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0730" windowHeight="11160" tabRatio="627"/>
  </bookViews>
  <sheets>
    <sheet name="RESUMO" sheetId="1" r:id="rId1"/>
    <sheet name="ADMINISTRAÇÃO" sheetId="2" r:id="rId2"/>
    <sheet name="MEMO-SERV. ADM" sheetId="6" r:id="rId3"/>
    <sheet name="SERVIÇOS PRELIM" sheetId="21" r:id="rId4"/>
    <sheet name="MEMO-SERV. PRELIM" sheetId="22" r:id="rId5"/>
    <sheet name="COMUNIDADES" sheetId="5" r:id="rId6"/>
    <sheet name="MEMO-COMUNIDADES" sheetId="10" r:id="rId7"/>
    <sheet name="AVENIDA CELSO KELLY" sheetId="13" r:id="rId8"/>
    <sheet name="MEMO-AVENIDA CELSO KELLY" sheetId="14" r:id="rId9"/>
    <sheet name="Av CHICO XAVIER" sheetId="15" r:id="rId10"/>
    <sheet name="MEMO-AVENIDA CHICO XAVIER" sheetId="16" r:id="rId11"/>
    <sheet name="CRONOGRAMA" sheetId="18" r:id="rId12"/>
    <sheet name="BDI " sheetId="17" r:id="rId13"/>
    <sheet name="EMOP0822" sheetId="19" r:id="rId14"/>
    <sheet name="COTAÇÕES" sheetId="11" r:id="rId15"/>
    <sheet name="Planilha2" sheetId="20" r:id="rId16"/>
  </sheets>
  <externalReferences>
    <externalReference r:id="rId17"/>
    <externalReference r:id="rId18"/>
  </externalReferences>
  <definedNames>
    <definedName name="_Fill" localSheetId="9" hidden="1">#REF!</definedName>
    <definedName name="_Fill" localSheetId="7" hidden="1">#REF!</definedName>
    <definedName name="_Fill" localSheetId="12" hidden="1">#REF!</definedName>
    <definedName name="_Fill" localSheetId="5" hidden="1">#REF!</definedName>
    <definedName name="_Fill" localSheetId="0" hidden="1">#REF!</definedName>
    <definedName name="_Fill" hidden="1">#REF!</definedName>
    <definedName name="_Key1" localSheetId="9" hidden="1">#REF!</definedName>
    <definedName name="_Key1" localSheetId="7" hidden="1">#REF!</definedName>
    <definedName name="_Key1" localSheetId="12" hidden="1">#REF!</definedName>
    <definedName name="_Key1" localSheetId="5" hidden="1">#REF!</definedName>
    <definedName name="_Key1" localSheetId="0" hidden="1">#REF!</definedName>
    <definedName name="_Key1" hidden="1">#REF!</definedName>
    <definedName name="_Order1" hidden="1">255</definedName>
    <definedName name="_Order2" hidden="1">0</definedName>
    <definedName name="_Sort" localSheetId="9" hidden="1">#REF!</definedName>
    <definedName name="_Sort" localSheetId="7" hidden="1">#REF!</definedName>
    <definedName name="_Sort" localSheetId="12" hidden="1">#REF!</definedName>
    <definedName name="_Sort" localSheetId="5" hidden="1">#REF!</definedName>
    <definedName name="_Sort" localSheetId="0" hidden="1">#REF!</definedName>
    <definedName name="_Sort" hidden="1">#REF!</definedName>
    <definedName name="_Toc318290495" localSheetId="1">ADMINISTRAÇÃO!#REF!</definedName>
    <definedName name="_Toc318290495" localSheetId="9">'Av CHICO XAVIER'!#REF!</definedName>
    <definedName name="_Toc318290495" localSheetId="7">'AVENIDA CELSO KELLY'!#REF!</definedName>
    <definedName name="_Toc318290495" localSheetId="5">COMUNIDADES!#REF!</definedName>
    <definedName name="_Toc318290495" localSheetId="0">RESUMO!#REF!</definedName>
    <definedName name="_Toc318290495" localSheetId="3">'SERVIÇOS PRELIM'!#REF!</definedName>
    <definedName name="_Toc318290496" localSheetId="1">ADMINISTRAÇÃO!#REF!</definedName>
    <definedName name="_Toc318290496" localSheetId="9">'Av CHICO XAVIER'!#REF!</definedName>
    <definedName name="_Toc318290496" localSheetId="7">'AVENIDA CELSO KELLY'!#REF!</definedName>
    <definedName name="_Toc318290496" localSheetId="5">COMUNIDADES!#REF!</definedName>
    <definedName name="_Toc318290496" localSheetId="0">RESUMO!#REF!</definedName>
    <definedName name="_Toc318290496" localSheetId="3">'SERVIÇOS PRELIM'!#REF!</definedName>
    <definedName name="_Toc318290498" localSheetId="1">ADMINISTRAÇÃO!#REF!</definedName>
    <definedName name="_Toc318290498" localSheetId="9">'Av CHICO XAVIER'!#REF!</definedName>
    <definedName name="_Toc318290498" localSheetId="7">'AVENIDA CELSO KELLY'!#REF!</definedName>
    <definedName name="_Toc318290498" localSheetId="5">COMUNIDADES!#REF!</definedName>
    <definedName name="_Toc318290498" localSheetId="0">RESUMO!#REF!</definedName>
    <definedName name="_Toc318290498" localSheetId="3">'SERVIÇOS PRELIM'!#REF!</definedName>
    <definedName name="_Toc318290500" localSheetId="1">ADMINISTRAÇÃO!#REF!</definedName>
    <definedName name="_Toc318290500" localSheetId="9">'Av CHICO XAVIER'!#REF!</definedName>
    <definedName name="_Toc318290500" localSheetId="7">'AVENIDA CELSO KELLY'!#REF!</definedName>
    <definedName name="_Toc318290500" localSheetId="5">COMUNIDADES!#REF!</definedName>
    <definedName name="_Toc318290500" localSheetId="0">RESUMO!#REF!</definedName>
    <definedName name="_Toc318290500" localSheetId="3">'SERVIÇOS PRELIM'!#REF!</definedName>
    <definedName name="_Toc318290501" localSheetId="1">ADMINISTRAÇÃO!#REF!</definedName>
    <definedName name="_Toc318290501" localSheetId="9">'Av CHICO XAVIER'!#REF!</definedName>
    <definedName name="_Toc318290501" localSheetId="7">'AVENIDA CELSO KELLY'!#REF!</definedName>
    <definedName name="_Toc318290501" localSheetId="5">COMUNIDADES!#REF!</definedName>
    <definedName name="_Toc318290501" localSheetId="0">RESUMO!#REF!</definedName>
    <definedName name="_Toc318290501" localSheetId="3">'SERVIÇOS PRELIM'!#REF!</definedName>
    <definedName name="_Toc318290510" localSheetId="1">ADMINISTRAÇÃO!#REF!</definedName>
    <definedName name="_Toc318290510" localSheetId="9">'Av CHICO XAVIER'!#REF!</definedName>
    <definedName name="_Toc318290510" localSheetId="7">'AVENIDA CELSO KELLY'!#REF!</definedName>
    <definedName name="_Toc318290510" localSheetId="5">COMUNIDADES!#REF!</definedName>
    <definedName name="_Toc318290510" localSheetId="0">RESUMO!#REF!</definedName>
    <definedName name="_Toc318290510" localSheetId="3">'SERVIÇOS PRELIM'!#REF!</definedName>
    <definedName name="_Toc318290521" localSheetId="1">ADMINISTRAÇÃO!#REF!</definedName>
    <definedName name="_Toc318290521" localSheetId="9">'Av CHICO XAVIER'!#REF!</definedName>
    <definedName name="_Toc318290521" localSheetId="7">'AVENIDA CELSO KELLY'!#REF!</definedName>
    <definedName name="_Toc318290521" localSheetId="5">COMUNIDADES!#REF!</definedName>
    <definedName name="_Toc318290521" localSheetId="0">RESUMO!#REF!</definedName>
    <definedName name="_Toc318290521" localSheetId="3">'SERVIÇOS PRELIM'!#REF!</definedName>
    <definedName name="_Toc318290523" localSheetId="1">ADMINISTRAÇÃO!#REF!</definedName>
    <definedName name="_Toc318290523" localSheetId="9">'Av CHICO XAVIER'!#REF!</definedName>
    <definedName name="_Toc318290523" localSheetId="7">'AVENIDA CELSO KELLY'!#REF!</definedName>
    <definedName name="_Toc318290523" localSheetId="5">COMUNIDADES!#REF!</definedName>
    <definedName name="_Toc318290523" localSheetId="0">RESUMO!#REF!</definedName>
    <definedName name="_Toc318290523" localSheetId="3">'SERVIÇOS PRELIM'!#REF!</definedName>
    <definedName name="_Toc318290547" localSheetId="1">ADMINISTRAÇÃO!#REF!</definedName>
    <definedName name="_Toc318290547" localSheetId="9">'Av CHICO XAVIER'!#REF!</definedName>
    <definedName name="_Toc318290547" localSheetId="7">'AVENIDA CELSO KELLY'!#REF!</definedName>
    <definedName name="_Toc318290547" localSheetId="5">COMUNIDADES!#REF!</definedName>
    <definedName name="_Toc318290547" localSheetId="0">RESUMO!#REF!</definedName>
    <definedName name="_Toc318290547" localSheetId="3">'SERVIÇOS PRELIM'!#REF!</definedName>
    <definedName name="_Toc318290548" localSheetId="1">ADMINISTRAÇÃO!#REF!</definedName>
    <definedName name="_Toc318290548" localSheetId="9">'Av CHICO XAVIER'!#REF!</definedName>
    <definedName name="_Toc318290548" localSheetId="7">'AVENIDA CELSO KELLY'!#REF!</definedName>
    <definedName name="_Toc318290548" localSheetId="5">COMUNIDADES!#REF!</definedName>
    <definedName name="_Toc318290548" localSheetId="0">RESUMO!#REF!</definedName>
    <definedName name="_Toc318290548" localSheetId="3">'SERVIÇOS PRELIM'!#REF!</definedName>
    <definedName name="_Toc318290555" localSheetId="1">ADMINISTRAÇÃO!#REF!</definedName>
    <definedName name="_Toc318290555" localSheetId="9">'Av CHICO XAVIER'!#REF!</definedName>
    <definedName name="_Toc318290555" localSheetId="7">'AVENIDA CELSO KELLY'!#REF!</definedName>
    <definedName name="_Toc318290555" localSheetId="5">COMUNIDADES!#REF!</definedName>
    <definedName name="_Toc318290555" localSheetId="0">RESUMO!#REF!</definedName>
    <definedName name="_Toc318290555" localSheetId="3">'SERVIÇOS PRELIM'!#REF!</definedName>
    <definedName name="_Toc318290568" localSheetId="1">ADMINISTRAÇÃO!#REF!</definedName>
    <definedName name="_Toc318290568" localSheetId="9">'Av CHICO XAVIER'!#REF!</definedName>
    <definedName name="_Toc318290568" localSheetId="7">'AVENIDA CELSO KELLY'!#REF!</definedName>
    <definedName name="_Toc318290568" localSheetId="5">COMUNIDADES!#REF!</definedName>
    <definedName name="_Toc318290568" localSheetId="0">RESUMO!#REF!</definedName>
    <definedName name="_Toc318290568" localSheetId="3">'SERVIÇOS PRELIM'!#REF!</definedName>
    <definedName name="_Toc318290629" localSheetId="1">ADMINISTRAÇÃO!#REF!</definedName>
    <definedName name="_Toc318290629" localSheetId="9">'Av CHICO XAVIER'!#REF!</definedName>
    <definedName name="_Toc318290629" localSheetId="7">'AVENIDA CELSO KELLY'!#REF!</definedName>
    <definedName name="_Toc318290629" localSheetId="5">COMUNIDADES!#REF!</definedName>
    <definedName name="_Toc318290629" localSheetId="0">RESUMO!#REF!</definedName>
    <definedName name="_Toc318290629" localSheetId="3">'SERVIÇOS PRELIM'!#REF!</definedName>
    <definedName name="_Toc318290652" localSheetId="1">ADMINISTRAÇÃO!#REF!</definedName>
    <definedName name="_Toc318290652" localSheetId="9">'Av CHICO XAVIER'!#REF!</definedName>
    <definedName name="_Toc318290652" localSheetId="7">'AVENIDA CELSO KELLY'!#REF!</definedName>
    <definedName name="_Toc318290652" localSheetId="5">COMUNIDADES!#REF!</definedName>
    <definedName name="_Toc318290652" localSheetId="0">RESUMO!#REF!</definedName>
    <definedName name="_Toc318290652" localSheetId="3">'SERVIÇOS PRELIM'!#REF!</definedName>
    <definedName name="_Toc318290671" localSheetId="1">ADMINISTRAÇÃO!#REF!</definedName>
    <definedName name="_Toc318290671" localSheetId="9">'Av CHICO XAVIER'!#REF!</definedName>
    <definedName name="_Toc318290671" localSheetId="7">'AVENIDA CELSO KELLY'!#REF!</definedName>
    <definedName name="_Toc318290671" localSheetId="5">COMUNIDADES!#REF!</definedName>
    <definedName name="_Toc318290671" localSheetId="0">RESUMO!#REF!</definedName>
    <definedName name="_Toc318290671" localSheetId="3">'SERVIÇOS PRELIM'!#REF!</definedName>
    <definedName name="_Toc318290690" localSheetId="1">ADMINISTRAÇÃO!#REF!</definedName>
    <definedName name="_Toc318290690" localSheetId="9">'Av CHICO XAVIER'!#REF!</definedName>
    <definedName name="_Toc318290690" localSheetId="7">'AVENIDA CELSO KELLY'!#REF!</definedName>
    <definedName name="_Toc318290690" localSheetId="5">COMUNIDADES!#REF!</definedName>
    <definedName name="_Toc318290690" localSheetId="0">RESUMO!#REF!</definedName>
    <definedName name="_Toc318290690" localSheetId="3">'SERVIÇOS PRELIM'!#REF!</definedName>
    <definedName name="_Toc318290767" localSheetId="1">ADMINISTRAÇÃO!#REF!</definedName>
    <definedName name="_Toc318290767" localSheetId="9">'Av CHICO XAVIER'!#REF!</definedName>
    <definedName name="_Toc318290767" localSheetId="7">'AVENIDA CELSO KELLY'!#REF!</definedName>
    <definedName name="_Toc318290767" localSheetId="5">COMUNIDADES!#REF!</definedName>
    <definedName name="_Toc318290767" localSheetId="0">RESUMO!#REF!</definedName>
    <definedName name="_Toc318290767" localSheetId="3">'SERVIÇOS PRELIM'!#REF!</definedName>
    <definedName name="_Toc318290812" localSheetId="1">ADMINISTRAÇÃO!#REF!</definedName>
    <definedName name="_Toc318290812" localSheetId="9">'Av CHICO XAVIER'!#REF!</definedName>
    <definedName name="_Toc318290812" localSheetId="7">'AVENIDA CELSO KELLY'!#REF!</definedName>
    <definedName name="_Toc318290812" localSheetId="5">COMUNIDADES!#REF!</definedName>
    <definedName name="_Toc318290812" localSheetId="0">RESUMO!#REF!</definedName>
    <definedName name="_Toc318290812" localSheetId="3">'SERVIÇOS PRELIM'!#REF!</definedName>
    <definedName name="_Toc318290813" localSheetId="1">ADMINISTRAÇÃO!#REF!</definedName>
    <definedName name="_Toc318290813" localSheetId="9">'Av CHICO XAVIER'!#REF!</definedName>
    <definedName name="_Toc318290813" localSheetId="7">'AVENIDA CELSO KELLY'!#REF!</definedName>
    <definedName name="_Toc318290813" localSheetId="5">COMUNIDADES!#REF!</definedName>
    <definedName name="_Toc318290813" localSheetId="0">RESUMO!#REF!</definedName>
    <definedName name="_Toc318290813" localSheetId="3">'SERVIÇOS PRELIM'!#REF!</definedName>
    <definedName name="_Toc318290814" localSheetId="1">ADMINISTRAÇÃO!#REF!</definedName>
    <definedName name="_Toc318290814" localSheetId="9">'Av CHICO XAVIER'!#REF!</definedName>
    <definedName name="_Toc318290814" localSheetId="7">'AVENIDA CELSO KELLY'!#REF!</definedName>
    <definedName name="_Toc318290814" localSheetId="5">COMUNIDADES!#REF!</definedName>
    <definedName name="_Toc318290814" localSheetId="0">RESUMO!#REF!</definedName>
    <definedName name="_Toc318290814" localSheetId="3">'SERVIÇOS PRELIM'!#REF!</definedName>
    <definedName name="_Toc318290816" localSheetId="1">ADMINISTRAÇÃO!#REF!</definedName>
    <definedName name="_Toc318290816" localSheetId="9">'Av CHICO XAVIER'!#REF!</definedName>
    <definedName name="_Toc318290816" localSheetId="7">'AVENIDA CELSO KELLY'!#REF!</definedName>
    <definedName name="_Toc318290816" localSheetId="5">COMUNIDADES!#REF!</definedName>
    <definedName name="_Toc318290816" localSheetId="0">RESUMO!#REF!</definedName>
    <definedName name="_Toc318290816" localSheetId="3">'SERVIÇOS PRELIM'!#REF!</definedName>
    <definedName name="_Toc318290839" localSheetId="1">ADMINISTRAÇÃO!#REF!</definedName>
    <definedName name="_Toc318290839" localSheetId="9">'Av CHICO XAVIER'!#REF!</definedName>
    <definedName name="_Toc318290839" localSheetId="7">'AVENIDA CELSO KELLY'!#REF!</definedName>
    <definedName name="_Toc318290839" localSheetId="5">COMUNIDADES!#REF!</definedName>
    <definedName name="_Toc318290839" localSheetId="0">RESUMO!#REF!</definedName>
    <definedName name="_Toc318290839" localSheetId="3">'SERVIÇOS PRELIM'!#REF!</definedName>
    <definedName name="_Toc318290878" localSheetId="1">ADMINISTRAÇÃO!#REF!</definedName>
    <definedName name="_Toc318290878" localSheetId="9">'Av CHICO XAVIER'!#REF!</definedName>
    <definedName name="_Toc318290878" localSheetId="7">'AVENIDA CELSO KELLY'!#REF!</definedName>
    <definedName name="_Toc318290878" localSheetId="5">COMUNIDADES!#REF!</definedName>
    <definedName name="_Toc318290878" localSheetId="0">RESUMO!#REF!</definedName>
    <definedName name="_Toc318290878" localSheetId="3">'SERVIÇOS PRELIM'!#REF!</definedName>
    <definedName name="_Toc318290879" localSheetId="1">ADMINISTRAÇÃO!$E$31</definedName>
    <definedName name="_Toc318290879" localSheetId="9">'Av CHICO XAVIER'!#REF!</definedName>
    <definedName name="_Toc318290879" localSheetId="7">'AVENIDA CELSO KELLY'!#REF!</definedName>
    <definedName name="_Toc318290879" localSheetId="5">COMUNIDADES!#REF!</definedName>
    <definedName name="_Toc318290879" localSheetId="0">RESUMO!$D$29</definedName>
    <definedName name="_Toc318290879" localSheetId="3">'SERVIÇOS PRELIM'!$E$39</definedName>
    <definedName name="_Toc318290886" localSheetId="1">ADMINISTRAÇÃO!#REF!</definedName>
    <definedName name="_Toc318290886" localSheetId="9">'Av CHICO XAVIER'!#REF!</definedName>
    <definedName name="_Toc318290886" localSheetId="7">'AVENIDA CELSO KELLY'!#REF!</definedName>
    <definedName name="_Toc318290886" localSheetId="5">COMUNIDADES!#REF!</definedName>
    <definedName name="_Toc318290886" localSheetId="0">RESUMO!#REF!</definedName>
    <definedName name="_Toc318290886" localSheetId="3">'SERVIÇOS PRELIM'!#REF!</definedName>
    <definedName name="_Toc318290887" localSheetId="1">ADMINISTRAÇÃO!$E$53</definedName>
    <definedName name="_Toc318290887" localSheetId="9">'Av CHICO XAVIER'!$E$22</definedName>
    <definedName name="_Toc318290887" localSheetId="7">'AVENIDA CELSO KELLY'!$E$34</definedName>
    <definedName name="_Toc318290887" localSheetId="5">COMUNIDADES!$E$323</definedName>
    <definedName name="_Toc318290887" localSheetId="0">RESUMO!$D$59</definedName>
    <definedName name="_Toc318290887" localSheetId="3">'SERVIÇOS PRELIM'!$E$61</definedName>
    <definedName name="_Toc318290891" localSheetId="1">ADMINISTRAÇÃO!#REF!</definedName>
    <definedName name="_Toc318290891" localSheetId="9">'Av CHICO XAVIER'!#REF!</definedName>
    <definedName name="_Toc318290891" localSheetId="7">'AVENIDA CELSO KELLY'!#REF!</definedName>
    <definedName name="_Toc318290891" localSheetId="5">COMUNIDADES!#REF!</definedName>
    <definedName name="_Toc318290891" localSheetId="0">RESUMO!#REF!</definedName>
    <definedName name="_Toc318290891" localSheetId="3">'SERVIÇOS PRELIM'!#REF!</definedName>
    <definedName name="_Toc318290907" localSheetId="1">ADMINISTRAÇÃO!#REF!</definedName>
    <definedName name="_Toc318290907" localSheetId="9">'Av CHICO XAVIER'!#REF!</definedName>
    <definedName name="_Toc318290907" localSheetId="7">'AVENIDA CELSO KELLY'!#REF!</definedName>
    <definedName name="_Toc318290907" localSheetId="5">COMUNIDADES!#REF!</definedName>
    <definedName name="_Toc318290907" localSheetId="0">RESUMO!#REF!</definedName>
    <definedName name="_Toc318290907" localSheetId="3">'SERVIÇOS PRELIM'!#REF!</definedName>
    <definedName name="_Toc318290923" localSheetId="1">ADMINISTRAÇÃO!#REF!</definedName>
    <definedName name="_Toc318290923" localSheetId="9">'Av CHICO XAVIER'!#REF!</definedName>
    <definedName name="_Toc318290923" localSheetId="7">'AVENIDA CELSO KELLY'!#REF!</definedName>
    <definedName name="_Toc318290923" localSheetId="5">COMUNIDADES!#REF!</definedName>
    <definedName name="_Toc318290923" localSheetId="0">RESUMO!#REF!</definedName>
    <definedName name="_Toc318290923" localSheetId="3">'SERVIÇOS PRELIM'!#REF!</definedName>
    <definedName name="_Toc318290969" localSheetId="1">ADMINISTRAÇÃO!$E$100</definedName>
    <definedName name="_Toc318290969" localSheetId="9">'Av CHICO XAVIER'!$E$68</definedName>
    <definedName name="_Toc318290969" localSheetId="7">'AVENIDA CELSO KELLY'!$E$80</definedName>
    <definedName name="_Toc318290969" localSheetId="5">COMUNIDADES!$E$370</definedName>
    <definedName name="_Toc318290969" localSheetId="0">RESUMO!$D$106</definedName>
    <definedName name="_Toc318290969" localSheetId="3">'SERVIÇOS PRELIM'!$E$108</definedName>
    <definedName name="_Toc318290999" localSheetId="1">ADMINISTRAÇÃO!$E$105</definedName>
    <definedName name="_Toc318290999" localSheetId="9">'Av CHICO XAVIER'!$E$73</definedName>
    <definedName name="_Toc318290999" localSheetId="7">'AVENIDA CELSO KELLY'!$E$85</definedName>
    <definedName name="_Toc318290999" localSheetId="5">COMUNIDADES!$E$375</definedName>
    <definedName name="_Toc318290999" localSheetId="0">RESUMO!$D$111</definedName>
    <definedName name="_Toc318290999" localSheetId="3">'SERVIÇOS PRELIM'!$E$113</definedName>
    <definedName name="_Toc318291061" localSheetId="1">ADMINISTRAÇÃO!$E$109</definedName>
    <definedName name="_Toc318291061" localSheetId="9">'Av CHICO XAVIER'!$E$77</definedName>
    <definedName name="_Toc318291061" localSheetId="7">'AVENIDA CELSO KELLY'!$E$89</definedName>
    <definedName name="_Toc318291061" localSheetId="5">COMUNIDADES!$E$379</definedName>
    <definedName name="_Toc318291061" localSheetId="0">RESUMO!$D$115</definedName>
    <definedName name="_Toc318291061" localSheetId="3">'SERVIÇOS PRELIM'!$E$117</definedName>
    <definedName name="_Toc318291062" localSheetId="1">ADMINISTRAÇÃO!$E$113</definedName>
    <definedName name="_Toc318291062" localSheetId="9">'Av CHICO XAVIER'!$E$81</definedName>
    <definedName name="_Toc318291062" localSheetId="7">'AVENIDA CELSO KELLY'!$E$93</definedName>
    <definedName name="_Toc318291062" localSheetId="5">COMUNIDADES!$E$383</definedName>
    <definedName name="_Toc318291062" localSheetId="0">RESUMO!$D$119</definedName>
    <definedName name="_Toc318291062" localSheetId="3">'SERVIÇOS PRELIM'!$E$121</definedName>
    <definedName name="_Toc325966868" localSheetId="1">ADMINISTRAÇÃO!#REF!</definedName>
    <definedName name="_Toc325966868" localSheetId="9">'Av CHICO XAVIER'!#REF!</definedName>
    <definedName name="_Toc325966868" localSheetId="7">'AVENIDA CELSO KELLY'!#REF!</definedName>
    <definedName name="_Toc325966868" localSheetId="5">COMUNIDADES!#REF!</definedName>
    <definedName name="_Toc325966868" localSheetId="0">RESUMO!#REF!</definedName>
    <definedName name="_Toc325966868" localSheetId="3">'SERVIÇOS PRELIM'!#REF!</definedName>
    <definedName name="_Toc325966869" localSheetId="1">ADMINISTRAÇÃO!$E$124</definedName>
    <definedName name="_Toc325966869" localSheetId="9">'Av CHICO XAVIER'!$E$92</definedName>
    <definedName name="_Toc325966869" localSheetId="7">'AVENIDA CELSO KELLY'!$E$104</definedName>
    <definedName name="_Toc325966869" localSheetId="5">COMUNIDADES!$E$394</definedName>
    <definedName name="_Toc325966869" localSheetId="0">RESUMO!$D$130</definedName>
    <definedName name="_Toc325966869" localSheetId="3">'SERVIÇOS PRELIM'!$E$132</definedName>
    <definedName name="_Toc325966875" localSheetId="1">ADMINISTRAÇÃO!$E$132</definedName>
    <definedName name="_Toc325966875" localSheetId="9">'Av CHICO XAVIER'!$E$100</definedName>
    <definedName name="_Toc325966875" localSheetId="7">'AVENIDA CELSO KELLY'!$E$112</definedName>
    <definedName name="_Toc325966875" localSheetId="5">COMUNIDADES!$E$402</definedName>
    <definedName name="_Toc325966875" localSheetId="0">RESUMO!$D$138</definedName>
    <definedName name="_Toc325966875" localSheetId="3">'SERVIÇOS PRELIM'!$E$140</definedName>
    <definedName name="A4_PB_PADRAO.XLS" localSheetId="9">#REF!</definedName>
    <definedName name="A4_PB_PADRAO.XLS" localSheetId="7">#REF!</definedName>
    <definedName name="A4_PB_PADRAO.XLS" localSheetId="12">#REF!</definedName>
    <definedName name="A4_PB_PADRAO.XLS" localSheetId="5">#REF!</definedName>
    <definedName name="A4_PB_PADRAO.XLS" localSheetId="0">#REF!</definedName>
    <definedName name="A4_PB_PADRAO.XLS">#REF!</definedName>
    <definedName name="AbrSun1">DATE(AnoCalendário,4,1)-WEEKDAY(DATE(AnoCalendário,4,1))+1</definedName>
    <definedName name="AgoSun1">DATE(AnoCalendário,8,1)-WEEKDAY(DATE(AnoCalendário,8,1))+1</definedName>
    <definedName name="AnoCalendário">#REF!</definedName>
    <definedName name="_xlnm.Print_Area" localSheetId="1">ADMINISTRAÇÃO!$A$1:$G$19</definedName>
    <definedName name="_xlnm.Print_Area" localSheetId="9">'Av CHICO XAVIER'!$A$1:$G$21</definedName>
    <definedName name="_xlnm.Print_Area" localSheetId="7">'AVENIDA CELSO KELLY'!$A$1:$G$33</definedName>
    <definedName name="_xlnm.Print_Area" localSheetId="12">'BDI '!$A$6:$E$29</definedName>
    <definedName name="_xlnm.Print_Area" localSheetId="5">COMUNIDADES!$A$1:$G$322</definedName>
    <definedName name="_xlnm.Print_Area" localSheetId="11">CRONOGRAMA!$A$1:$Q$38</definedName>
    <definedName name="_xlnm.Print_Area" localSheetId="8">'MEMO-AVENIDA CELSO KELLY'!$A$2:$P$143</definedName>
    <definedName name="_xlnm.Print_Area" localSheetId="10">'MEMO-AVENIDA CHICO XAVIER'!$A$2:$P$81</definedName>
    <definedName name="_xlnm.Print_Area" localSheetId="6">'MEMO-COMUNIDADES'!$A$2:$P$1271</definedName>
    <definedName name="_xlnm.Print_Area" localSheetId="2">'MEMO-SERV. ADM'!$A$2:$P$49</definedName>
    <definedName name="_xlnm.Print_Area" localSheetId="4">'MEMO-SERV. PRELIM'!$A$2:$P$81</definedName>
    <definedName name="_xlnm.Print_Area" localSheetId="3">'SERVIÇOS PRELIM'!$A$1:$G$27</definedName>
    <definedName name="_xlnm.Print_Area">#REF!</definedName>
    <definedName name="_xlnm.Database" localSheetId="12">#REF!</definedName>
    <definedName name="_xlnm.Database" localSheetId="11">#REF!</definedName>
    <definedName name="_xlnm.Database" localSheetId="13">EMOP0822!$A$1:$B$22161</definedName>
    <definedName name="_xlnm.Database">#REF!</definedName>
    <definedName name="dd" localSheetId="9">#REF!</definedName>
    <definedName name="dd" localSheetId="7">#REF!</definedName>
    <definedName name="dd" localSheetId="12">#REF!</definedName>
    <definedName name="dd" localSheetId="5">#REF!</definedName>
    <definedName name="dd" localSheetId="0">#REF!</definedName>
    <definedName name="dd">#REF!</definedName>
    <definedName name="DezSun1">DATE(AnoCalendário,12,1)-WEEKDAY(DATE(AnoCalendário,12,1))+1</definedName>
    <definedName name="DiasdeAtribuições">#REF!</definedName>
    <definedName name="EAP">[1]EAP!$A$12:$O$922</definedName>
    <definedName name="FevSun1">DATE(AnoCalendário,2,1)-WEEKDAY(DATE(AnoCalendário,2,1))+1</definedName>
    <definedName name="_xlnm.Recorder" localSheetId="9">#REF!</definedName>
    <definedName name="_xlnm.Recorder" localSheetId="7">#REF!</definedName>
    <definedName name="_xlnm.Recorder" localSheetId="12">#REF!</definedName>
    <definedName name="_xlnm.Recorder" localSheetId="5">#REF!</definedName>
    <definedName name="_xlnm.Recorder" localSheetId="0">#REF!</definedName>
    <definedName name="_xlnm.Recorder">#REF!</definedName>
    <definedName name="i" localSheetId="9">#REF!</definedName>
    <definedName name="i" localSheetId="7">#REF!</definedName>
    <definedName name="i" localSheetId="12">#REF!</definedName>
    <definedName name="i" localSheetId="5">#REF!</definedName>
    <definedName name="i" localSheetId="0">#REF!</definedName>
    <definedName name="i">#REF!</definedName>
    <definedName name="IND" localSheetId="9">#REF!</definedName>
    <definedName name="IND" localSheetId="7">#REF!</definedName>
    <definedName name="IND" localSheetId="12">#REF!</definedName>
    <definedName name="IND" localSheetId="5">#REF!</definedName>
    <definedName name="IND" localSheetId="0">#REF!</definedName>
    <definedName name="IND">#REF!</definedName>
    <definedName name="JanSun1">DATE(AnoCalendário,1,1)-WEEKDAY(DATE(AnoCalendário,1,1))+1</definedName>
    <definedName name="JulSun1">DATE(AnoCalendário,7,1)-WEEKDAY(DATE(AnoCalendário,7,1))+1</definedName>
    <definedName name="JunSun1">DATE(AnoCalendário,6,1)-WEEKDAY(DATE(AnoCalendário,6,1))+1</definedName>
    <definedName name="LD">'[2]LD-PS-PMC-RMA'!$A$1:$V$1121</definedName>
    <definedName name="LISTAGEM" localSheetId="9">'[2]LD-PS-PMC-RMA'!#REF!</definedName>
    <definedName name="LISTAGEM" localSheetId="7">'[2]LD-PS-PMC-RMA'!#REF!</definedName>
    <definedName name="LISTAGEM" localSheetId="5">'[2]LD-PS-PMC-RMA'!#REF!</definedName>
    <definedName name="LISTAGEM" localSheetId="0">'[2]LD-PS-PMC-RMA'!#REF!</definedName>
    <definedName name="LISTAGEM">'[2]LD-PS-PMC-RMA'!#REF!</definedName>
    <definedName name="MaiSun1">DATE(AnoCalendário,5,1)-WEEKDAY(DATE(AnoCalendário,5,1))+1</definedName>
    <definedName name="MarSun1">DATE(AnoCalendário,3,1)-WEEKDAY(DATE(AnoCalendário,3,1))+1</definedName>
    <definedName name="nomes" localSheetId="9">#REF!</definedName>
    <definedName name="nomes" localSheetId="7">#REF!</definedName>
    <definedName name="nomes" localSheetId="12">#REF!</definedName>
    <definedName name="nomes" localSheetId="5">#REF!</definedName>
    <definedName name="nomes" localSheetId="0">#REF!</definedName>
    <definedName name="nomes">#REF!</definedName>
    <definedName name="NovSun1">DATE(AnoCalendário,11,1)-WEEKDAY(DATE(AnoCalendário,11,1))+1</definedName>
    <definedName name="OutSun1">DATE(AnoCalendário,10,1)-WEEKDAY(DATE(AnoCalendário,10,1))+1</definedName>
    <definedName name="PRINT_TITLES_MI" localSheetId="9">#REF!</definedName>
    <definedName name="PRINT_TITLES_MI" localSheetId="7">#REF!</definedName>
    <definedName name="PRINT_TITLES_MI" localSheetId="12">#REF!</definedName>
    <definedName name="PRINT_TITLES_MI" localSheetId="5">#REF!</definedName>
    <definedName name="PRINT_TITLES_MI" localSheetId="0">#REF!</definedName>
    <definedName name="PRINT_TITLES_MI">#REF!</definedName>
    <definedName name="REL_PROG" localSheetId="9">'[2]LD-PS-PMC-RMA'!#REF!</definedName>
    <definedName name="REL_PROG" localSheetId="7">'[2]LD-PS-PMC-RMA'!#REF!</definedName>
    <definedName name="REL_PROG" localSheetId="5">'[2]LD-PS-PMC-RMA'!#REF!</definedName>
    <definedName name="REL_PROG" localSheetId="0">'[2]LD-PS-PMC-RMA'!#REF!</definedName>
    <definedName name="REL_PROG">'[2]LD-PS-PMC-RMA'!#REF!</definedName>
    <definedName name="SetSun1">DATE(AnoCalendário,9,1)-WEEKDAY(DATE(AnoCalendário,9,1))+1</definedName>
    <definedName name="TAB_AMP">"T4:W58"</definedName>
    <definedName name="TabeladeDatasImportantes">#REF!</definedName>
    <definedName name="TASK" localSheetId="9">#REF!</definedName>
    <definedName name="TASK" localSheetId="7">#REF!</definedName>
    <definedName name="TASK" localSheetId="12">#REF!</definedName>
    <definedName name="TASK" localSheetId="5">#REF!</definedName>
    <definedName name="TASK" localSheetId="0">#REF!</definedName>
    <definedName name="TASK">#REF!</definedName>
    <definedName name="TEEE" localSheetId="12" hidden="1">{#N/A,#N/A,FALSE,"GERAL";#N/A,#N/A,FALSE,"012-96";#N/A,#N/A,FALSE,"018-96";#N/A,#N/A,FALSE,"027-96";#N/A,#N/A,FALSE,"059-96";#N/A,#N/A,FALSE,"076-96";#N/A,#N/A,FALSE,"019-97";#N/A,#N/A,FALSE,"021-97";#N/A,#N/A,FALSE,"022-97";#N/A,#N/A,FALSE,"028-97"}</definedName>
    <definedName name="TEEE" hidden="1">{#N/A,#N/A,FALSE,"GERAL";#N/A,#N/A,FALSE,"012-96";#N/A,#N/A,FALSE,"018-96";#N/A,#N/A,FALSE,"027-96";#N/A,#N/A,FALSE,"059-96";#N/A,#N/A,FALSE,"076-96";#N/A,#N/A,FALSE,"019-97";#N/A,#N/A,FALSE,"021-97";#N/A,#N/A,FALSE,"022-97";#N/A,#N/A,FALSE,"028-97"}</definedName>
    <definedName name="teste" localSheetId="9">#REF!</definedName>
    <definedName name="teste" localSheetId="7">#REF!</definedName>
    <definedName name="teste" localSheetId="12">#REF!</definedName>
    <definedName name="teste" localSheetId="5">#REF!</definedName>
    <definedName name="teste" localSheetId="0">#REF!</definedName>
    <definedName name="teste">#REF!</definedName>
    <definedName name="_xlnm.Print_Titles" localSheetId="1">ADMINISTRAÇÃO!$1:$7</definedName>
    <definedName name="_xlnm.Print_Titles" localSheetId="3">'SERVIÇOS PRELIM'!$1:$7</definedName>
    <definedName name="_xlnm.Print_Titles">#REF!</definedName>
    <definedName name="wrn.PENDENCIAS." localSheetId="12"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3" i="18" l="1"/>
  <c r="G13" i="18"/>
  <c r="H13" i="18"/>
  <c r="I13" i="18"/>
  <c r="J13" i="18"/>
  <c r="K13" i="18"/>
  <c r="L13" i="18"/>
  <c r="E13" i="18"/>
  <c r="F15" i="18"/>
  <c r="G15" i="18"/>
  <c r="H15" i="18"/>
  <c r="M15" i="18" s="1"/>
  <c r="I15" i="18"/>
  <c r="J15" i="18"/>
  <c r="K15" i="18"/>
  <c r="L15" i="18"/>
  <c r="E15" i="18"/>
  <c r="B13" i="18"/>
  <c r="B10" i="18"/>
  <c r="E19" i="17"/>
  <c r="P46" i="6"/>
  <c r="M13" i="18" l="1"/>
  <c r="F11" i="1"/>
  <c r="F10" i="1"/>
  <c r="A78" i="22"/>
  <c r="A74" i="22"/>
  <c r="A70" i="22"/>
  <c r="A66" i="22"/>
  <c r="A62" i="22"/>
  <c r="A58" i="22"/>
  <c r="A54" i="22"/>
  <c r="A50" i="22"/>
  <c r="A46" i="22"/>
  <c r="A26" i="21"/>
  <c r="A25" i="21"/>
  <c r="A24" i="21"/>
  <c r="A23" i="21"/>
  <c r="A22" i="21"/>
  <c r="A21" i="21"/>
  <c r="A20" i="21"/>
  <c r="A19" i="21"/>
  <c r="A18" i="21"/>
  <c r="A46" i="6"/>
  <c r="L44" i="6"/>
  <c r="P42" i="6" s="1"/>
  <c r="P74" i="22"/>
  <c r="E25" i="21" s="1"/>
  <c r="L72" i="22"/>
  <c r="P70" i="22" s="1"/>
  <c r="E24" i="21" s="1"/>
  <c r="P66" i="22"/>
  <c r="E23" i="21" s="1"/>
  <c r="P62" i="22"/>
  <c r="E22" i="21" s="1"/>
  <c r="H60" i="22"/>
  <c r="P58" i="22" s="1"/>
  <c r="E21" i="21" s="1"/>
  <c r="P54" i="22"/>
  <c r="E20" i="21" s="1"/>
  <c r="P50" i="22"/>
  <c r="E19" i="21" s="1"/>
  <c r="P46" i="22"/>
  <c r="E18" i="21" s="1"/>
  <c r="J44" i="22"/>
  <c r="P42" i="22" s="1"/>
  <c r="E17" i="21" s="1"/>
  <c r="D40" i="22"/>
  <c r="J40" i="22" s="1"/>
  <c r="P38" i="22" s="1"/>
  <c r="E16" i="21" s="1"/>
  <c r="D36" i="22"/>
  <c r="J36" i="22" s="1"/>
  <c r="P34" i="22" s="1"/>
  <c r="E15" i="21" s="1"/>
  <c r="D32" i="22"/>
  <c r="J32" i="22" s="1"/>
  <c r="P30" i="22" s="1"/>
  <c r="E14" i="21" s="1"/>
  <c r="D28" i="22"/>
  <c r="J28" i="22" s="1"/>
  <c r="P26" i="22" s="1"/>
  <c r="E13" i="21" s="1"/>
  <c r="D24" i="22"/>
  <c r="J24" i="22" s="1"/>
  <c r="P22" i="22" s="1"/>
  <c r="E12" i="21" s="1"/>
  <c r="D20" i="22"/>
  <c r="J20" i="22" s="1"/>
  <c r="P18" i="22" s="1"/>
  <c r="E11" i="21" s="1"/>
  <c r="J16" i="22"/>
  <c r="P14" i="22" s="1"/>
  <c r="E10" i="21" s="1"/>
  <c r="J12" i="22"/>
  <c r="P10" i="22" s="1"/>
  <c r="E9" i="21" s="1"/>
  <c r="F26" i="21"/>
  <c r="J80" i="22" s="1"/>
  <c r="F25" i="21"/>
  <c r="F24" i="21"/>
  <c r="F23" i="21"/>
  <c r="F22" i="21"/>
  <c r="F21" i="21"/>
  <c r="F20" i="21"/>
  <c r="F19" i="21"/>
  <c r="F18" i="21"/>
  <c r="F17" i="21"/>
  <c r="F16" i="21"/>
  <c r="F15" i="21"/>
  <c r="F14" i="21"/>
  <c r="F13" i="21"/>
  <c r="F12" i="21"/>
  <c r="F11" i="21"/>
  <c r="F10" i="21"/>
  <c r="F9" i="21"/>
  <c r="G7" i="21"/>
  <c r="D1" i="21"/>
  <c r="L1271" i="10"/>
  <c r="F1260" i="10"/>
  <c r="L1260" i="10" s="1"/>
  <c r="P1258" i="10" s="1"/>
  <c r="E314" i="5" s="1"/>
  <c r="F1256" i="10"/>
  <c r="L1264" i="10" s="1"/>
  <c r="F315" i="5"/>
  <c r="F313" i="5"/>
  <c r="F314" i="5"/>
  <c r="L221" i="10"/>
  <c r="F67" i="5"/>
  <c r="P223" i="10"/>
  <c r="E67" i="5" s="1"/>
  <c r="L1256" i="10" l="1"/>
  <c r="P1253" i="10" s="1"/>
  <c r="E313" i="5" s="1"/>
  <c r="G313" i="5" s="1"/>
  <c r="G20" i="21"/>
  <c r="G18" i="21"/>
  <c r="G10" i="21"/>
  <c r="H10" i="21" s="1"/>
  <c r="G16" i="21"/>
  <c r="H16" i="21" s="1"/>
  <c r="G11" i="21"/>
  <c r="H11" i="21" s="1"/>
  <c r="G17" i="21"/>
  <c r="G24" i="21"/>
  <c r="H24" i="21" s="1"/>
  <c r="G21" i="21"/>
  <c r="G12" i="21"/>
  <c r="H12" i="21" s="1"/>
  <c r="G19" i="21"/>
  <c r="G13" i="21"/>
  <c r="H13" i="21" s="1"/>
  <c r="G22" i="21"/>
  <c r="H22" i="21" s="1"/>
  <c r="G25" i="21"/>
  <c r="H25" i="21" s="1"/>
  <c r="G14" i="21"/>
  <c r="H14" i="21" s="1"/>
  <c r="G23" i="21"/>
  <c r="H23" i="21" s="1"/>
  <c r="G9" i="21"/>
  <c r="H9" i="21" s="1"/>
  <c r="G15" i="21"/>
  <c r="H15" i="21" s="1"/>
  <c r="G314" i="5"/>
  <c r="G67" i="5"/>
  <c r="F65" i="5"/>
  <c r="P215" i="10"/>
  <c r="E65" i="5" s="1"/>
  <c r="P211" i="10"/>
  <c r="H26" i="21" l="1"/>
  <c r="D80" i="22" s="1"/>
  <c r="H80" i="22" s="1"/>
  <c r="L80" i="22" s="1"/>
  <c r="P78" i="22" s="1"/>
  <c r="E26" i="21" s="1"/>
  <c r="G26" i="21" s="1"/>
  <c r="G27" i="21" s="1"/>
  <c r="P1262" i="10"/>
  <c r="E315" i="5" s="1"/>
  <c r="G315" i="5" s="1"/>
  <c r="G65" i="5"/>
  <c r="F209" i="5"/>
  <c r="L771" i="10"/>
  <c r="P769" i="10" s="1"/>
  <c r="E209" i="5" s="1"/>
  <c r="F771" i="10"/>
  <c r="P758" i="10"/>
  <c r="E207" i="5" s="1"/>
  <c r="F207" i="5"/>
  <c r="G209" i="5" l="1"/>
  <c r="G207" i="5"/>
  <c r="F1251" i="10"/>
  <c r="L1251" i="10" s="1"/>
  <c r="P1248" i="10" s="1"/>
  <c r="E312" i="5" s="1"/>
  <c r="P1267" i="10"/>
  <c r="F312" i="5"/>
  <c r="P1235" i="10"/>
  <c r="G312" i="5" l="1"/>
  <c r="F310" i="5"/>
  <c r="F311" i="5"/>
  <c r="E310" i="5"/>
  <c r="F766" i="10"/>
  <c r="L737" i="10"/>
  <c r="E316" i="5"/>
  <c r="F316" i="5"/>
  <c r="L1041" i="10"/>
  <c r="P1039" i="10" s="1"/>
  <c r="P1231" i="10"/>
  <c r="E309" i="5" s="1"/>
  <c r="P1227" i="10"/>
  <c r="E308" i="5" s="1"/>
  <c r="P1217" i="10"/>
  <c r="E306" i="5" s="1"/>
  <c r="P1213" i="10"/>
  <c r="E305" i="5" s="1"/>
  <c r="P1209" i="10"/>
  <c r="E304" i="5" s="1"/>
  <c r="P1205" i="10"/>
  <c r="E303" i="5" s="1"/>
  <c r="P1201" i="10"/>
  <c r="E302" i="5" s="1"/>
  <c r="L1225" i="10"/>
  <c r="P1221" i="10" s="1"/>
  <c r="E307" i="5" s="1"/>
  <c r="L1199" i="10"/>
  <c r="P1195" i="10" s="1"/>
  <c r="E301" i="5" s="1"/>
  <c r="L1194" i="10"/>
  <c r="P1188" i="10" s="1"/>
  <c r="E300" i="5" s="1"/>
  <c r="P1184" i="10"/>
  <c r="P1180" i="10"/>
  <c r="E298" i="5" s="1"/>
  <c r="F309" i="5"/>
  <c r="F308" i="5"/>
  <c r="F307" i="5"/>
  <c r="F306" i="5"/>
  <c r="F305" i="5"/>
  <c r="F304" i="5"/>
  <c r="F303" i="5"/>
  <c r="F302" i="5"/>
  <c r="F301" i="5"/>
  <c r="F300" i="5"/>
  <c r="F299" i="5"/>
  <c r="F298" i="5"/>
  <c r="D930" i="10"/>
  <c r="D920" i="10"/>
  <c r="D915" i="10"/>
  <c r="D914" i="10"/>
  <c r="D919" i="10"/>
  <c r="G310" i="5" l="1"/>
  <c r="G316" i="5"/>
  <c r="G306" i="5"/>
  <c r="G308" i="5"/>
  <c r="G307" i="5"/>
  <c r="E299" i="5"/>
  <c r="G299" i="5" s="1"/>
  <c r="G305" i="5"/>
  <c r="G309" i="5"/>
  <c r="G301" i="5"/>
  <c r="G302" i="5"/>
  <c r="G298" i="5"/>
  <c r="G303" i="5"/>
  <c r="G304" i="5"/>
  <c r="E1109" i="10"/>
  <c r="E543" i="10"/>
  <c r="G1163" i="10"/>
  <c r="G1155" i="10"/>
  <c r="D932" i="10"/>
  <c r="D931" i="10"/>
  <c r="D933" i="10" l="1"/>
  <c r="L933" i="10" s="1"/>
  <c r="P928" i="10" s="1"/>
  <c r="E246" i="5" s="1"/>
  <c r="G246" i="5" s="1"/>
  <c r="D110" i="14"/>
  <c r="H110" i="14" s="1"/>
  <c r="P106" i="14" s="1"/>
  <c r="E27" i="13" s="1"/>
  <c r="F27" i="13"/>
  <c r="G27" i="13" s="1"/>
  <c r="F181" i="5"/>
  <c r="F641" i="10"/>
  <c r="L641" i="10" s="1"/>
  <c r="P639" i="10" s="1"/>
  <c r="E181" i="5" s="1"/>
  <c r="F632" i="10"/>
  <c r="G181" i="5" l="1"/>
  <c r="E17" i="2"/>
  <c r="F17" i="2"/>
  <c r="F19" i="13"/>
  <c r="F18" i="13"/>
  <c r="P731" i="10"/>
  <c r="E201" i="5" s="1"/>
  <c r="G201" i="5" s="1"/>
  <c r="G17" i="2" l="1"/>
  <c r="H17" i="2" s="1"/>
  <c r="B28" i="18"/>
  <c r="B25" i="18"/>
  <c r="B22" i="18"/>
  <c r="B19" i="18"/>
  <c r="B16" i="18"/>
  <c r="M6" i="18"/>
  <c r="G1" i="18"/>
  <c r="F11" i="15"/>
  <c r="F12" i="15"/>
  <c r="F13" i="15"/>
  <c r="F14" i="15"/>
  <c r="F15" i="15"/>
  <c r="F16" i="15"/>
  <c r="F17" i="15"/>
  <c r="F18" i="15"/>
  <c r="F10" i="15"/>
  <c r="D1" i="13"/>
  <c r="D1" i="15"/>
  <c r="G5" i="15"/>
  <c r="G5" i="13"/>
  <c r="F11" i="13"/>
  <c r="F12" i="13"/>
  <c r="F13" i="13"/>
  <c r="F14" i="13"/>
  <c r="F15" i="13"/>
  <c r="F16" i="13"/>
  <c r="F20" i="13"/>
  <c r="F21" i="13"/>
  <c r="F22" i="13"/>
  <c r="F23" i="13"/>
  <c r="F24" i="13"/>
  <c r="F25" i="13"/>
  <c r="F26" i="13"/>
  <c r="F28" i="13"/>
  <c r="F29" i="13"/>
  <c r="F30" i="13"/>
  <c r="F10" i="13"/>
  <c r="F231" i="5"/>
  <c r="F232" i="5"/>
  <c r="F233" i="5"/>
  <c r="F234" i="5"/>
  <c r="F235" i="5"/>
  <c r="F236" i="5"/>
  <c r="F237" i="5"/>
  <c r="F238" i="5"/>
  <c r="F239" i="5"/>
  <c r="F240" i="5"/>
  <c r="F241" i="5"/>
  <c r="F242" i="5"/>
  <c r="F243" i="5"/>
  <c r="F244" i="5"/>
  <c r="F245"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30" i="5"/>
  <c r="L835" i="10"/>
  <c r="P833" i="10" s="1"/>
  <c r="L831" i="10"/>
  <c r="P830" i="10" s="1"/>
  <c r="F216" i="5"/>
  <c r="F217" i="5"/>
  <c r="F218" i="5"/>
  <c r="F219" i="5"/>
  <c r="F220" i="5"/>
  <c r="F221" i="5"/>
  <c r="F222" i="5"/>
  <c r="F223" i="5"/>
  <c r="F224" i="5"/>
  <c r="F215" i="5"/>
  <c r="F153" i="5"/>
  <c r="F154" i="5"/>
  <c r="F155" i="5"/>
  <c r="F156" i="5"/>
  <c r="F157" i="5"/>
  <c r="F158" i="5"/>
  <c r="F159" i="5"/>
  <c r="F160" i="5"/>
  <c r="F161" i="5"/>
  <c r="F162" i="5"/>
  <c r="F163" i="5"/>
  <c r="F164" i="5"/>
  <c r="F165" i="5"/>
  <c r="F166" i="5"/>
  <c r="F167" i="5"/>
  <c r="F169" i="5"/>
  <c r="F170" i="5"/>
  <c r="F171" i="5"/>
  <c r="F173" i="5"/>
  <c r="F174" i="5"/>
  <c r="F175" i="5"/>
  <c r="F176" i="5"/>
  <c r="F177" i="5"/>
  <c r="F178" i="5"/>
  <c r="F179" i="5"/>
  <c r="F180" i="5"/>
  <c r="F182" i="5"/>
  <c r="F183" i="5"/>
  <c r="F184" i="5"/>
  <c r="F185" i="5"/>
  <c r="F186" i="5"/>
  <c r="F187" i="5"/>
  <c r="F188" i="5"/>
  <c r="F189" i="5"/>
  <c r="F190" i="5"/>
  <c r="F191" i="5"/>
  <c r="F192" i="5"/>
  <c r="F193" i="5"/>
  <c r="F194" i="5"/>
  <c r="F195" i="5"/>
  <c r="F196" i="5"/>
  <c r="F197" i="5"/>
  <c r="F202" i="5"/>
  <c r="F203" i="5"/>
  <c r="F204" i="5"/>
  <c r="F205" i="5"/>
  <c r="F206" i="5"/>
  <c r="F208" i="5"/>
  <c r="F210" i="5"/>
  <c r="F152" i="5"/>
  <c r="F125" i="5"/>
  <c r="F126" i="5"/>
  <c r="F127" i="5"/>
  <c r="F128" i="5"/>
  <c r="F129" i="5"/>
  <c r="F130" i="5"/>
  <c r="F131" i="5"/>
  <c r="F132" i="5"/>
  <c r="F133" i="5"/>
  <c r="F134" i="5"/>
  <c r="F135" i="5"/>
  <c r="F136" i="5"/>
  <c r="F137" i="5"/>
  <c r="F138" i="5"/>
  <c r="F139" i="5"/>
  <c r="F140" i="5"/>
  <c r="F141" i="5"/>
  <c r="F142" i="5"/>
  <c r="F124" i="5"/>
  <c r="F101" i="5"/>
  <c r="F102" i="5"/>
  <c r="F103" i="5"/>
  <c r="F104" i="5"/>
  <c r="F105" i="5"/>
  <c r="F106" i="5"/>
  <c r="F107" i="5"/>
  <c r="F108" i="5"/>
  <c r="F109" i="5"/>
  <c r="F110" i="5"/>
  <c r="F111" i="5"/>
  <c r="F112" i="5"/>
  <c r="F113" i="5"/>
  <c r="F114" i="5"/>
  <c r="F115" i="5"/>
  <c r="F116" i="5"/>
  <c r="F117" i="5"/>
  <c r="F118" i="5"/>
  <c r="F100" i="5"/>
  <c r="F79" i="5"/>
  <c r="F80" i="5"/>
  <c r="F81" i="5"/>
  <c r="F82" i="5"/>
  <c r="F83" i="5"/>
  <c r="F84" i="5"/>
  <c r="F85" i="5"/>
  <c r="F86" i="5"/>
  <c r="F87" i="5"/>
  <c r="F88" i="5"/>
  <c r="F89" i="5"/>
  <c r="F90" i="5"/>
  <c r="F91" i="5"/>
  <c r="F92" i="5"/>
  <c r="F93" i="5"/>
  <c r="F94" i="5"/>
  <c r="F78" i="5"/>
  <c r="F44" i="5"/>
  <c r="F45" i="5"/>
  <c r="F46" i="5"/>
  <c r="F47" i="5"/>
  <c r="F48" i="5"/>
  <c r="F49" i="5"/>
  <c r="F50" i="5"/>
  <c r="F51" i="5"/>
  <c r="F52" i="5"/>
  <c r="F53" i="5"/>
  <c r="F54" i="5"/>
  <c r="F55" i="5"/>
  <c r="F56" i="5"/>
  <c r="F57" i="5"/>
  <c r="F58" i="5"/>
  <c r="F60" i="5"/>
  <c r="F61" i="5"/>
  <c r="F62" i="5"/>
  <c r="F64" i="5"/>
  <c r="F66" i="5"/>
  <c r="F68" i="5"/>
  <c r="F69" i="5"/>
  <c r="F70" i="5"/>
  <c r="F71" i="5"/>
  <c r="F72" i="5"/>
  <c r="F43" i="5"/>
  <c r="F12" i="5"/>
  <c r="F13" i="5"/>
  <c r="F14" i="5"/>
  <c r="F15" i="5"/>
  <c r="F16" i="5"/>
  <c r="F17" i="5"/>
  <c r="F18" i="5"/>
  <c r="F19" i="5"/>
  <c r="F20" i="5"/>
  <c r="F21" i="5"/>
  <c r="F22" i="5"/>
  <c r="F23" i="5"/>
  <c r="F24" i="5"/>
  <c r="F25" i="5"/>
  <c r="F26" i="5"/>
  <c r="F27" i="5"/>
  <c r="F28" i="5"/>
  <c r="F29" i="5"/>
  <c r="F30" i="5"/>
  <c r="F31" i="5"/>
  <c r="F32" i="5"/>
  <c r="F33" i="5"/>
  <c r="F34" i="5"/>
  <c r="F35" i="5"/>
  <c r="F11" i="5"/>
  <c r="F10" i="5"/>
  <c r="F10" i="2"/>
  <c r="F11" i="2"/>
  <c r="F12" i="2"/>
  <c r="F13" i="2"/>
  <c r="F14" i="2"/>
  <c r="F15" i="2"/>
  <c r="F16" i="2"/>
  <c r="F18" i="2"/>
  <c r="F9" i="2"/>
  <c r="P125" i="14"/>
  <c r="E30" i="13" s="1"/>
  <c r="F603" i="10"/>
  <c r="H610" i="10"/>
  <c r="E578" i="10"/>
  <c r="E577" i="10"/>
  <c r="L567" i="10"/>
  <c r="E552" i="10"/>
  <c r="E544" i="10"/>
  <c r="L544" i="10" s="1"/>
  <c r="E538" i="10"/>
  <c r="E531" i="10"/>
  <c r="E526" i="10"/>
  <c r="L521" i="10"/>
  <c r="P519" i="10" s="1"/>
  <c r="L505" i="10"/>
  <c r="L466" i="10"/>
  <c r="E385" i="10"/>
  <c r="L385" i="10" s="1"/>
  <c r="L381" i="10"/>
  <c r="F377" i="10"/>
  <c r="L299" i="10"/>
  <c r="L291" i="10"/>
  <c r="P289" i="10" s="1"/>
  <c r="L266" i="10"/>
  <c r="I274" i="10"/>
  <c r="D258" i="10"/>
  <c r="P243" i="10"/>
  <c r="E71" i="5" s="1"/>
  <c r="E241" i="10"/>
  <c r="L236" i="10"/>
  <c r="P233" i="10" s="1"/>
  <c r="C241" i="10" s="1"/>
  <c r="P228" i="10"/>
  <c r="E68" i="5" s="1"/>
  <c r="G68" i="5" s="1"/>
  <c r="P219" i="10"/>
  <c r="E66" i="5" s="1"/>
  <c r="G66" i="5" s="1"/>
  <c r="E64" i="5"/>
  <c r="L184" i="10"/>
  <c r="L176" i="10"/>
  <c r="I49" i="14"/>
  <c r="M49" i="14" s="1"/>
  <c r="P47" i="14" s="1"/>
  <c r="F80" i="10"/>
  <c r="L80" i="10" s="1"/>
  <c r="L76" i="10"/>
  <c r="L30" i="10"/>
  <c r="L22" i="10"/>
  <c r="L18" i="10"/>
  <c r="G5" i="5"/>
  <c r="D1" i="5"/>
  <c r="G7" i="2"/>
  <c r="B31" i="18"/>
  <c r="E17" i="13" l="1"/>
  <c r="M58" i="14"/>
  <c r="P56" i="14" s="1"/>
  <c r="E19" i="13" s="1"/>
  <c r="G19" i="13" s="1"/>
  <c r="M54" i="14"/>
  <c r="P52" i="14" s="1"/>
  <c r="E18" i="13" s="1"/>
  <c r="G18" i="13" s="1"/>
  <c r="G30" i="13"/>
  <c r="G17" i="13"/>
  <c r="G64" i="5"/>
  <c r="G71" i="5"/>
  <c r="E579" i="10"/>
  <c r="G241" i="10"/>
  <c r="P238" i="10" s="1"/>
  <c r="E70" i="5" s="1"/>
  <c r="G70" i="5" s="1"/>
  <c r="E69" i="5"/>
  <c r="G69" i="5" s="1"/>
  <c r="A19" i="1"/>
  <c r="D777" i="10" l="1"/>
  <c r="E571" i="10"/>
  <c r="E572" i="10"/>
  <c r="P51" i="16"/>
  <c r="P45" i="16"/>
  <c r="E16" i="15" s="1"/>
  <c r="G16" i="15" s="1"/>
  <c r="H43" i="16"/>
  <c r="P39" i="16" s="1"/>
  <c r="D18" i="16" s="1"/>
  <c r="J18" i="16" s="1"/>
  <c r="P33" i="16"/>
  <c r="E14" i="15" s="1"/>
  <c r="G14" i="15" s="1"/>
  <c r="F31" i="14"/>
  <c r="D117" i="14"/>
  <c r="H117" i="14" s="1"/>
  <c r="P113" i="14" s="1"/>
  <c r="E28" i="13" s="1"/>
  <c r="G28" i="13" s="1"/>
  <c r="D91" i="14"/>
  <c r="P87" i="14" s="1"/>
  <c r="E24" i="13" s="1"/>
  <c r="P79" i="14"/>
  <c r="E23" i="13" s="1"/>
  <c r="P73" i="14"/>
  <c r="E22" i="13" s="1"/>
  <c r="D37" i="14"/>
  <c r="P33" i="14" s="1"/>
  <c r="E14" i="13" s="1"/>
  <c r="D31" i="14"/>
  <c r="D104" i="14"/>
  <c r="P100" i="14" s="1"/>
  <c r="E26" i="13" s="1"/>
  <c r="D98" i="14"/>
  <c r="P94" i="14" s="1"/>
  <c r="E25" i="13" s="1"/>
  <c r="D71" i="14"/>
  <c r="P67" i="14" s="1"/>
  <c r="E21" i="13" s="1"/>
  <c r="D65" i="14"/>
  <c r="H65" i="14" s="1"/>
  <c r="P61" i="14" s="1"/>
  <c r="E20" i="13" s="1"/>
  <c r="L777" i="10" l="1"/>
  <c r="P774" i="10" s="1"/>
  <c r="E210" i="5" s="1"/>
  <c r="G210" i="5" s="1"/>
  <c r="H31" i="14"/>
  <c r="P27" i="14" s="1"/>
  <c r="E13" i="13" s="1"/>
  <c r="G13" i="13" s="1"/>
  <c r="D13" i="16"/>
  <c r="G13" i="16" s="1"/>
  <c r="P10" i="16" s="1"/>
  <c r="H123" i="14"/>
  <c r="D24" i="16"/>
  <c r="H24" i="16" s="1"/>
  <c r="P21" i="16" s="1"/>
  <c r="E12" i="15" s="1"/>
  <c r="G12" i="15" s="1"/>
  <c r="E573" i="10"/>
  <c r="H31" i="16"/>
  <c r="P27" i="16" s="1"/>
  <c r="E13" i="15" s="1"/>
  <c r="G13" i="15" s="1"/>
  <c r="F61" i="16"/>
  <c r="E17" i="15"/>
  <c r="G17" i="15" s="1"/>
  <c r="E15" i="15"/>
  <c r="G15" i="15" s="1"/>
  <c r="F13" i="14"/>
  <c r="H13" i="14"/>
  <c r="D24" i="14"/>
  <c r="H24" i="14" s="1"/>
  <c r="P21" i="14" s="1"/>
  <c r="E12" i="13" s="1"/>
  <c r="G12" i="13" s="1"/>
  <c r="D13" i="14"/>
  <c r="D18" i="14"/>
  <c r="F18" i="14"/>
  <c r="H18" i="14"/>
  <c r="G21" i="13"/>
  <c r="G20" i="13"/>
  <c r="G14" i="13"/>
  <c r="J85" i="14"/>
  <c r="P43" i="14"/>
  <c r="P39" i="14"/>
  <c r="E15" i="13" s="1"/>
  <c r="G15" i="13" s="1"/>
  <c r="G26" i="13"/>
  <c r="G25" i="13"/>
  <c r="G24" i="13"/>
  <c r="G23" i="13"/>
  <c r="G22" i="13"/>
  <c r="E224" i="5"/>
  <c r="G224" i="5" s="1"/>
  <c r="E223" i="5"/>
  <c r="G223" i="5" s="1"/>
  <c r="E798" i="10"/>
  <c r="L798" i="10" s="1"/>
  <c r="P794" i="10" s="1"/>
  <c r="E787" i="10"/>
  <c r="E811" i="10"/>
  <c r="E827" i="10"/>
  <c r="E822" i="10"/>
  <c r="E817" i="10"/>
  <c r="E809" i="10"/>
  <c r="E812" i="10" s="1"/>
  <c r="L812" i="10" s="1"/>
  <c r="P806" i="10" s="1"/>
  <c r="F804" i="10"/>
  <c r="L804" i="10" s="1"/>
  <c r="P800" i="10" s="1"/>
  <c r="L1245" i="10"/>
  <c r="L1244" i="10"/>
  <c r="L766" i="10"/>
  <c r="P763" i="10" s="1"/>
  <c r="P754" i="10"/>
  <c r="E206" i="5" s="1"/>
  <c r="G206" i="5" s="1"/>
  <c r="P735" i="10"/>
  <c r="L697" i="10"/>
  <c r="L693" i="10"/>
  <c r="L689" i="10"/>
  <c r="L517" i="10"/>
  <c r="P515" i="10" s="1"/>
  <c r="L599" i="10"/>
  <c r="L595" i="10"/>
  <c r="L591" i="10"/>
  <c r="L587" i="10"/>
  <c r="L583" i="10"/>
  <c r="D1174" i="10"/>
  <c r="D1173" i="10"/>
  <c r="D893" i="10"/>
  <c r="D889" i="10"/>
  <c r="D888" i="10"/>
  <c r="D887" i="10"/>
  <c r="D883" i="10"/>
  <c r="D882" i="10"/>
  <c r="D881" i="10"/>
  <c r="D880" i="10"/>
  <c r="D879" i="10"/>
  <c r="D1169" i="10"/>
  <c r="D1168" i="10"/>
  <c r="D1167" i="10"/>
  <c r="L817" i="10" l="1"/>
  <c r="P814" i="10" s="1"/>
  <c r="E220" i="5" s="1"/>
  <c r="G220" i="5" s="1"/>
  <c r="L822" i="10"/>
  <c r="P819" i="10" s="1"/>
  <c r="E221" i="5" s="1"/>
  <c r="G221" i="5" s="1"/>
  <c r="L827" i="10"/>
  <c r="P824" i="10" s="1"/>
  <c r="E16" i="13"/>
  <c r="G16" i="13" s="1"/>
  <c r="F123" i="14"/>
  <c r="E202" i="5"/>
  <c r="G202" i="5" s="1"/>
  <c r="F752" i="10"/>
  <c r="L742" i="10"/>
  <c r="P740" i="10" s="1"/>
  <c r="E203" i="5" s="1"/>
  <c r="G203" i="5" s="1"/>
  <c r="D747" i="10"/>
  <c r="L747" i="10" s="1"/>
  <c r="P744" i="10" s="1"/>
  <c r="P15" i="16"/>
  <c r="E11" i="15" s="1"/>
  <c r="G11" i="15" s="1"/>
  <c r="J18" i="14"/>
  <c r="P15" i="14" s="1"/>
  <c r="E11" i="13" s="1"/>
  <c r="G11" i="13" s="1"/>
  <c r="J13" i="14"/>
  <c r="N13" i="14" s="1"/>
  <c r="P10" i="14" s="1"/>
  <c r="L1246" i="10"/>
  <c r="P1241" i="10" s="1"/>
  <c r="E311" i="5" s="1"/>
  <c r="G311" i="5" s="1"/>
  <c r="G1169" i="10"/>
  <c r="L1169" i="10" s="1"/>
  <c r="P1165" i="10" s="1"/>
  <c r="E295" i="5" s="1"/>
  <c r="G295" i="5" s="1"/>
  <c r="L889" i="10"/>
  <c r="P873" i="10" s="1"/>
  <c r="D898" i="10"/>
  <c r="G1174" i="10"/>
  <c r="L1174" i="10" s="1"/>
  <c r="P1171" i="10" s="1"/>
  <c r="E296" i="5" s="1"/>
  <c r="G296" i="5" s="1"/>
  <c r="D894" i="10"/>
  <c r="L1163" i="10"/>
  <c r="P1157" i="10" s="1"/>
  <c r="E294" i="5" s="1"/>
  <c r="G294" i="5" s="1"/>
  <c r="L1155" i="10"/>
  <c r="P1149" i="10" s="1"/>
  <c r="P991" i="10"/>
  <c r="E256" i="5" s="1"/>
  <c r="G256" i="5" s="1"/>
  <c r="L1147" i="10"/>
  <c r="P1145" i="10" s="1"/>
  <c r="E292" i="5" s="1"/>
  <c r="L1143" i="10"/>
  <c r="P1142" i="10" s="1"/>
  <c r="E291" i="5" s="1"/>
  <c r="G291" i="5" s="1"/>
  <c r="L1139" i="10"/>
  <c r="P1137" i="10" s="1"/>
  <c r="E290" i="5" s="1"/>
  <c r="G290" i="5" s="1"/>
  <c r="L1135" i="10"/>
  <c r="P1133" i="10" s="1"/>
  <c r="E289" i="5" s="1"/>
  <c r="G289" i="5" s="1"/>
  <c r="L1131" i="10"/>
  <c r="P1129" i="10" s="1"/>
  <c r="E288" i="5" s="1"/>
  <c r="G288" i="5" s="1"/>
  <c r="E1127" i="10"/>
  <c r="L1127" i="10" s="1"/>
  <c r="P1125" i="10" s="1"/>
  <c r="E287" i="5" s="1"/>
  <c r="G287" i="5" s="1"/>
  <c r="E1123" i="10"/>
  <c r="L1123" i="10" s="1"/>
  <c r="P1121" i="10" s="1"/>
  <c r="E286" i="5" s="1"/>
  <c r="G286" i="5" s="1"/>
  <c r="E1119" i="10"/>
  <c r="L1119" i="10" s="1"/>
  <c r="P1117" i="10" s="1"/>
  <c r="E285" i="5" s="1"/>
  <c r="G285" i="5" s="1"/>
  <c r="E1113" i="10"/>
  <c r="L1115" i="10" s="1"/>
  <c r="P1111" i="10" s="1"/>
  <c r="E284" i="5" s="1"/>
  <c r="G284" i="5" s="1"/>
  <c r="E1108" i="10"/>
  <c r="E1107" i="10"/>
  <c r="P1101" i="10"/>
  <c r="E282" i="5" s="1"/>
  <c r="G282" i="5" s="1"/>
  <c r="E1099" i="10"/>
  <c r="L1099" i="10" s="1"/>
  <c r="P1097" i="10" s="1"/>
  <c r="E281" i="5" s="1"/>
  <c r="G281" i="5" s="1"/>
  <c r="E1095" i="10"/>
  <c r="L1095" i="10" s="1"/>
  <c r="P1093" i="10" s="1"/>
  <c r="E280" i="5" s="1"/>
  <c r="G280" i="5" s="1"/>
  <c r="E1091" i="10"/>
  <c r="L1091" i="10" s="1"/>
  <c r="P1089" i="10" s="1"/>
  <c r="E279" i="5" s="1"/>
  <c r="G279" i="5" s="1"/>
  <c r="L1020" i="10"/>
  <c r="P1018" i="10" s="1"/>
  <c r="E262" i="5" s="1"/>
  <c r="G262" i="5" s="1"/>
  <c r="L1016" i="10"/>
  <c r="P1014" i="10" s="1"/>
  <c r="E261" i="5" s="1"/>
  <c r="G261" i="5" s="1"/>
  <c r="E1003" i="10"/>
  <c r="E1002" i="10"/>
  <c r="E1001" i="10"/>
  <c r="E982" i="10"/>
  <c r="E981" i="10"/>
  <c r="E222" i="5" l="1"/>
  <c r="G222" i="5" s="1"/>
  <c r="G300" i="5"/>
  <c r="L1109" i="10"/>
  <c r="P1105" i="10" s="1"/>
  <c r="E283" i="5" s="1"/>
  <c r="G283" i="5" s="1"/>
  <c r="E10" i="13"/>
  <c r="G10" i="13" s="1"/>
  <c r="D123" i="14"/>
  <c r="L123" i="14" s="1"/>
  <c r="P119" i="14" s="1"/>
  <c r="E29" i="13" s="1"/>
  <c r="G29" i="13" s="1"/>
  <c r="E204" i="5"/>
  <c r="G204" i="5" s="1"/>
  <c r="D752" i="10"/>
  <c r="L752" i="10" s="1"/>
  <c r="P749" i="10" s="1"/>
  <c r="E205" i="5" s="1"/>
  <c r="G205" i="5" s="1"/>
  <c r="D61" i="16"/>
  <c r="E10" i="15"/>
  <c r="G10" i="15" s="1"/>
  <c r="L1003" i="10"/>
  <c r="P999" i="10" s="1"/>
  <c r="E293" i="5"/>
  <c r="G293" i="5" s="1"/>
  <c r="D1178" i="10"/>
  <c r="L1178" i="10" s="1"/>
  <c r="P1176" i="10" s="1"/>
  <c r="E297" i="5" s="1"/>
  <c r="G297" i="5" s="1"/>
  <c r="L1069" i="10"/>
  <c r="P1067" i="10" s="1"/>
  <c r="E274" i="5" s="1"/>
  <c r="G274" i="5" s="1"/>
  <c r="E866" i="10"/>
  <c r="L866" i="10" s="1"/>
  <c r="P864" i="10" s="1"/>
  <c r="E236" i="5" s="1"/>
  <c r="G236" i="5" s="1"/>
  <c r="E858" i="10"/>
  <c r="G858" i="10" s="1"/>
  <c r="L858" i="10" s="1"/>
  <c r="P855" i="10" s="1"/>
  <c r="E234" i="5" s="1"/>
  <c r="G234" i="5" s="1"/>
  <c r="E862" i="10"/>
  <c r="G862" i="10" s="1"/>
  <c r="L862" i="10" s="1"/>
  <c r="P860" i="10" s="1"/>
  <c r="E235" i="5" s="1"/>
  <c r="G235" i="5" s="1"/>
  <c r="E853" i="10"/>
  <c r="P847" i="10"/>
  <c r="E232" i="5" s="1"/>
  <c r="G232" i="5" s="1"/>
  <c r="E849" i="10"/>
  <c r="G849" i="10" s="1"/>
  <c r="E845" i="10"/>
  <c r="G845" i="10" s="1"/>
  <c r="L845" i="10" s="1"/>
  <c r="P843" i="10" s="1"/>
  <c r="E231" i="5" s="1"/>
  <c r="G231" i="5" s="1"/>
  <c r="E841" i="10"/>
  <c r="G841" i="10" s="1"/>
  <c r="L841" i="10" s="1"/>
  <c r="P839" i="10" s="1"/>
  <c r="E230" i="5" s="1"/>
  <c r="G230" i="5" s="1"/>
  <c r="L1053" i="10"/>
  <c r="P1051" i="10" s="1"/>
  <c r="E270" i="5" s="1"/>
  <c r="G270" i="5" s="1"/>
  <c r="E1049" i="10"/>
  <c r="L1049" i="10" s="1"/>
  <c r="P1047" i="10" s="1"/>
  <c r="E269" i="5" s="1"/>
  <c r="G269" i="5" s="1"/>
  <c r="L1087" i="10"/>
  <c r="P1085" i="10" s="1"/>
  <c r="E278" i="5" s="1"/>
  <c r="G278" i="5" s="1"/>
  <c r="L1083" i="10"/>
  <c r="P1081" i="10" s="1"/>
  <c r="E277" i="5" s="1"/>
  <c r="G277" i="5" s="1"/>
  <c r="L1066" i="10"/>
  <c r="P1063" i="10" s="1"/>
  <c r="G32" i="13" l="1"/>
  <c r="L853" i="10"/>
  <c r="P851" i="10" s="1"/>
  <c r="E233" i="5" s="1"/>
  <c r="G233" i="5" s="1"/>
  <c r="L61" i="16"/>
  <c r="P57" i="16" s="1"/>
  <c r="E18" i="15" s="1"/>
  <c r="G18" i="15" s="1"/>
  <c r="G20" i="15" s="1"/>
  <c r="L30" i="18" s="1"/>
  <c r="L1079" i="10"/>
  <c r="P1077" i="10" s="1"/>
  <c r="E276" i="5" s="1"/>
  <c r="G276" i="5" s="1"/>
  <c r="L1075" i="10"/>
  <c r="P1073" i="10" s="1"/>
  <c r="E275" i="5" s="1"/>
  <c r="G275" i="5" s="1"/>
  <c r="E273" i="5"/>
  <c r="G273" i="5" s="1"/>
  <c r="L1061" i="10"/>
  <c r="P1059" i="10" s="1"/>
  <c r="E272" i="5" s="1"/>
  <c r="G272" i="5" s="1"/>
  <c r="L1057" i="10"/>
  <c r="P1055" i="10" s="1"/>
  <c r="E271" i="5" s="1"/>
  <c r="G271" i="5" s="1"/>
  <c r="L1045" i="10"/>
  <c r="P1043" i="10" s="1"/>
  <c r="E268" i="5" s="1"/>
  <c r="G268" i="5" s="1"/>
  <c r="E267" i="5"/>
  <c r="G267" i="5" s="1"/>
  <c r="L1037" i="10"/>
  <c r="P1035" i="10" s="1"/>
  <c r="E266" i="5" s="1"/>
  <c r="G266" i="5" s="1"/>
  <c r="L1033" i="10"/>
  <c r="P1031" i="10" s="1"/>
  <c r="E265" i="5" s="1"/>
  <c r="G265" i="5" s="1"/>
  <c r="L1029" i="10"/>
  <c r="P1027" i="10" s="1"/>
  <c r="E264" i="5" s="1"/>
  <c r="G264" i="5" s="1"/>
  <c r="L1025" i="10"/>
  <c r="P1023" i="10" s="1"/>
  <c r="E263" i="5" s="1"/>
  <c r="G263" i="5" s="1"/>
  <c r="L1012" i="10"/>
  <c r="P1010" i="10" s="1"/>
  <c r="E260" i="5" s="1"/>
  <c r="G260" i="5" s="1"/>
  <c r="L1008" i="10"/>
  <c r="P1006" i="10" s="1"/>
  <c r="E259" i="5" s="1"/>
  <c r="G259" i="5" s="1"/>
  <c r="E258" i="5"/>
  <c r="G258" i="5" s="1"/>
  <c r="P995" i="10"/>
  <c r="E257" i="5" s="1"/>
  <c r="G257" i="5" s="1"/>
  <c r="J32" i="6"/>
  <c r="J28" i="6"/>
  <c r="J24" i="6"/>
  <c r="J12" i="6"/>
  <c r="G989" i="10"/>
  <c r="H989" i="10" s="1"/>
  <c r="L989" i="10" s="1"/>
  <c r="P984" i="10" s="1"/>
  <c r="E255" i="5" s="1"/>
  <c r="G255" i="5" s="1"/>
  <c r="J27" i="18" l="1"/>
  <c r="K27" i="18"/>
  <c r="H27" i="18"/>
  <c r="L27" i="18"/>
  <c r="I27" i="18"/>
  <c r="G27" i="18"/>
  <c r="F16" i="1"/>
  <c r="F15" i="1"/>
  <c r="E980" i="10"/>
  <c r="E979" i="10"/>
  <c r="E975" i="10"/>
  <c r="E974" i="10"/>
  <c r="E970" i="10"/>
  <c r="M30" i="18" l="1"/>
  <c r="M27" i="18"/>
  <c r="J25" i="18" s="1"/>
  <c r="L982" i="10"/>
  <c r="P977" i="10" s="1"/>
  <c r="E254" i="5" s="1"/>
  <c r="G254" i="5" s="1"/>
  <c r="L975" i="10"/>
  <c r="P972" i="10" s="1"/>
  <c r="E253" i="5" s="1"/>
  <c r="G253" i="5" s="1"/>
  <c r="E969" i="10"/>
  <c r="L970" i="10" s="1"/>
  <c r="P967" i="10" s="1"/>
  <c r="E252" i="5" s="1"/>
  <c r="G252" i="5" s="1"/>
  <c r="E965" i="10"/>
  <c r="E964" i="10"/>
  <c r="E963" i="10"/>
  <c r="E962" i="10"/>
  <c r="E958" i="10"/>
  <c r="E957" i="10"/>
  <c r="E956" i="10"/>
  <c r="E955" i="10"/>
  <c r="L615" i="10"/>
  <c r="L951" i="10"/>
  <c r="P946" i="10" s="1"/>
  <c r="E249" i="5" s="1"/>
  <c r="G249" i="5" s="1"/>
  <c r="E28" i="18" l="1"/>
  <c r="L28" i="18"/>
  <c r="H28" i="18"/>
  <c r="K28" i="18"/>
  <c r="G28" i="18"/>
  <c r="I28" i="18"/>
  <c r="F28" i="18"/>
  <c r="J28" i="18"/>
  <c r="K25" i="18"/>
  <c r="G25" i="18"/>
  <c r="I25" i="18"/>
  <c r="F25" i="18"/>
  <c r="E25" i="18"/>
  <c r="H25" i="18"/>
  <c r="L25" i="18"/>
  <c r="G958" i="10"/>
  <c r="L958" i="10" s="1"/>
  <c r="P953" i="10" s="1"/>
  <c r="E250" i="5" s="1"/>
  <c r="G250" i="5" s="1"/>
  <c r="G965" i="10"/>
  <c r="L965" i="10" s="1"/>
  <c r="P960" i="10" s="1"/>
  <c r="E251" i="5" s="1"/>
  <c r="G251" i="5" s="1"/>
  <c r="L939" i="10"/>
  <c r="P936" i="10" s="1"/>
  <c r="E247" i="5" s="1"/>
  <c r="G247" i="5" s="1"/>
  <c r="L944" i="10"/>
  <c r="P941" i="10" s="1"/>
  <c r="E248" i="5" s="1"/>
  <c r="G248" i="5" s="1"/>
  <c r="D925" i="10"/>
  <c r="D924" i="10"/>
  <c r="D910" i="10"/>
  <c r="D909" i="10"/>
  <c r="D903" i="10"/>
  <c r="D902" i="10"/>
  <c r="L898" i="10"/>
  <c r="P896" i="10" s="1"/>
  <c r="E240" i="5" s="1"/>
  <c r="G240" i="5" s="1"/>
  <c r="D871" i="10"/>
  <c r="D870" i="10"/>
  <c r="M28" i="18" l="1"/>
  <c r="M25" i="18"/>
  <c r="L915" i="10"/>
  <c r="P912" i="10" s="1"/>
  <c r="E243" i="5" s="1"/>
  <c r="G243" i="5" s="1"/>
  <c r="L925" i="10"/>
  <c r="P922" i="10" s="1"/>
  <c r="E245" i="5" s="1"/>
  <c r="G245" i="5" s="1"/>
  <c r="L894" i="10"/>
  <c r="P891" i="10" s="1"/>
  <c r="E239" i="5" s="1"/>
  <c r="G239" i="5" s="1"/>
  <c r="L920" i="10"/>
  <c r="P917" i="10" s="1"/>
  <c r="E244" i="5" s="1"/>
  <c r="G244" i="5" s="1"/>
  <c r="L871" i="10"/>
  <c r="P868" i="10" s="1"/>
  <c r="E237" i="5" s="1"/>
  <c r="G237" i="5" s="1"/>
  <c r="L905" i="10"/>
  <c r="P900" i="10" s="1"/>
  <c r="E241" i="5" s="1"/>
  <c r="G241" i="5" s="1"/>
  <c r="L910" i="10"/>
  <c r="P907" i="10" s="1"/>
  <c r="E242" i="5" s="1"/>
  <c r="G242" i="5" s="1"/>
  <c r="E238" i="5"/>
  <c r="G238" i="5" s="1"/>
  <c r="H609" i="10"/>
  <c r="L619" i="10"/>
  <c r="H623" i="10" s="1"/>
  <c r="L623" i="10" s="1"/>
  <c r="P621" i="10" s="1"/>
  <c r="E177" i="5" s="1"/>
  <c r="G177" i="5" s="1"/>
  <c r="P613" i="10"/>
  <c r="E175" i="5" s="1"/>
  <c r="G175" i="5" s="1"/>
  <c r="D675" i="10"/>
  <c r="D680" i="10" s="1"/>
  <c r="D685" i="10" s="1"/>
  <c r="E663" i="10"/>
  <c r="E664" i="10"/>
  <c r="E665" i="10"/>
  <c r="E657" i="10"/>
  <c r="E651" i="10"/>
  <c r="E650" i="10"/>
  <c r="F646" i="10"/>
  <c r="L646" i="10" s="1"/>
  <c r="F627" i="10"/>
  <c r="F631" i="10" s="1"/>
  <c r="E562" i="10"/>
  <c r="E561" i="10"/>
  <c r="E556" i="10"/>
  <c r="E554" i="10"/>
  <c r="E553" i="10"/>
  <c r="E563" i="10" l="1"/>
  <c r="P559" i="10" s="1"/>
  <c r="E652" i="10"/>
  <c r="F636" i="10"/>
  <c r="L632" i="10"/>
  <c r="F604" i="10"/>
  <c r="F605" i="10" s="1"/>
  <c r="L605" i="10" s="1"/>
  <c r="P601" i="10" s="1"/>
  <c r="H611" i="10"/>
  <c r="P607" i="10" s="1"/>
  <c r="E557" i="10"/>
  <c r="L557" i="10" s="1"/>
  <c r="P550" i="10" s="1"/>
  <c r="L563" i="10"/>
  <c r="L573" i="10"/>
  <c r="P569" i="10" s="1"/>
  <c r="L652" i="10"/>
  <c r="P617" i="10"/>
  <c r="E176" i="5" s="1"/>
  <c r="G176" i="5" s="1"/>
  <c r="E530" i="10"/>
  <c r="E525" i="10"/>
  <c r="E527" i="10" s="1"/>
  <c r="P523" i="10" s="1"/>
  <c r="E532" i="10" l="1"/>
  <c r="L532" i="10" l="1"/>
  <c r="P529" i="10" s="1"/>
  <c r="P727" i="10"/>
  <c r="E200" i="5" s="1"/>
  <c r="P723" i="10"/>
  <c r="E199" i="5" s="1"/>
  <c r="P719" i="10"/>
  <c r="E198" i="5" s="1"/>
  <c r="P715" i="10"/>
  <c r="E197" i="5" s="1"/>
  <c r="P711" i="10"/>
  <c r="E196" i="5" s="1"/>
  <c r="P707" i="10"/>
  <c r="E195" i="5" s="1"/>
  <c r="P703" i="10"/>
  <c r="E194" i="5" s="1"/>
  <c r="P699" i="10"/>
  <c r="E193" i="5" s="1"/>
  <c r="G199" i="5" l="1"/>
  <c r="G200" i="5"/>
  <c r="G198" i="5"/>
  <c r="G197" i="5"/>
  <c r="G196" i="5"/>
  <c r="G195" i="5"/>
  <c r="G194" i="5"/>
  <c r="G193" i="5"/>
  <c r="P695" i="10" l="1"/>
  <c r="E192" i="5" s="1"/>
  <c r="G192" i="5" s="1"/>
  <c r="P691" i="10"/>
  <c r="E191" i="5" s="1"/>
  <c r="G191" i="5" s="1"/>
  <c r="P687" i="10"/>
  <c r="E190" i="5" s="1"/>
  <c r="G190" i="5" s="1"/>
  <c r="P589" i="10"/>
  <c r="E170" i="5" s="1"/>
  <c r="P585" i="10"/>
  <c r="E169" i="5" s="1"/>
  <c r="G169" i="5" s="1"/>
  <c r="P207" i="10"/>
  <c r="E63" i="5" s="1"/>
  <c r="G63" i="5" s="1"/>
  <c r="P203" i="10"/>
  <c r="E62" i="5" s="1"/>
  <c r="G62" i="5" s="1"/>
  <c r="P199" i="10"/>
  <c r="E61" i="5" s="1"/>
  <c r="G61" i="5" s="1"/>
  <c r="P195" i="10"/>
  <c r="E60" i="5" s="1"/>
  <c r="G60" i="5" s="1"/>
  <c r="P191" i="10"/>
  <c r="E59" i="5" s="1"/>
  <c r="G59" i="5" s="1"/>
  <c r="P14" i="6"/>
  <c r="E10" i="2" s="1"/>
  <c r="G10" i="2" s="1"/>
  <c r="H10" i="2" s="1"/>
  <c r="E219" i="5" l="1"/>
  <c r="E218" i="5"/>
  <c r="E217" i="5" l="1"/>
  <c r="G217" i="5" s="1"/>
  <c r="L792" i="10"/>
  <c r="P790" i="10" s="1"/>
  <c r="E216" i="5" s="1"/>
  <c r="E786" i="10"/>
  <c r="L680" i="10"/>
  <c r="P677" i="10" s="1"/>
  <c r="E188" i="5" s="1"/>
  <c r="G188" i="5" s="1"/>
  <c r="L685" i="10"/>
  <c r="P682" i="10" s="1"/>
  <c r="E189" i="5" s="1"/>
  <c r="G189" i="5" s="1"/>
  <c r="L675" i="10"/>
  <c r="P672" i="10" s="1"/>
  <c r="E187" i="5" s="1"/>
  <c r="G187" i="5" s="1"/>
  <c r="E788" i="10" l="1"/>
  <c r="E666" i="10"/>
  <c r="L666" i="10" s="1"/>
  <c r="E656" i="10"/>
  <c r="E658" i="10"/>
  <c r="P648" i="10"/>
  <c r="E183" i="5" s="1"/>
  <c r="G183" i="5" s="1"/>
  <c r="P644" i="10"/>
  <c r="E182" i="5" s="1"/>
  <c r="L636" i="10"/>
  <c r="P634" i="10" s="1"/>
  <c r="E180" i="5" s="1"/>
  <c r="L627" i="10"/>
  <c r="P625" i="10" s="1"/>
  <c r="P629" i="10" s="1"/>
  <c r="E179" i="5" s="1"/>
  <c r="E174" i="5"/>
  <c r="P597" i="10"/>
  <c r="E172" i="5" s="1"/>
  <c r="P593" i="10"/>
  <c r="E171" i="5" s="1"/>
  <c r="P581" i="10"/>
  <c r="E168" i="5" s="1"/>
  <c r="E166" i="5"/>
  <c r="P565" i="10"/>
  <c r="E165" i="5" s="1"/>
  <c r="E164" i="5"/>
  <c r="P540" i="10"/>
  <c r="E161" i="5" s="1"/>
  <c r="L537" i="10"/>
  <c r="P534" i="10" s="1"/>
  <c r="E157" i="5"/>
  <c r="E156" i="5"/>
  <c r="P503" i="10"/>
  <c r="E153" i="5" s="1"/>
  <c r="L501" i="10"/>
  <c r="P499" i="10" s="1"/>
  <c r="J474" i="10"/>
  <c r="P472" i="10" s="1"/>
  <c r="E138" i="5" s="1"/>
  <c r="G138" i="5" s="1"/>
  <c r="F470" i="10"/>
  <c r="P464" i="10"/>
  <c r="F462" i="10"/>
  <c r="L462" i="10" s="1"/>
  <c r="P460" i="10" s="1"/>
  <c r="F458" i="10"/>
  <c r="F454" i="10"/>
  <c r="E136" i="5"/>
  <c r="P476" i="10"/>
  <c r="P448" i="10"/>
  <c r="E132" i="5" s="1"/>
  <c r="P440" i="10"/>
  <c r="P436" i="10"/>
  <c r="L389" i="10"/>
  <c r="P387" i="10" s="1"/>
  <c r="E114" i="5" s="1"/>
  <c r="G114" i="5" s="1"/>
  <c r="P383" i="10"/>
  <c r="E113" i="5" s="1"/>
  <c r="G113" i="5" s="1"/>
  <c r="P379" i="10"/>
  <c r="E112" i="5" s="1"/>
  <c r="G112" i="5" s="1"/>
  <c r="L377" i="10"/>
  <c r="P375" i="10" s="1"/>
  <c r="F373" i="10"/>
  <c r="L373" i="10" s="1"/>
  <c r="P371" i="10" s="1"/>
  <c r="E110" i="5" s="1"/>
  <c r="G110" i="5" s="1"/>
  <c r="F369" i="10"/>
  <c r="L369" i="10" s="1"/>
  <c r="P367" i="10" s="1"/>
  <c r="E109" i="5" s="1"/>
  <c r="G109" i="5" s="1"/>
  <c r="L365" i="10"/>
  <c r="P363" i="10" s="1"/>
  <c r="E108" i="5" s="1"/>
  <c r="G108" i="5" s="1"/>
  <c r="L357" i="10"/>
  <c r="P355" i="10" s="1"/>
  <c r="P391" i="10"/>
  <c r="P351" i="10"/>
  <c r="P146" i="10"/>
  <c r="L788" i="10" l="1"/>
  <c r="P784" i="10" s="1"/>
  <c r="E215" i="5" s="1"/>
  <c r="E659" i="10"/>
  <c r="P661" i="10"/>
  <c r="E185" i="5" s="1"/>
  <c r="G185" i="5" s="1"/>
  <c r="L670" i="10"/>
  <c r="P668" i="10" s="1"/>
  <c r="E186" i="5" s="1"/>
  <c r="G186" i="5" s="1"/>
  <c r="G509" i="10"/>
  <c r="L509" i="10" s="1"/>
  <c r="P507" i="10" s="1"/>
  <c r="E160" i="5"/>
  <c r="F548" i="10"/>
  <c r="L548" i="10" s="1"/>
  <c r="P546" i="10" s="1"/>
  <c r="E162" i="5" s="1"/>
  <c r="G162" i="5" s="1"/>
  <c r="F446" i="10"/>
  <c r="L446" i="10" s="1"/>
  <c r="P444" i="10" s="1"/>
  <c r="E131" i="5" s="1"/>
  <c r="G131" i="5" s="1"/>
  <c r="F361" i="10"/>
  <c r="L361" i="10" s="1"/>
  <c r="P359" i="10" s="1"/>
  <c r="E107" i="5" s="1"/>
  <c r="G107" i="5" s="1"/>
  <c r="E139" i="5"/>
  <c r="G139" i="5" s="1"/>
  <c r="C493" i="10"/>
  <c r="P490" i="10" s="1"/>
  <c r="E142" i="5" s="1"/>
  <c r="G142" i="5" s="1"/>
  <c r="C483" i="10"/>
  <c r="L454" i="10"/>
  <c r="P452" i="10" s="1"/>
  <c r="E133" i="5" s="1"/>
  <c r="J470" i="10"/>
  <c r="P468" i="10" s="1"/>
  <c r="E137" i="5" s="1"/>
  <c r="E135" i="5"/>
  <c r="H416" i="10"/>
  <c r="E129" i="5"/>
  <c r="D416" i="10"/>
  <c r="E130" i="5"/>
  <c r="F416" i="10"/>
  <c r="E115" i="5"/>
  <c r="G115" i="5" s="1"/>
  <c r="C398" i="10"/>
  <c r="C408" i="10"/>
  <c r="P405" i="10" s="1"/>
  <c r="E118" i="5" s="1"/>
  <c r="G118" i="5" s="1"/>
  <c r="E111" i="5"/>
  <c r="G111" i="5" s="1"/>
  <c r="H331" i="10"/>
  <c r="E105" i="5"/>
  <c r="G105" i="5" s="1"/>
  <c r="D331" i="10"/>
  <c r="E106" i="5"/>
  <c r="G106" i="5" s="1"/>
  <c r="F331" i="10"/>
  <c r="D127" i="10"/>
  <c r="E173" i="5"/>
  <c r="L579" i="10"/>
  <c r="P575" i="10" s="1"/>
  <c r="E167" i="5" s="1"/>
  <c r="L659" i="10"/>
  <c r="P654" i="10" s="1"/>
  <c r="E184" i="5" s="1"/>
  <c r="G184" i="5" s="1"/>
  <c r="E152" i="5"/>
  <c r="E158" i="5"/>
  <c r="G158" i="5" s="1"/>
  <c r="L458" i="10"/>
  <c r="P456" i="10" s="1"/>
  <c r="E134" i="5" s="1"/>
  <c r="E163" i="5"/>
  <c r="E159" i="5"/>
  <c r="G159" i="5" s="1"/>
  <c r="E178" i="5"/>
  <c r="P248" i="10"/>
  <c r="E72" i="5" s="1"/>
  <c r="G72" i="5" s="1"/>
  <c r="L323" i="10"/>
  <c r="P321" i="10" s="1"/>
  <c r="E94" i="5" s="1"/>
  <c r="G94" i="5" s="1"/>
  <c r="L319" i="10"/>
  <c r="P317" i="10" s="1"/>
  <c r="E93" i="5" s="1"/>
  <c r="G93" i="5" s="1"/>
  <c r="L311" i="10"/>
  <c r="P309" i="10" s="1"/>
  <c r="F315" i="10" s="1"/>
  <c r="L315" i="10" s="1"/>
  <c r="P313" i="10" s="1"/>
  <c r="E92" i="5" s="1"/>
  <c r="G92" i="5" s="1"/>
  <c r="E90" i="5"/>
  <c r="G90" i="5" s="1"/>
  <c r="P297" i="10"/>
  <c r="F303" i="10" s="1"/>
  <c r="L303" i="10" s="1"/>
  <c r="P301" i="10" s="1"/>
  <c r="E89" i="5" s="1"/>
  <c r="G89" i="5" s="1"/>
  <c r="L295" i="10"/>
  <c r="P293" i="10" s="1"/>
  <c r="E87" i="5" s="1"/>
  <c r="G87" i="5" s="1"/>
  <c r="E86" i="5"/>
  <c r="G86" i="5" s="1"/>
  <c r="L270" i="10"/>
  <c r="P268" i="10" s="1"/>
  <c r="E81" i="5" s="1"/>
  <c r="G81" i="5" s="1"/>
  <c r="P264" i="10"/>
  <c r="L262" i="10"/>
  <c r="P260" i="10" s="1"/>
  <c r="E79" i="5" s="1"/>
  <c r="G79" i="5" s="1"/>
  <c r="L513" i="10" l="1"/>
  <c r="P511" i="10" s="1"/>
  <c r="E155" i="5" s="1"/>
  <c r="G155" i="5" s="1"/>
  <c r="L483" i="10"/>
  <c r="P480" i="10" s="1"/>
  <c r="E488" i="10"/>
  <c r="J416" i="10"/>
  <c r="N416" i="10" s="1"/>
  <c r="P413" i="10" s="1"/>
  <c r="E403" i="10"/>
  <c r="L398" i="10"/>
  <c r="P395" i="10" s="1"/>
  <c r="J331" i="10"/>
  <c r="L341" i="10" s="1"/>
  <c r="P339" i="10" s="1"/>
  <c r="L349" i="10" s="1"/>
  <c r="E91" i="5"/>
  <c r="G91" i="5" s="1"/>
  <c r="L279" i="10"/>
  <c r="P276" i="10" s="1"/>
  <c r="F258" i="10"/>
  <c r="H258" i="10" s="1"/>
  <c r="L258" i="10" s="1"/>
  <c r="P255" i="10" s="1"/>
  <c r="G274" i="10" s="1"/>
  <c r="L274" i="10" s="1"/>
  <c r="P272" i="10" s="1"/>
  <c r="E82" i="5" s="1"/>
  <c r="G82" i="5" s="1"/>
  <c r="E80" i="5"/>
  <c r="G80" i="5" s="1"/>
  <c r="E154" i="5"/>
  <c r="E88" i="5"/>
  <c r="G88" i="5" s="1"/>
  <c r="P187" i="10"/>
  <c r="E58" i="5" s="1"/>
  <c r="G58" i="5" s="1"/>
  <c r="P182" i="10"/>
  <c r="E57" i="5" s="1"/>
  <c r="G57" i="5" s="1"/>
  <c r="P158" i="10"/>
  <c r="E51" i="5" s="1"/>
  <c r="P174" i="10"/>
  <c r="P170" i="10"/>
  <c r="L164" i="10"/>
  <c r="P162" i="10" s="1"/>
  <c r="E52" i="5" s="1"/>
  <c r="L152" i="10"/>
  <c r="P150" i="10" s="1"/>
  <c r="F156" i="10" s="1"/>
  <c r="L156" i="10" s="1"/>
  <c r="P154" i="10" s="1"/>
  <c r="E50" i="5" s="1"/>
  <c r="G50" i="5" s="1"/>
  <c r="E48" i="5"/>
  <c r="P115" i="10"/>
  <c r="P107" i="10"/>
  <c r="E33" i="5" s="1"/>
  <c r="P111" i="10"/>
  <c r="P103" i="10"/>
  <c r="E32" i="5" s="1"/>
  <c r="P99" i="10"/>
  <c r="E31" i="5" s="1"/>
  <c r="P95" i="10"/>
  <c r="E30" i="5" s="1"/>
  <c r="P86" i="10"/>
  <c r="F44" i="10" s="1"/>
  <c r="P82" i="10"/>
  <c r="P78" i="10"/>
  <c r="E26" i="5" s="1"/>
  <c r="P74" i="10"/>
  <c r="L72" i="10"/>
  <c r="P70" i="10" s="1"/>
  <c r="E24" i="5" s="1"/>
  <c r="L68" i="10"/>
  <c r="P66" i="10" s="1"/>
  <c r="E23" i="5" s="1"/>
  <c r="L60" i="10"/>
  <c r="P58" i="10" s="1"/>
  <c r="E21" i="5" s="1"/>
  <c r="L56" i="10"/>
  <c r="P54" i="10" s="1"/>
  <c r="E20" i="5" s="1"/>
  <c r="P46" i="10"/>
  <c r="E18" i="5" s="1"/>
  <c r="G18" i="5" s="1"/>
  <c r="L34" i="10"/>
  <c r="P32" i="10" s="1"/>
  <c r="E15" i="5" s="1"/>
  <c r="P28" i="10"/>
  <c r="E14" i="5" s="1"/>
  <c r="L26" i="10"/>
  <c r="P24" i="10" s="1"/>
  <c r="E13" i="5" s="1"/>
  <c r="P20" i="10"/>
  <c r="E12" i="5" s="1"/>
  <c r="P16" i="10"/>
  <c r="E11" i="5" s="1"/>
  <c r="E83" i="5" l="1"/>
  <c r="G83" i="5" s="1"/>
  <c r="L287" i="10"/>
  <c r="P285" i="10" s="1"/>
  <c r="E85" i="5" s="1"/>
  <c r="G85" i="5" s="1"/>
  <c r="L426" i="10"/>
  <c r="P424" i="10" s="1"/>
  <c r="C488" i="10"/>
  <c r="G488" i="10" s="1"/>
  <c r="P485" i="10" s="1"/>
  <c r="E141" i="5" s="1"/>
  <c r="G141" i="5" s="1"/>
  <c r="E140" i="5"/>
  <c r="G140" i="5" s="1"/>
  <c r="E124" i="5"/>
  <c r="L430" i="10"/>
  <c r="P428" i="10" s="1"/>
  <c r="E127" i="5" s="1"/>
  <c r="D422" i="10"/>
  <c r="N331" i="10"/>
  <c r="P328" i="10" s="1"/>
  <c r="L345" i="10" s="1"/>
  <c r="P343" i="10" s="1"/>
  <c r="E103" i="5" s="1"/>
  <c r="G103" i="5" s="1"/>
  <c r="C403" i="10"/>
  <c r="G403" i="10" s="1"/>
  <c r="P400" i="10" s="1"/>
  <c r="E117" i="5" s="1"/>
  <c r="G117" i="5" s="1"/>
  <c r="E116" i="5"/>
  <c r="G116" i="5" s="1"/>
  <c r="P347" i="10"/>
  <c r="E104" i="5" s="1"/>
  <c r="G104" i="5" s="1"/>
  <c r="E102" i="5"/>
  <c r="G102" i="5" s="1"/>
  <c r="E78" i="5"/>
  <c r="G78" i="5" s="1"/>
  <c r="L283" i="10"/>
  <c r="P281" i="10" s="1"/>
  <c r="E84" i="5" s="1"/>
  <c r="G84" i="5" s="1"/>
  <c r="E55" i="5"/>
  <c r="G55" i="5" s="1"/>
  <c r="G180" i="10"/>
  <c r="L180" i="10" s="1"/>
  <c r="P178" i="10" s="1"/>
  <c r="E56" i="5" s="1"/>
  <c r="G56" i="5" s="1"/>
  <c r="L136" i="10"/>
  <c r="P134" i="10" s="1"/>
  <c r="F168" i="10"/>
  <c r="L168" i="10" s="1"/>
  <c r="P166" i="10" s="1"/>
  <c r="E53" i="5" s="1"/>
  <c r="F164" i="10"/>
  <c r="F92" i="10"/>
  <c r="L92" i="10" s="1"/>
  <c r="P90" i="10" s="1"/>
  <c r="E29" i="5" s="1"/>
  <c r="G29" i="5" s="1"/>
  <c r="E54" i="5"/>
  <c r="H127" i="10"/>
  <c r="E49" i="5"/>
  <c r="F127" i="10"/>
  <c r="E27" i="5"/>
  <c r="D44" i="10"/>
  <c r="L44" i="10" s="1"/>
  <c r="P40" i="10" s="1"/>
  <c r="L64" i="10"/>
  <c r="P62" i="10" s="1"/>
  <c r="E22" i="5" s="1"/>
  <c r="E25" i="5"/>
  <c r="H14" i="10"/>
  <c r="L14" i="10" s="1"/>
  <c r="E11" i="2"/>
  <c r="L52" i="10" l="1"/>
  <c r="P50" i="10" s="1"/>
  <c r="E19" i="5" s="1"/>
  <c r="G19" i="5" s="1"/>
  <c r="L434" i="10"/>
  <c r="P432" i="10" s="1"/>
  <c r="E128" i="5" s="1"/>
  <c r="E45" i="5"/>
  <c r="G45" i="5" s="1"/>
  <c r="L144" i="10"/>
  <c r="P142" i="10" s="1"/>
  <c r="E47" i="5" s="1"/>
  <c r="G47" i="5" s="1"/>
  <c r="E126" i="5"/>
  <c r="L422" i="10"/>
  <c r="P419" i="10" s="1"/>
  <c r="E125" i="5" s="1"/>
  <c r="E100" i="5"/>
  <c r="G100" i="5" s="1"/>
  <c r="D337" i="10"/>
  <c r="L337" i="10" s="1"/>
  <c r="P334" i="10" s="1"/>
  <c r="E101" i="5" s="1"/>
  <c r="G101" i="5" s="1"/>
  <c r="G96" i="5"/>
  <c r="J127" i="10"/>
  <c r="E17" i="5"/>
  <c r="D1" i="2"/>
  <c r="D1" i="17"/>
  <c r="P10" i="10"/>
  <c r="G48" i="5"/>
  <c r="G54" i="5"/>
  <c r="G53" i="5"/>
  <c r="G52" i="5"/>
  <c r="G51" i="5"/>
  <c r="G49" i="5"/>
  <c r="G120" i="5" l="1"/>
  <c r="N127" i="10"/>
  <c r="P124" i="10" s="1"/>
  <c r="L140" i="10" s="1"/>
  <c r="P138" i="10" s="1"/>
  <c r="E46" i="5" s="1"/>
  <c r="G46" i="5" s="1"/>
  <c r="E10" i="5"/>
  <c r="H38" i="10"/>
  <c r="L38" i="10" s="1"/>
  <c r="P36" i="10" s="1"/>
  <c r="E16" i="5" s="1"/>
  <c r="G16" i="5" s="1"/>
  <c r="G137" i="5"/>
  <c r="G136" i="5"/>
  <c r="G135" i="5"/>
  <c r="G132" i="5"/>
  <c r="G129" i="5"/>
  <c r="G14" i="5"/>
  <c r="G12" i="5"/>
  <c r="G11" i="5"/>
  <c r="G35" i="5"/>
  <c r="G15" i="5"/>
  <c r="G30" i="5"/>
  <c r="G32" i="5"/>
  <c r="G33" i="5"/>
  <c r="G34" i="5"/>
  <c r="G31" i="5"/>
  <c r="G26" i="5"/>
  <c r="G25" i="5"/>
  <c r="E28" i="5"/>
  <c r="G28" i="5" s="1"/>
  <c r="G24" i="5"/>
  <c r="G23" i="5"/>
  <c r="G13" i="5"/>
  <c r="G21" i="5"/>
  <c r="G20" i="5"/>
  <c r="G292" i="5"/>
  <c r="G318" i="5" s="1"/>
  <c r="G216" i="5"/>
  <c r="G164" i="5"/>
  <c r="G166" i="5"/>
  <c r="G167" i="5"/>
  <c r="G168" i="5"/>
  <c r="G170" i="5"/>
  <c r="G171" i="5"/>
  <c r="G172" i="5"/>
  <c r="G174" i="5"/>
  <c r="G178" i="5"/>
  <c r="G179" i="5"/>
  <c r="G180" i="5"/>
  <c r="G182" i="5"/>
  <c r="G173" i="5"/>
  <c r="G153" i="5"/>
  <c r="G152" i="5"/>
  <c r="E43" i="5" l="1"/>
  <c r="G43" i="5" s="1"/>
  <c r="D132" i="10"/>
  <c r="G125" i="5"/>
  <c r="G17" i="5"/>
  <c r="G130" i="5"/>
  <c r="G27" i="5"/>
  <c r="G133" i="5"/>
  <c r="G10" i="5"/>
  <c r="G22" i="5"/>
  <c r="G154" i="5"/>
  <c r="G218" i="5"/>
  <c r="G37" i="5" l="1"/>
  <c r="L132" i="10"/>
  <c r="P129" i="10" s="1"/>
  <c r="E44" i="5" s="1"/>
  <c r="G44" i="5" s="1"/>
  <c r="G74" i="5" s="1"/>
  <c r="G124" i="5"/>
  <c r="G215" i="5"/>
  <c r="G219" i="5"/>
  <c r="F18" i="18" l="1"/>
  <c r="E18" i="18"/>
  <c r="E33" i="18" s="1"/>
  <c r="E35" i="18" s="1"/>
  <c r="G226" i="5"/>
  <c r="G165" i="5"/>
  <c r="G163" i="5"/>
  <c r="G161" i="5"/>
  <c r="M18" i="18" l="1"/>
  <c r="N18" i="18"/>
  <c r="O16" i="18" s="1"/>
  <c r="G160" i="5"/>
  <c r="H36" i="5"/>
  <c r="H37" i="5"/>
  <c r="F16" i="18" l="1"/>
  <c r="G16" i="18"/>
  <c r="J16" i="18"/>
  <c r="I16" i="18"/>
  <c r="H16" i="18"/>
  <c r="K16" i="18"/>
  <c r="L16" i="18"/>
  <c r="E16" i="18"/>
  <c r="J48" i="6"/>
  <c r="N16" i="18" l="1"/>
  <c r="M16" i="18"/>
  <c r="G128" i="5"/>
  <c r="G134" i="5"/>
  <c r="E16" i="2" l="1"/>
  <c r="J36" i="6"/>
  <c r="P34" i="6" s="1"/>
  <c r="E15" i="2" s="1"/>
  <c r="P30" i="6"/>
  <c r="E14" i="2" s="1"/>
  <c r="P26" i="6"/>
  <c r="E13" i="2" s="1"/>
  <c r="P22" i="6"/>
  <c r="E12" i="2" s="1"/>
  <c r="P10" i="6"/>
  <c r="E9" i="2" s="1"/>
  <c r="G157" i="5" l="1"/>
  <c r="G156" i="5"/>
  <c r="G127" i="5"/>
  <c r="G126" i="5"/>
  <c r="G144" i="5" l="1"/>
  <c r="G9" i="2" l="1"/>
  <c r="G12" i="2"/>
  <c r="G13" i="2"/>
  <c r="H9" i="2" l="1"/>
  <c r="G15" i="2"/>
  <c r="G146" i="5" l="1"/>
  <c r="F12" i="1"/>
  <c r="G11" i="2"/>
  <c r="G14" i="2"/>
  <c r="G16" i="2"/>
  <c r="H11" i="2" l="1"/>
  <c r="H18" i="2" s="1"/>
  <c r="I21" i="18"/>
  <c r="G21" i="18"/>
  <c r="F21" i="18"/>
  <c r="H21" i="18"/>
  <c r="F13" i="1"/>
  <c r="F33" i="18" l="1"/>
  <c r="F35" i="18" s="1"/>
  <c r="M21" i="18"/>
  <c r="N21" i="18"/>
  <c r="O19" i="18" s="1"/>
  <c r="D48" i="6"/>
  <c r="H48" i="6" s="1"/>
  <c r="L48" i="6" s="1"/>
  <c r="E18" i="2" s="1"/>
  <c r="G18" i="2" s="1"/>
  <c r="G19" i="2" l="1"/>
  <c r="I19" i="18"/>
  <c r="G19" i="18"/>
  <c r="L19" i="18"/>
  <c r="H19" i="18"/>
  <c r="E19" i="18"/>
  <c r="F19" i="18"/>
  <c r="K19" i="18"/>
  <c r="J19" i="18"/>
  <c r="E12" i="18" l="1"/>
  <c r="I12" i="18"/>
  <c r="J12" i="18"/>
  <c r="L12" i="18"/>
  <c r="K12" i="18"/>
  <c r="G12" i="18"/>
  <c r="F12" i="18"/>
  <c r="H12" i="18"/>
  <c r="P19" i="18"/>
  <c r="Q19" i="18" s="1"/>
  <c r="N19" i="18"/>
  <c r="M19" i="18"/>
  <c r="N12" i="18" l="1"/>
  <c r="O10" i="18" s="1"/>
  <c r="O8" i="18" s="1"/>
  <c r="M12" i="18"/>
  <c r="F10" i="18" s="1"/>
  <c r="J10" i="18" l="1"/>
  <c r="G10" i="18"/>
  <c r="I10" i="18"/>
  <c r="H10" i="18"/>
  <c r="K10" i="18"/>
  <c r="E10" i="18"/>
  <c r="L10" i="18"/>
  <c r="E36" i="18"/>
  <c r="F36" i="18" s="1"/>
  <c r="E208" i="5"/>
  <c r="G208" i="5" s="1"/>
  <c r="G211" i="5" s="1"/>
  <c r="G321" i="5" s="1"/>
  <c r="M10" i="18" l="1"/>
  <c r="N10" i="18"/>
  <c r="J24" i="18"/>
  <c r="G24" i="18"/>
  <c r="G33" i="18" s="1"/>
  <c r="G35" i="18" s="1"/>
  <c r="I24" i="18"/>
  <c r="K24" i="18"/>
  <c r="H24" i="18"/>
  <c r="F14" i="1"/>
  <c r="F18" i="1" s="1"/>
  <c r="L24" i="18"/>
  <c r="J33" i="18" l="1"/>
  <c r="J35" i="18" s="1"/>
  <c r="H33" i="18"/>
  <c r="H35" i="18" s="1"/>
  <c r="K33" i="18"/>
  <c r="K35" i="18" s="1"/>
  <c r="L33" i="18"/>
  <c r="L35" i="18" s="1"/>
  <c r="I33" i="18"/>
  <c r="I35" i="18" s="1"/>
  <c r="F19" i="1"/>
  <c r="F20" i="1" s="1"/>
  <c r="N24" i="18"/>
  <c r="O22" i="18" s="1"/>
  <c r="M24" i="18"/>
  <c r="L22" i="18" l="1"/>
  <c r="C13" i="18"/>
  <c r="M33" i="18"/>
  <c r="G31" i="18" s="1"/>
  <c r="G22" i="18"/>
  <c r="I22" i="18"/>
  <c r="C22" i="18"/>
  <c r="E22" i="18"/>
  <c r="C25" i="18"/>
  <c r="C19" i="18"/>
  <c r="C28" i="18"/>
  <c r="C16" i="18"/>
  <c r="C10" i="18"/>
  <c r="F22" i="18"/>
  <c r="K22" i="18"/>
  <c r="J22" i="18"/>
  <c r="H22" i="18"/>
  <c r="M36" i="18" l="1"/>
  <c r="J31" i="18"/>
  <c r="H31" i="18"/>
  <c r="I31" i="18"/>
  <c r="K31" i="18"/>
  <c r="L31" i="18"/>
  <c r="M22" i="18"/>
  <c r="N22" i="18"/>
  <c r="E31" i="18"/>
  <c r="F31" i="18"/>
  <c r="P22" i="18"/>
  <c r="N35" i="18"/>
  <c r="O35" i="18" s="1"/>
  <c r="G36" i="18"/>
  <c r="H36" i="18" s="1"/>
  <c r="I36" i="18" s="1"/>
  <c r="J36" i="18" s="1"/>
  <c r="K36" i="18" s="1"/>
  <c r="L36" i="18" s="1"/>
  <c r="M31" i="18" l="1"/>
</calcChain>
</file>

<file path=xl/sharedStrings.xml><?xml version="1.0" encoding="utf-8"?>
<sst xmlns="http://schemas.openxmlformats.org/spreadsheetml/2006/main" count="31088" uniqueCount="28510">
  <si>
    <t xml:space="preserve">Item </t>
  </si>
  <si>
    <t>DESCRIÇÃO</t>
  </si>
  <si>
    <t>PREÇO TOTAL  (R$)</t>
  </si>
  <si>
    <t>CUSTO TOTAL</t>
  </si>
  <si>
    <t>VALOR TOTAL</t>
  </si>
  <si>
    <t>Código
EMOP</t>
  </si>
  <si>
    <t>UNID.</t>
  </si>
  <si>
    <t>1 - SERVIÇOS PRELIMINARES</t>
  </si>
  <si>
    <t>1.1</t>
  </si>
  <si>
    <t>m</t>
  </si>
  <si>
    <t>1.2</t>
  </si>
  <si>
    <t>1.3</t>
  </si>
  <si>
    <t>un</t>
  </si>
  <si>
    <t>1.4</t>
  </si>
  <si>
    <t>1.5</t>
  </si>
  <si>
    <t>m²</t>
  </si>
  <si>
    <t>1.6</t>
  </si>
  <si>
    <t>h</t>
  </si>
  <si>
    <t>1.7</t>
  </si>
  <si>
    <t>Mão-de-obra de engenheiro ou arquiteto jr., inclusive encargos sociais</t>
  </si>
  <si>
    <t>1.8</t>
  </si>
  <si>
    <t>1.9</t>
  </si>
  <si>
    <t>Mão-de-obra de Projetista Cadista Pleno, para serviços de Consultoria de Engenharia e Arquitetura, inclusive encargos sociais.</t>
  </si>
  <si>
    <t>1.10</t>
  </si>
  <si>
    <t>19.004.0045-2</t>
  </si>
  <si>
    <t>Veículo de passeio, 5 passageiros, motor bicombustível (gasolina e álcool) de 1,0 litro, exclusive motorista</t>
  </si>
  <si>
    <t>19.004.0045-4</t>
  </si>
  <si>
    <t xml:space="preserve">02.020.0001-0 </t>
  </si>
  <si>
    <t>Placa de Identificação de Obra Pública, inclusive pintura e suportes de madeira, Fornecimento e colocação</t>
  </si>
  <si>
    <t xml:space="preserve">02.030.0005-0 </t>
  </si>
  <si>
    <t>Placa de sinalização preventiva para obra na via pública, de acordo com a resolução da Prefeitura-RJ, compreendendo fornecimento e pintura da placa e dos suportes de madeira. FORNECIMENTO e COLOCAÇÃO</t>
  </si>
  <si>
    <t>02.016.0001-0</t>
  </si>
  <si>
    <t>Instalação provisória para energia elétrica em baixa tensão para canteiro de obras M3 - Chave 100A,carga 3 kw, 20 Cv, exclusive fornecimento de medidor</t>
  </si>
  <si>
    <t xml:space="preserve">05.100.0900-0 </t>
  </si>
  <si>
    <t>Unidade de referência para despesas dentro do canteiro de obras, tais como: consumo de água, telefone, energia elétrica, materiais de limpeza e de escritório, computadores, subsídios em alimentação e transportes, móveis e utensílios, ar condicionado, bebedouro, ART, fotografias, uniformes, diárias e demais itens que complementam as despesas já consideradas. Veja o critério para utilização deste item na contra-capa do Boletim Mensal de Custos</t>
  </si>
  <si>
    <t>ur</t>
  </si>
  <si>
    <t>m³</t>
  </si>
  <si>
    <t>Demolição, com equipamento de ar comprimido, de pisos ou pavimentos de concreto armado, inclusive afastamento lateral dentro do canteiro de serviço</t>
  </si>
  <si>
    <t xml:space="preserve">04.014.0095-0 </t>
  </si>
  <si>
    <r>
      <t xml:space="preserve">Mão-de-obra para topógrafo “A”, </t>
    </r>
    <r>
      <rPr>
        <b/>
        <sz val="11"/>
        <rFont val="Arial"/>
        <family val="2"/>
      </rPr>
      <t>inclusive</t>
    </r>
    <r>
      <rPr>
        <sz val="11"/>
        <rFont val="Arial"/>
        <family val="2"/>
      </rPr>
      <t xml:space="preserve"> encargos sociais</t>
    </r>
  </si>
  <si>
    <r>
      <t xml:space="preserve">Mão-de-obra para auxiliar de topografia, </t>
    </r>
    <r>
      <rPr>
        <b/>
        <sz val="11"/>
        <rFont val="Arial"/>
        <family val="2"/>
      </rPr>
      <t>inclusive</t>
    </r>
    <r>
      <rPr>
        <sz val="11"/>
        <rFont val="Arial"/>
        <family val="2"/>
      </rPr>
      <t xml:space="preserve"> encargos sociais</t>
    </r>
  </si>
  <si>
    <t>02.015.0001-0</t>
  </si>
  <si>
    <r>
      <t xml:space="preserve">Instalação e ligação provisórias para abastecimento de água e esgotamento sanitário em canteiro de obras, </t>
    </r>
    <r>
      <rPr>
        <b/>
        <sz val="11"/>
        <rFont val="Arial"/>
        <family val="2"/>
      </rPr>
      <t xml:space="preserve">inclusive </t>
    </r>
    <r>
      <rPr>
        <sz val="11"/>
        <rFont val="Arial"/>
        <family val="2"/>
      </rPr>
      <t xml:space="preserve">escavação, </t>
    </r>
    <r>
      <rPr>
        <b/>
        <sz val="11"/>
        <rFont val="Arial"/>
        <family val="2"/>
      </rPr>
      <t>exclusive</t>
    </r>
    <r>
      <rPr>
        <sz val="11"/>
        <rFont val="Arial"/>
        <family val="2"/>
      </rPr>
      <t xml:space="preserve"> reposição da pavimentação do logradouro público</t>
    </r>
  </si>
  <si>
    <t xml:space="preserve">02.006.0015-0 </t>
  </si>
  <si>
    <r>
      <t xml:space="preserve">Aluguel de container (módulo metálico içável), tipo escritório com WC, medindo aproximadamente 2,20m de largura, 6,20m de comprimento e 2,50m de altura, composto de chapas de aço com nervuras trapezoidais, isolamento termo-acústico no forro, chassis reforçado e piso em compensado naval, incluindo instalações elétricas e hidro-sanitárias, suprido de acessórios, 1 vaso sanitário e 1 lavatório, </t>
    </r>
    <r>
      <rPr>
        <b/>
        <sz val="11"/>
        <rFont val="Arial"/>
        <family val="2"/>
      </rPr>
      <t xml:space="preserve">exclusive </t>
    </r>
    <r>
      <rPr>
        <sz val="11"/>
        <rFont val="Arial"/>
        <family val="2"/>
      </rPr>
      <t>transporte (vide item 04.005.0300), carga e descarga (vide item 04.013.0015) - Escritório</t>
    </r>
  </si>
  <si>
    <t>mês</t>
  </si>
  <si>
    <t xml:space="preserve">02.006.0010-0 </t>
  </si>
  <si>
    <r>
      <t xml:space="preserve">Aluguel de container (módulo metálico içável) tipo escritório, medindo aproximadamente 2,20m de largura, 6,20m de comprimento e 2,50m de altura, composto de chapas de aço com nervuras trapezoidais, isolamento termo-acústico no forro, chassis reforçado e piso em compensado naval, incluindo instalações elétricas, </t>
    </r>
    <r>
      <rPr>
        <b/>
        <sz val="11"/>
        <rFont val="Arial"/>
        <family val="2"/>
      </rPr>
      <t xml:space="preserve">exclusive </t>
    </r>
    <r>
      <rPr>
        <sz val="11"/>
        <rFont val="Arial"/>
        <family val="2"/>
      </rPr>
      <t>transporte (vide item 04.005.0300) e carga e descarga (vide item 04.013.0015) - Depósito de Material</t>
    </r>
  </si>
  <si>
    <t xml:space="preserve">02.006.0020-0 </t>
  </si>
  <si>
    <r>
      <t xml:space="preserve">Aluguel de container (módulo metálico içável), tipo sanitário-vestiário, medindo aproximadamente 2,20m de largura, 6,20m de comprimento e 2,50m de altura, composto de chapas de aço com nervuras trapezoidais, isolamento termo-acústico no forro, chassis reforçado e piso em compensado naval, incluindo instalações elétricas e hidro-sanitárias, suprido de acessórios, 2 vasos sanitários, 1 lavatório, 1 mictório e 4 chuveiros, </t>
    </r>
    <r>
      <rPr>
        <b/>
        <sz val="11"/>
        <rFont val="Arial"/>
        <family val="2"/>
      </rPr>
      <t>exclusive</t>
    </r>
    <r>
      <rPr>
        <sz val="11"/>
        <rFont val="Arial"/>
        <family val="2"/>
      </rPr>
      <t xml:space="preserve"> transporte (vide item 04.005.0300) carga e carga e descarga (vide item 04.013.0015) - Vestiário</t>
    </r>
  </si>
  <si>
    <t xml:space="preserve">04.005.0300-0 </t>
  </si>
  <si>
    <r>
      <t xml:space="preserve">Transporte de container, segundo descrição da família 02.006, </t>
    </r>
    <r>
      <rPr>
        <b/>
        <sz val="11"/>
        <rFont val="Arial"/>
        <family val="2"/>
      </rPr>
      <t>exclusive</t>
    </r>
    <r>
      <rPr>
        <sz val="11"/>
        <rFont val="Arial"/>
        <family val="2"/>
      </rPr>
      <t xml:space="preserve"> carga e descarga (vide item 04.013.0015)</t>
    </r>
  </si>
  <si>
    <t>un x km</t>
  </si>
  <si>
    <t xml:space="preserve">04.013.0015-0 </t>
  </si>
  <si>
    <t>Carga e descarga de container, segundo descrição da família 02.006</t>
  </si>
  <si>
    <t>Cerca protetora de borda de vala ou obra, com tela plástica na cor laranja ou amarela, considerando 2 vezes de utilização, inclusive apoios, fornecimento, colocação e retirada</t>
  </si>
  <si>
    <t>TOTAL DO ITEM 1 - SERVIÇOS PRELIMINARES</t>
  </si>
  <si>
    <t xml:space="preserve">03.001.0100-0 </t>
  </si>
  <si>
    <t>05.001.0179-0</t>
  </si>
  <si>
    <t xml:space="preserve">03.014.0005-0 </t>
  </si>
  <si>
    <t>11.023.0005-0</t>
  </si>
  <si>
    <t>Tela para estrutura de concreto armado, formada por barras de aço CA-60, cruzadas e soldadas entre si, formando malhas quadradas de fios com diâmetro de 4,2mm e espaçamento entre eles de 10 x 10cm. FORNECIMENTO</t>
  </si>
  <si>
    <t>kg</t>
  </si>
  <si>
    <t xml:space="preserve">12.005.0130-1 </t>
  </si>
  <si>
    <t xml:space="preserve">13.001.0015-0 </t>
  </si>
  <si>
    <t xml:space="preserve">03.016.0005-1 </t>
  </si>
  <si>
    <t>06.272.0002-0</t>
  </si>
  <si>
    <t>unid</t>
  </si>
  <si>
    <t>06.006.0020-0</t>
  </si>
  <si>
    <t xml:space="preserve">05.002.0002-0 </t>
  </si>
  <si>
    <t>Locação de caçamba de aço tipo container com 5m³ de capacidade, para retirada de entulho de obra, inclusive carregamento, transporte e descarregamento, exclusive taxa para descarga em locais autorizados e/ou licenciados (vide item 04.014.0110). Custo por unidade de caçamba</t>
  </si>
  <si>
    <t>08.001.0009-0</t>
  </si>
  <si>
    <t xml:space="preserve">08.001.0005-0 </t>
  </si>
  <si>
    <t xml:space="preserve">08.020.0010-0 </t>
  </si>
  <si>
    <t>Pavimentação de lajotas de concreto, altamente vibrado, intertravado, com articulação vertical, pré-fabricados, cor natural, com espessura de 8cm, resistência a compressão de 35MPa, assentes sobre colchão de pó-de-pedra, areia ou material equivalente, com as juntas tomadas com argamassa de cimento e areia, no traço 1:4 e/ou com pedrisco e asfalto, exclusive o preparo do terreno, mas com fornecimento de todos os materiais, bem como a colocação</t>
  </si>
  <si>
    <t xml:space="preserve">08.020.0022-0 </t>
  </si>
  <si>
    <t>Pavimentação de lajotas de concreto, altamente vibrado, intertravado, com articulação vertical, pré-fabricados, colorido, com espessura de 8cm, resistência a compressão de 35MPa, assentes sobre colchão de pó-de-pedra, areia ou material equivalente, com as juntas tomadas com argamassa de cimento e areia, no traço 1:4 e/ou com pedrisco e asfalto, exclusive o preparo do terreno, mas com fornecimento de todos os materiais, bem como a colocação</t>
  </si>
  <si>
    <t>08.027.0082-0</t>
  </si>
  <si>
    <t>Sarjeta e meio-fio conjugado reto, de concreto simples fck=15MPa, moldado no local, tipo DER-RJ, medindo 0,45m de base e 0,30m de altura, rejuntamento com argamassa de cimento e areia, no traço 1:3,5, com fornecimento de todos os materiais</t>
  </si>
  <si>
    <t xml:space="preserve">08.013.0005-0 </t>
  </si>
  <si>
    <t>Travessão ou tento de granito, fornecimento e assentamento com rejuntamento de argamassa de cimento e areia, no traço 1:4</t>
  </si>
  <si>
    <t xml:space="preserve">11.003.0006-0 </t>
  </si>
  <si>
    <t>Concreto dosado racionalmente para uma resistência característica à compressão de 30MPa, inclusive materiais, transporte, preparo com betoneira, lançamento e adensamento</t>
  </si>
  <si>
    <r>
      <t xml:space="preserve">Emboço com argamassa de cimento e areia, no traço 1:1,5 com 1,5cm de espessura, </t>
    </r>
    <r>
      <rPr>
        <b/>
        <sz val="11"/>
        <rFont val="Arial"/>
        <family val="2"/>
      </rPr>
      <t xml:space="preserve">inclusive </t>
    </r>
    <r>
      <rPr>
        <sz val="11"/>
        <rFont val="Arial"/>
        <family val="2"/>
      </rPr>
      <t>chapisco de cimento e areia, no traço 1:3, com 9mm de espessura</t>
    </r>
  </si>
  <si>
    <t xml:space="preserve">09.002.0001-0 </t>
  </si>
  <si>
    <r>
      <t xml:space="preserve">Plantio de árvore isolada até 2,00m de altura, de qualquer espécie, em logradouro público, </t>
    </r>
    <r>
      <rPr>
        <b/>
        <sz val="11"/>
        <rFont val="Arial"/>
        <family val="2"/>
      </rPr>
      <t>inclusive</t>
    </r>
    <r>
      <rPr>
        <sz val="11"/>
        <rFont val="Arial"/>
        <family val="2"/>
      </rPr>
      <t xml:space="preserve"> transporte, terra preta simples e estaca de madeira (tutor), </t>
    </r>
    <r>
      <rPr>
        <b/>
        <sz val="11"/>
        <rFont val="Arial"/>
        <family val="2"/>
      </rPr>
      <t>exclusive</t>
    </r>
    <r>
      <rPr>
        <sz val="11"/>
        <rFont val="Arial"/>
        <family val="2"/>
      </rPr>
      <t xml:space="preserve"> o fornecimento da árvore</t>
    </r>
  </si>
  <si>
    <r>
      <t xml:space="preserve">Mão-de-obra para topógrafo “A”, </t>
    </r>
    <r>
      <rPr>
        <b/>
        <sz val="9"/>
        <rFont val="Arial"/>
        <family val="2"/>
      </rPr>
      <t>inclusive</t>
    </r>
    <r>
      <rPr>
        <sz val="9"/>
        <rFont val="Arial"/>
        <family val="2"/>
      </rPr>
      <t xml:space="preserve"> encargos sociais</t>
    </r>
  </si>
  <si>
    <r>
      <t xml:space="preserve">Mão-de-obra para auxiliar de topografia, </t>
    </r>
    <r>
      <rPr>
        <b/>
        <sz val="9"/>
        <rFont val="Arial"/>
        <family val="2"/>
      </rPr>
      <t>inclusive</t>
    </r>
    <r>
      <rPr>
        <sz val="9"/>
        <rFont val="Arial"/>
        <family val="2"/>
      </rPr>
      <t xml:space="preserve"> encargos sociais</t>
    </r>
  </si>
  <si>
    <r>
      <t xml:space="preserve">Instalação e ligação provisórias para abastecimento de água e esgotamento sanitário em canteiro de obras, </t>
    </r>
    <r>
      <rPr>
        <b/>
        <sz val="9"/>
        <rFont val="Arial"/>
        <family val="2"/>
      </rPr>
      <t xml:space="preserve">inclusive </t>
    </r>
    <r>
      <rPr>
        <sz val="9"/>
        <rFont val="Arial"/>
        <family val="2"/>
      </rPr>
      <t xml:space="preserve">escavação, </t>
    </r>
    <r>
      <rPr>
        <b/>
        <sz val="9"/>
        <rFont val="Arial"/>
        <family val="2"/>
      </rPr>
      <t>exclusive</t>
    </r>
    <r>
      <rPr>
        <sz val="9"/>
        <rFont val="Arial"/>
        <family val="2"/>
      </rPr>
      <t xml:space="preserve"> reposição da pavimentação do logradouro público</t>
    </r>
  </si>
  <si>
    <r>
      <t xml:space="preserve">Aluguel de container (módulo metálico içável), tipo escritório com WC, medindo aproximadamente 2,20m de largura, 6,20m de comprimento e 2,50m de altura, composto de chapas de aço com nervuras trapezoidais, isolamento termo-acústico no forro, chassis reforçado e piso em compensado naval, incluindo instalações elétricas e hidro-sanitárias, suprido de acessórios, 1 vaso sanitário e 1 lavatório, </t>
    </r>
    <r>
      <rPr>
        <b/>
        <sz val="9"/>
        <rFont val="Arial"/>
        <family val="2"/>
      </rPr>
      <t xml:space="preserve">exclusive </t>
    </r>
    <r>
      <rPr>
        <sz val="9"/>
        <rFont val="Arial"/>
        <family val="2"/>
      </rPr>
      <t>transporte (vide item 04.005.0300), carga e descarga (vide item 04.013.0015) - Escritório</t>
    </r>
  </si>
  <si>
    <r>
      <t xml:space="preserve">Aluguel de container (módulo metálico içável) tipo escritório, medindo aproximadamente 2,20m de largura, 6,20m de comprimento e 2,50m de altura, composto de chapas de aço com nervuras trapezoidais, isolamento termo-acústico no forro, chassis reforçado e piso em compensado naval, incluindo instalações elétricas, </t>
    </r>
    <r>
      <rPr>
        <b/>
        <sz val="9"/>
        <rFont val="Arial"/>
        <family val="2"/>
      </rPr>
      <t xml:space="preserve">exclusive </t>
    </r>
    <r>
      <rPr>
        <sz val="9"/>
        <rFont val="Arial"/>
        <family val="2"/>
      </rPr>
      <t>transporte (vide item 04.005.0300) e carga e descarga (vide item 04.013.0015) - Depósito de Material</t>
    </r>
  </si>
  <si>
    <r>
      <t xml:space="preserve">Aluguel de container (módulo metálico içável), tipo sanitário-vestiário, medindo aproximadamente 2,20m de largura, 6,20m de comprimento e 2,50m de altura, composto de chapas de aço com nervuras trapezoidais, isolamento termo-acústico no forro, chassis reforçado e piso em compensado naval, incluindo instalações elétricas e hidro-sanitárias, suprido de acessórios, 2 vasos sanitários, 1 lavatório, 1 mictório e 4 chuveiros, </t>
    </r>
    <r>
      <rPr>
        <b/>
        <sz val="9"/>
        <rFont val="Arial"/>
        <family val="2"/>
      </rPr>
      <t>exclusive</t>
    </r>
    <r>
      <rPr>
        <sz val="9"/>
        <rFont val="Arial"/>
        <family val="2"/>
      </rPr>
      <t xml:space="preserve"> transporte (vide item 04.005.0300) carga e carga e descarga (vide item 04.013.0015) - Vestiário</t>
    </r>
  </si>
  <si>
    <r>
      <t xml:space="preserve">Transporte de container, segundo descrição da família 02.006, </t>
    </r>
    <r>
      <rPr>
        <b/>
        <sz val="9"/>
        <rFont val="Arial"/>
        <family val="2"/>
      </rPr>
      <t>exclusive</t>
    </r>
    <r>
      <rPr>
        <sz val="9"/>
        <rFont val="Arial"/>
        <family val="2"/>
      </rPr>
      <t xml:space="preserve"> carga e descarga (vide item 04.013.0015)</t>
    </r>
  </si>
  <si>
    <r>
      <rPr>
        <b/>
        <sz val="7"/>
        <rFont val="Times New Roman"/>
        <family val="1"/>
      </rPr>
      <t xml:space="preserve">   </t>
    </r>
    <r>
      <rPr>
        <b/>
        <u/>
        <sz val="10"/>
        <rFont val="Arial"/>
        <family val="2"/>
      </rPr>
      <t>MEMÓRIA DE CÁLCULO</t>
    </r>
  </si>
  <si>
    <t>x</t>
  </si>
  <si>
    <t>=</t>
  </si>
  <si>
    <t>Altura (m)</t>
  </si>
  <si>
    <t>X</t>
  </si>
  <si>
    <t>Comp. (m)</t>
  </si>
  <si>
    <t>Quantidade</t>
  </si>
  <si>
    <t>Área (m2)</t>
  </si>
  <si>
    <t>placas (und.)</t>
  </si>
  <si>
    <t>Meses</t>
  </si>
  <si>
    <t>container (und.)</t>
  </si>
  <si>
    <t>distancia (Km)</t>
  </si>
  <si>
    <t>Total</t>
  </si>
  <si>
    <t>comprimento (m)</t>
  </si>
  <si>
    <t>altura (m)</t>
  </si>
  <si>
    <t>total (m2)</t>
  </si>
  <si>
    <t>ADM. (%)</t>
  </si>
  <si>
    <t>total (R$)</t>
  </si>
  <si>
    <t>/</t>
  </si>
  <si>
    <t>valor (ur)</t>
  </si>
  <si>
    <t>QUANT.</t>
  </si>
  <si>
    <t>QUANT</t>
  </si>
  <si>
    <t>Sub-base de brita corrida, inclusive fornecimento dos materiais, medida após a compactação</t>
  </si>
  <si>
    <t>Sub-base de pó-de-pedra, inclusive espalhamento, irrigação, compactação e fornecimento do material</t>
  </si>
  <si>
    <t>Emboço com argamassa de cimento e areia, no traço 1:1,5 com 1,5cm de espessura, inclusive chapisco de cimento e areia, no traço 1:3, com 9mm de espessura</t>
  </si>
  <si>
    <t>Plantio de árvore isolada até 2,00m de altura, de qualquer espécie, em logradouro público, inclusive transporte, terra preta simples e estaca de madeira (tutor), exclusive o fornecimento da árvore</t>
  </si>
  <si>
    <t>;</t>
  </si>
  <si>
    <t>19.005.0028-2</t>
  </si>
  <si>
    <t>Retro-Escavadeira/Carregadeira,Motor Diesel Em Torno De 75Cv,Capacidade Da Cacamba De 0,76M3,Profundidade De Escavacao Maxima De 4,00M,Inclusive Operador</t>
  </si>
  <si>
    <t>19.005.0028-4</t>
  </si>
  <si>
    <t>06.015.0070-0</t>
  </si>
  <si>
    <t>11.013.0059-0</t>
  </si>
  <si>
    <t>06.272.0026-0</t>
  </si>
  <si>
    <t>06.272.0036-0</t>
  </si>
  <si>
    <t>06.272.0038-0</t>
  </si>
  <si>
    <t>15.068.0055-0</t>
  </si>
  <si>
    <t>15.002.0580-0</t>
  </si>
  <si>
    <t>15.002.0662-0</t>
  </si>
  <si>
    <t>15.002.0668-0</t>
  </si>
  <si>
    <t>01.005.0001-0</t>
  </si>
  <si>
    <t>11.008.0003-0</t>
  </si>
  <si>
    <t>11.011.0024-1</t>
  </si>
  <si>
    <t>08.040.0030-0</t>
  </si>
  <si>
    <r>
      <t xml:space="preserve">Meio-fio tipo tento de concreto usinado 15MPa, moldado “in loco”, através de máquina especial, medindo em torno de 0,17m de base e 0,15m de altura, com chanfro interno de 0,10m, acabamento com argamassa de cimento e pó-de-pedra, no traço 1:3, com fornecimento dos materiais, </t>
    </r>
    <r>
      <rPr>
        <b/>
        <sz val="11"/>
        <rFont val="Arial"/>
        <family val="2"/>
      </rPr>
      <t>exclusive</t>
    </r>
    <r>
      <rPr>
        <sz val="11"/>
        <rFont val="Arial"/>
        <family val="2"/>
      </rPr>
      <t xml:space="preserve"> preparo de base e topografia  </t>
    </r>
    <r>
      <rPr>
        <b/>
        <sz val="11"/>
        <rFont val="Arial"/>
        <family val="2"/>
      </rPr>
      <t>(Acesso piso de concreto a comunidade)</t>
    </r>
  </si>
  <si>
    <t>05.001.0005-0</t>
  </si>
  <si>
    <t>03.001.0001-1</t>
  </si>
  <si>
    <t>03.013.0002-0</t>
  </si>
  <si>
    <t>11.004.0020-1</t>
  </si>
  <si>
    <t>11.026.0030-0</t>
  </si>
  <si>
    <t>04.014.0095-0</t>
  </si>
  <si>
    <t>Meio-fio tipo tento de concreto usinado 15MPa, moldado “in loco”, através de máquina especial, medindo em torno de 0,17m de base e 0,15m de altura, com chanfro interno de 0,10m, acabamento com argamassa de cimento e pó-de-pedra, no traço 1:3, com fornecimento dos materiais, exclusive preparo de base e topografia  (Acesso piso de concreto a comunidade)</t>
  </si>
  <si>
    <t>TOTAL</t>
  </si>
  <si>
    <t>08.012.0001-0</t>
  </si>
  <si>
    <t>PREÇO UNITÁRIO</t>
  </si>
  <si>
    <t xml:space="preserve">QUANTITATIVO  </t>
  </si>
  <si>
    <t>u</t>
  </si>
  <si>
    <t>RESUMO</t>
  </si>
  <si>
    <t xml:space="preserve">05.105.0130-0 </t>
  </si>
  <si>
    <t xml:space="preserve">05.105.0145-0 </t>
  </si>
  <si>
    <t xml:space="preserve">05.105.0146-0 </t>
  </si>
  <si>
    <t>19.011.0019-2</t>
  </si>
  <si>
    <t>19.011.0019-4</t>
  </si>
  <si>
    <t>Mês</t>
  </si>
  <si>
    <t>Total mês</t>
  </si>
  <si>
    <t>Total meses</t>
  </si>
  <si>
    <t>Mão-de-obra de Projetista Cadista junior, para serviços de Consultoria de Engenharia e Arquitetura, inclusive encargos sociais.</t>
  </si>
  <si>
    <t>01.050.0717-0</t>
  </si>
  <si>
    <t>Teodolito eletrônico com precisão de 9s, prumo laser, nível eletrônico, peso de 4,3kg, inclusive mira, adaptador para pilhas e tripé, exclusive equipe de topografia (HP)</t>
  </si>
  <si>
    <t>Horas</t>
  </si>
  <si>
    <t>Total horas</t>
  </si>
  <si>
    <t>1 engº obra/ 1 topografo/1 fiscal</t>
  </si>
  <si>
    <t>Veículo de passeio, 5 passageiros, motor bicombustível (gasolina e álcool) de 1,0 litro, exclusive motorista. (HP)</t>
  </si>
  <si>
    <t>3 veiculos (HP)</t>
  </si>
  <si>
    <t>Retro-Escavadeira/Carregadeira,Motor Diesel Em Torno De 75Cv,Capacidade Da Cacamba De 0,76M3,Profundidade De Escavacao Maxima De 4,00M,Inclusive Operador (HP)</t>
  </si>
  <si>
    <t>Teodolito eletrônico com precisão de 9s, prumo laser, nível eletrônico, peso de 4,3kg, inclusive mira, adaptador para pilhas e tripé, exclusive equipe de topografia (HI)</t>
  </si>
  <si>
    <t>Veículo de passeio, 5 passageiros, motor bicombustível (gasolina e álcool) de 1,0 litro, exclusive motorista. (HI)</t>
  </si>
  <si>
    <t>3 veiculos  (HI)</t>
  </si>
  <si>
    <t>Retro-Escavadeira/Carregadeira,Motor Diesel Em Torno De 75Cv,Capacidade Da Cacamba De 0,76M3,Profundidade De Escavacao Maxima De 4,00M,Inclusive Operador. (HI)</t>
  </si>
  <si>
    <t>unidades</t>
  </si>
  <si>
    <t>unidade</t>
  </si>
  <si>
    <r>
      <t xml:space="preserve">Teodolito eletrônico com precisão de 9s, prumo laser, nível eletrônico, peso de 4,3kg, </t>
    </r>
    <r>
      <rPr>
        <b/>
        <sz val="11"/>
        <rFont val="Arial"/>
        <family val="2"/>
      </rPr>
      <t xml:space="preserve">inclusive </t>
    </r>
    <r>
      <rPr>
        <sz val="11"/>
        <rFont val="Arial"/>
        <family val="2"/>
      </rPr>
      <t xml:space="preserve">mira, adaptador para pilhas e tripé, </t>
    </r>
    <r>
      <rPr>
        <b/>
        <sz val="11"/>
        <rFont val="Arial"/>
        <family val="2"/>
      </rPr>
      <t xml:space="preserve">exclusive </t>
    </r>
    <r>
      <rPr>
        <sz val="11"/>
        <rFont val="Arial"/>
        <family val="2"/>
      </rPr>
      <t>equipe de topografia (HP)</t>
    </r>
  </si>
  <si>
    <r>
      <t xml:space="preserve">Teodolito eletrônico com precisão de 9s, prumo laser, nível eletrônico, peso de 4,3kg, </t>
    </r>
    <r>
      <rPr>
        <b/>
        <sz val="11"/>
        <rFont val="Arial"/>
        <family val="2"/>
      </rPr>
      <t xml:space="preserve">inclusive </t>
    </r>
    <r>
      <rPr>
        <sz val="11"/>
        <rFont val="Arial"/>
        <family val="2"/>
      </rPr>
      <t xml:space="preserve">mira, adaptador para pilhas e tripé, </t>
    </r>
    <r>
      <rPr>
        <b/>
        <sz val="11"/>
        <rFont val="Arial"/>
        <family val="2"/>
      </rPr>
      <t xml:space="preserve">exclusive </t>
    </r>
    <r>
      <rPr>
        <sz val="11"/>
        <rFont val="Arial"/>
        <family val="2"/>
      </rPr>
      <t>equipe de topografia (HI)</t>
    </r>
  </si>
  <si>
    <t>08.001.0001-0</t>
  </si>
  <si>
    <t>CODIGO</t>
  </si>
  <si>
    <t>PRECO</t>
  </si>
  <si>
    <t>01.001.0001-0</t>
  </si>
  <si>
    <t>01.001.0001-A</t>
  </si>
  <si>
    <t>01.001.0002-0</t>
  </si>
  <si>
    <t>01.001.0002-A</t>
  </si>
  <si>
    <t>01.001.0003-0</t>
  </si>
  <si>
    <t>01.001.0003-A</t>
  </si>
  <si>
    <t>01.001.0004-0</t>
  </si>
  <si>
    <t>01.001.0004-A</t>
  </si>
  <si>
    <t>01.001.0005-0</t>
  </si>
  <si>
    <t>01.001.0005-A</t>
  </si>
  <si>
    <t>01.001.0006-0</t>
  </si>
  <si>
    <t>01.001.0006-A</t>
  </si>
  <si>
    <t>01.001.0007-0</t>
  </si>
  <si>
    <t>01.001.0007-A</t>
  </si>
  <si>
    <t>01.001.0008-0</t>
  </si>
  <si>
    <t>01.001.0008-A</t>
  </si>
  <si>
    <t>01.001.0009-0</t>
  </si>
  <si>
    <t>01.001.0009-A</t>
  </si>
  <si>
    <t>01.001.0010-0</t>
  </si>
  <si>
    <t>01.001.0010-A</t>
  </si>
  <si>
    <t>01.001.0011-0</t>
  </si>
  <si>
    <t>01.001.0011-A</t>
  </si>
  <si>
    <t>01.001.0012-0</t>
  </si>
  <si>
    <t>01.001.0012-A</t>
  </si>
  <si>
    <t>01.001.0013-0</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</si>
  <si>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</si>
  <si>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</si>
  <si>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</si>
  <si>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</si>
  <si>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</si>
  <si>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</si>
  <si>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</si>
  <si>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</si>
  <si>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</si>
  <si>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</si>
  <si>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</si>
  <si>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</si>
  <si>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</si>
  <si>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</si>
  <si>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</si>
  <si>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</si>
  <si>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</si>
  <si>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</si>
  <si>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</si>
  <si>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</si>
  <si>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01.001.0023-A</t>
  </si>
  <si>
    <t>01.001.0024-0</t>
  </si>
  <si>
    <t>01.001.0024-A</t>
  </si>
  <si>
    <t>01.001.0025-0</t>
  </si>
  <si>
    <t>01.001.0025-A</t>
  </si>
  <si>
    <t>01.001.0026-0</t>
  </si>
  <si>
    <t>01.001.0026-A</t>
  </si>
  <si>
    <t>01.001.0027-0</t>
  </si>
  <si>
    <t>01.001.0027-A</t>
  </si>
  <si>
    <t>01.001.0028-0</t>
  </si>
  <si>
    <t>01.001.0028-A</t>
  </si>
  <si>
    <t>01.001.0029-0</t>
  </si>
  <si>
    <t>01.001.0029-A</t>
  </si>
  <si>
    <t>01.001.0030-0</t>
  </si>
  <si>
    <t>01.001.0030-A</t>
  </si>
  <si>
    <t>01.001.0031-0</t>
  </si>
  <si>
    <t>01.001.0031-A</t>
  </si>
  <si>
    <t>01.001.0032-0</t>
  </si>
  <si>
    <t>01.001.0032-A</t>
  </si>
  <si>
    <t>01.001.0033-0</t>
  </si>
  <si>
    <t>01.001.0033-A</t>
  </si>
  <si>
    <t>01.001.0034-0</t>
  </si>
  <si>
    <t>01.001.0034-A</t>
  </si>
  <si>
    <t>01.001.0035-0</t>
  </si>
  <si>
    <t>01.001.0035-A</t>
  </si>
  <si>
    <t>01.001.0036-0</t>
  </si>
  <si>
    <t>01.001.0036-A</t>
  </si>
  <si>
    <t>01.001.0037-0</t>
  </si>
  <si>
    <t>01.001.0037-A</t>
  </si>
  <si>
    <t>01.001.0038-0</t>
  </si>
  <si>
    <t>01.001.0038-A</t>
  </si>
  <si>
    <t>01.001.0039-0</t>
  </si>
  <si>
    <t>01.001.0039-A</t>
  </si>
  <si>
    <t>01.001.0040-0</t>
  </si>
  <si>
    <t>01.001.0040-A</t>
  </si>
  <si>
    <t>01.001.0042-0</t>
  </si>
  <si>
    <t>01.001.0042-A</t>
  </si>
  <si>
    <t>01.001.0043-0</t>
  </si>
  <si>
    <t>01.001.0043-A</t>
  </si>
  <si>
    <t>01.001.0044-0</t>
  </si>
  <si>
    <t>01.001.0044-A</t>
  </si>
  <si>
    <t>01.001.0046-0</t>
  </si>
  <si>
    <t>01.001.0046-A</t>
  </si>
  <si>
    <t>01.001.0047-0</t>
  </si>
  <si>
    <t>01.001.0047-A</t>
  </si>
  <si>
    <t>01.001.0048-0</t>
  </si>
  <si>
    <t>01.001.0048-A</t>
  </si>
  <si>
    <t>01.001.0049-0</t>
  </si>
  <si>
    <t>01.001.0049-A</t>
  </si>
  <si>
    <t>01.001.0050-0</t>
  </si>
  <si>
    <t>01.001.0050-A</t>
  </si>
  <si>
    <t>01.001.0051-0</t>
  </si>
  <si>
    <t>01.001.0051-A</t>
  </si>
  <si>
    <t>01.001.0052-0</t>
  </si>
  <si>
    <t>01.001.0052-A</t>
  </si>
  <si>
    <t>01.001.0053-0</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</si>
  <si>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</si>
  <si>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</si>
  <si>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</si>
  <si>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</si>
  <si>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</si>
  <si>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</si>
  <si>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</si>
  <si>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</si>
  <si>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</si>
  <si>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</si>
  <si>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</si>
  <si>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</si>
  <si>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</si>
  <si>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</si>
  <si>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</si>
  <si>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</si>
  <si>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01.001.0062-A</t>
  </si>
  <si>
    <t>01.001.0063-0</t>
  </si>
  <si>
    <t>01.001.0063-A</t>
  </si>
  <si>
    <t>01.001.0064-0</t>
  </si>
  <si>
    <t>01.001.0064-A</t>
  </si>
  <si>
    <t>01.001.0065-0</t>
  </si>
  <si>
    <t>01.001.0065-A</t>
  </si>
  <si>
    <t>01.001.0066-0</t>
  </si>
  <si>
    <t>01.001.0066-A</t>
  </si>
  <si>
    <t>01.001.0068-0</t>
  </si>
  <si>
    <t>01.001.0068-A</t>
  </si>
  <si>
    <t>01.001.0069-0</t>
  </si>
  <si>
    <t>01.001.0069-A</t>
  </si>
  <si>
    <t>01.001.0071-0</t>
  </si>
  <si>
    <t>01.001.0071-A</t>
  </si>
  <si>
    <t>01.001.0073-0</t>
  </si>
  <si>
    <t>01.001.0073-A</t>
  </si>
  <si>
    <t>01.001.0075-1</t>
  </si>
  <si>
    <t>01.001.0075-B</t>
  </si>
  <si>
    <t>01.001.0076-0</t>
  </si>
  <si>
    <t>01.001.0076-A</t>
  </si>
  <si>
    <t>01.001.0077-0</t>
  </si>
  <si>
    <t>01.001.0077-A</t>
  </si>
  <si>
    <t>01.001.0078-0</t>
  </si>
  <si>
    <t>01.001.0078-A</t>
  </si>
  <si>
    <t>01.001.0081-0</t>
  </si>
  <si>
    <t>01.001.0081-A</t>
  </si>
  <si>
    <t>01.001.0082-0</t>
  </si>
  <si>
    <t>01.001.0082-A</t>
  </si>
  <si>
    <t>01.001.0083-0</t>
  </si>
  <si>
    <t>01.001.0083-A</t>
  </si>
  <si>
    <t>01.001.0084-0</t>
  </si>
  <si>
    <t>01.001.0084-A</t>
  </si>
  <si>
    <t>01.001.0085-0</t>
  </si>
  <si>
    <t>01.001.0085-A</t>
  </si>
  <si>
    <t>01.001.0086-0</t>
  </si>
  <si>
    <t>01.001.0086-A</t>
  </si>
  <si>
    <t>01.001.0087-0</t>
  </si>
  <si>
    <t>01.001.0087-A</t>
  </si>
  <si>
    <t>01.001.0088-0</t>
  </si>
  <si>
    <t>01.001.0088-A</t>
  </si>
  <si>
    <t>01.001.0089-0</t>
  </si>
  <si>
    <t>01.001.0089-A</t>
  </si>
  <si>
    <t>01.001.0090-0</t>
  </si>
  <si>
    <t>01.001.0090-A</t>
  </si>
  <si>
    <t>01.001.0091-0</t>
  </si>
  <si>
    <t>01.001.0091-A</t>
  </si>
  <si>
    <t>01.001.0092-0</t>
  </si>
  <si>
    <t>01.001.0092-A</t>
  </si>
  <si>
    <t>01.001.0093-0</t>
  </si>
  <si>
    <t>01.001.0093-A</t>
  </si>
  <si>
    <t>01.001.0094-0</t>
  </si>
  <si>
    <t>01.001.0094-A</t>
  </si>
  <si>
    <t>01.001.0095-0</t>
  </si>
  <si>
    <t>01.001.0095-A</t>
  </si>
  <si>
    <t>01.001.0096-0</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</si>
  <si>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</si>
  <si>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</si>
  <si>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</si>
  <si>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</si>
  <si>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</si>
  <si>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</si>
  <si>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</si>
  <si>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</si>
  <si>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</si>
  <si>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</si>
  <si>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</si>
  <si>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</si>
  <si>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</si>
  <si>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</si>
  <si>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</si>
  <si>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</si>
  <si>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</si>
  <si>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</si>
  <si>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</si>
  <si>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</si>
  <si>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</si>
  <si>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</si>
  <si>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</si>
  <si>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</si>
  <si>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</si>
  <si>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</si>
  <si>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</si>
  <si>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</si>
  <si>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</si>
  <si>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</si>
  <si>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</si>
  <si>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</si>
  <si>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</si>
  <si>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</si>
  <si>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</si>
  <si>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</si>
  <si>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</si>
  <si>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</si>
  <si>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</si>
  <si>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</si>
  <si>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</si>
  <si>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</si>
  <si>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</si>
  <si>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</si>
  <si>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</si>
  <si>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</si>
  <si>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</si>
  <si>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</si>
  <si>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</si>
  <si>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</si>
  <si>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</si>
  <si>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</si>
  <si>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</si>
  <si>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</si>
  <si>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</si>
  <si>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</si>
  <si>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</si>
  <si>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</si>
  <si>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</si>
  <si>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</si>
  <si>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</si>
  <si>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</si>
  <si>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</si>
  <si>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</si>
  <si>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01.001.0160-A</t>
  </si>
  <si>
    <t>01.001.0161-0</t>
  </si>
  <si>
    <t>01.001.0161-A</t>
  </si>
  <si>
    <t>01.001.0162-0</t>
  </si>
  <si>
    <t>01.001.0162-A</t>
  </si>
  <si>
    <t>01.001.0163-0</t>
  </si>
  <si>
    <t>01.001.0163-A</t>
  </si>
  <si>
    <t>01.001.0164-0</t>
  </si>
  <si>
    <t>01.001.0164-A</t>
  </si>
  <si>
    <t>01.001.0165-0</t>
  </si>
  <si>
    <t>01.001.0165-A</t>
  </si>
  <si>
    <t>01.001.0166-0</t>
  </si>
  <si>
    <t>01.001.0166-A</t>
  </si>
  <si>
    <t>01.001.0167-0</t>
  </si>
  <si>
    <t>01.001.0167-A</t>
  </si>
  <si>
    <t>01.001.0168-0</t>
  </si>
  <si>
    <t>01.001.0168-A</t>
  </si>
  <si>
    <t>01.001.0169-0</t>
  </si>
  <si>
    <t>01.001.0169-A</t>
  </si>
  <si>
    <t>01.001.0170-0</t>
  </si>
  <si>
    <t>01.001.0170-A</t>
  </si>
  <si>
    <t>01.001.0171-0</t>
  </si>
  <si>
    <t>01.001.0171-A</t>
  </si>
  <si>
    <t>01.001.0172-0</t>
  </si>
  <si>
    <t>01.001.0172-A</t>
  </si>
  <si>
    <t>01.001.0173-0</t>
  </si>
  <si>
    <t>01.001.0173-A</t>
  </si>
  <si>
    <t>01.001.0174-0</t>
  </si>
  <si>
    <t>01.001.0174-A</t>
  </si>
  <si>
    <t>01.001.0175-0</t>
  </si>
  <si>
    <t>01.001.0175-A</t>
  </si>
  <si>
    <t>01.001.0176-0</t>
  </si>
  <si>
    <t>01.001.0176-A</t>
  </si>
  <si>
    <t>01.001.0177-0</t>
  </si>
  <si>
    <t>01.001.0177-A</t>
  </si>
  <si>
    <t>01.001.0178-0</t>
  </si>
  <si>
    <t>01.001.0178-A</t>
  </si>
  <si>
    <t>01.001.0179-0</t>
  </si>
  <si>
    <t>01.001.0179-A</t>
  </si>
  <si>
    <t>01.001.0180-0</t>
  </si>
  <si>
    <t>01.001.0180-A</t>
  </si>
  <si>
    <t>01.001.0181-0</t>
  </si>
  <si>
    <t>01.001.0181-A</t>
  </si>
  <si>
    <t>01.001.0182-0</t>
  </si>
  <si>
    <t>01.001.0182-A</t>
  </si>
  <si>
    <t>01.001.0183-0</t>
  </si>
  <si>
    <t>01.001.0183-A</t>
  </si>
  <si>
    <t>01.001.0184-0</t>
  </si>
  <si>
    <t>01.001.0184-A</t>
  </si>
  <si>
    <t>01.001.0185-0</t>
  </si>
  <si>
    <t>01.001.0185-A</t>
  </si>
  <si>
    <t>01.001.0186-0</t>
  </si>
  <si>
    <t>01.001.0186-A</t>
  </si>
  <si>
    <t>01.001.0187-0</t>
  </si>
  <si>
    <t>01.001.0187-A</t>
  </si>
  <si>
    <t>01.001.0188-0</t>
  </si>
  <si>
    <t>01.001.0188-A</t>
  </si>
  <si>
    <t>01.001.0189-0</t>
  </si>
  <si>
    <t>01.001.0189-A</t>
  </si>
  <si>
    <t>01.001.0190-0</t>
  </si>
  <si>
    <t>01.001.0190-A</t>
  </si>
  <si>
    <t>01.001.0191-0</t>
  </si>
  <si>
    <t>01.001.0191-A</t>
  </si>
  <si>
    <t>01.001.0192-0</t>
  </si>
  <si>
    <t>01.001.0192-A</t>
  </si>
  <si>
    <t>01.001.0193-0</t>
  </si>
  <si>
    <t>01.001.0193-A</t>
  </si>
  <si>
    <t>01.001.0194-0</t>
  </si>
  <si>
    <t>01.001.0194-A</t>
  </si>
  <si>
    <t>01.001.0195-0</t>
  </si>
  <si>
    <t>01.001.0195-A</t>
  </si>
  <si>
    <t>01.001.0196-0</t>
  </si>
  <si>
    <t>01.001.0196-A</t>
  </si>
  <si>
    <t>01.001.0197-0</t>
  </si>
  <si>
    <t>01.001.0197-A</t>
  </si>
  <si>
    <t>01.001.0198-0</t>
  </si>
  <si>
    <t>01.001.0198-A</t>
  </si>
  <si>
    <t>01.001.0199-0</t>
  </si>
  <si>
    <t>01.001.0199-A</t>
  </si>
  <si>
    <t>01.001.0200-0</t>
  </si>
  <si>
    <t>01.001.0200-A</t>
  </si>
  <si>
    <t>01.001.0201-0</t>
  </si>
  <si>
    <t>01.001.0201-A</t>
  </si>
  <si>
    <t>01.001.0202-0</t>
  </si>
  <si>
    <t>01.001.0202-A</t>
  </si>
  <si>
    <t>01.001.0203-0</t>
  </si>
  <si>
    <t>01.001.0203-A</t>
  </si>
  <si>
    <t>01.001.0204-0</t>
  </si>
  <si>
    <t>01.001.0204-A</t>
  </si>
  <si>
    <t>01.001.0205-0</t>
  </si>
  <si>
    <t>01.001.0205-A</t>
  </si>
  <si>
    <t>01.001.0206-0</t>
  </si>
  <si>
    <t>01.001.0206-A</t>
  </si>
  <si>
    <t>01.001.0208-0</t>
  </si>
  <si>
    <t>01.001.0208-A</t>
  </si>
  <si>
    <t>01.001.0209-0</t>
  </si>
  <si>
    <t>01.001.0209-A</t>
  </si>
  <si>
    <t>01.001.0210-0</t>
  </si>
  <si>
    <t>01.001.0210-A</t>
  </si>
  <si>
    <t>01.001.0220-0</t>
  </si>
  <si>
    <t>01.001.0220-A</t>
  </si>
  <si>
    <t>01.001.0221-0</t>
  </si>
  <si>
    <t>01.001.0221-A</t>
  </si>
  <si>
    <t>01.001.0222-0</t>
  </si>
  <si>
    <t>01.001.0222-A</t>
  </si>
  <si>
    <t>01.001.0223-0</t>
  </si>
  <si>
    <t>01.001.0223-A</t>
  </si>
  <si>
    <t>01.001.0224-0</t>
  </si>
  <si>
    <t>01.001.0224-A</t>
  </si>
  <si>
    <t>01.001.0225-0</t>
  </si>
  <si>
    <t>01.001.0225-A</t>
  </si>
  <si>
    <t>01.001.0226-0</t>
  </si>
  <si>
    <t>01.001.0226-A</t>
  </si>
  <si>
    <t>01.001.0227-0</t>
  </si>
  <si>
    <t>01.001.0227-A</t>
  </si>
  <si>
    <t>01.001.0228-0</t>
  </si>
  <si>
    <t>01.001.0228-A</t>
  </si>
  <si>
    <t>01.001.0229-0</t>
  </si>
  <si>
    <t>01.001.0229-A</t>
  </si>
  <si>
    <t>01.001.0230-0</t>
  </si>
  <si>
    <t>01.001.0230-A</t>
  </si>
  <si>
    <t>01.001.0231-0</t>
  </si>
  <si>
    <t>01.001.0231-A</t>
  </si>
  <si>
    <t>01.001.0232-0</t>
  </si>
  <si>
    <t>01.001.0232-A</t>
  </si>
  <si>
    <t>01.001.0233-0</t>
  </si>
  <si>
    <t>01.001.0233-A</t>
  </si>
  <si>
    <t>01.001.0234-0</t>
  </si>
  <si>
    <t>01.001.0234-A</t>
  </si>
  <si>
    <t>01.001.0235-0</t>
  </si>
  <si>
    <t>01.001.0235-A</t>
  </si>
  <si>
    <t>01.001.0236-0</t>
  </si>
  <si>
    <t>01.001.0236-A</t>
  </si>
  <si>
    <t>01.001.0237-0</t>
  </si>
  <si>
    <t>01.001.0237-A</t>
  </si>
  <si>
    <t>01.001.0238-0</t>
  </si>
  <si>
    <t>01.001.0238-A</t>
  </si>
  <si>
    <t>01.001.0239-0</t>
  </si>
  <si>
    <t>01.001.0239-A</t>
  </si>
  <si>
    <t>01.001.0240-0</t>
  </si>
  <si>
    <t>01.001.0240-A</t>
  </si>
  <si>
    <t>01.001.0241-0</t>
  </si>
  <si>
    <t>01.001.0241-A</t>
  </si>
  <si>
    <t>01.001.0242-0</t>
  </si>
  <si>
    <t>01.001.0242-A</t>
  </si>
  <si>
    <t>01.001.0243-0</t>
  </si>
  <si>
    <t>01.001.0243-A</t>
  </si>
  <si>
    <t>01.001.0244-0</t>
  </si>
  <si>
    <t>01.001.0244-A</t>
  </si>
  <si>
    <t>01.001.0245-0</t>
  </si>
  <si>
    <t>01.001.0245-A</t>
  </si>
  <si>
    <t>01.001.0246-0</t>
  </si>
  <si>
    <t>01.001.0246-A</t>
  </si>
  <si>
    <t>01.001.0247-0</t>
  </si>
  <si>
    <t>01.001.0247-A</t>
  </si>
  <si>
    <t>01.001.0248-0</t>
  </si>
  <si>
    <t>01.001.0248-A</t>
  </si>
  <si>
    <t>01.001.0249-0</t>
  </si>
  <si>
    <t>01.001.0249-A</t>
  </si>
  <si>
    <t>01.001.0250-0</t>
  </si>
  <si>
    <t>01.001.0250-A</t>
  </si>
  <si>
    <t>01.001.0251-0</t>
  </si>
  <si>
    <t>01.001.0251-A</t>
  </si>
  <si>
    <t>01.001.0252-0</t>
  </si>
  <si>
    <t>01.001.0252-A</t>
  </si>
  <si>
    <t>01.001.0253-0</t>
  </si>
  <si>
    <t>01.001.0253-A</t>
  </si>
  <si>
    <t>01.001.0254-0</t>
  </si>
  <si>
    <t>01.001.0254-A</t>
  </si>
  <si>
    <t>01.001.0255-0</t>
  </si>
  <si>
    <t>01.001.0255-A</t>
  </si>
  <si>
    <t>01.001.0256-0</t>
  </si>
  <si>
    <t>01.001.0256-A</t>
  </si>
  <si>
    <t>01.001.0257-0</t>
  </si>
  <si>
    <t>01.001.0257-A</t>
  </si>
  <si>
    <t>01.001.0258-0</t>
  </si>
  <si>
    <t>01.001.0258-A</t>
  </si>
  <si>
    <t>01.001.0259-0</t>
  </si>
  <si>
    <t>01.001.0259-A</t>
  </si>
  <si>
    <t>01.001.0260-0</t>
  </si>
  <si>
    <t>01.001.0260-A</t>
  </si>
  <si>
    <t>01.001.0261-0</t>
  </si>
  <si>
    <t>01.001.0261-A</t>
  </si>
  <si>
    <t>01.001.0262-0</t>
  </si>
  <si>
    <t>01.001.0262-A</t>
  </si>
  <si>
    <t>01.001.0263-0</t>
  </si>
  <si>
    <t>01.001.0263-A</t>
  </si>
  <si>
    <t>01.001.0264-0</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</si>
  <si>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</si>
  <si>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</si>
  <si>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</si>
  <si>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</si>
  <si>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</si>
  <si>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</si>
  <si>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</si>
  <si>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</si>
  <si>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</si>
  <si>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</si>
  <si>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</si>
  <si>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</si>
  <si>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</si>
  <si>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</si>
  <si>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</si>
  <si>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</si>
  <si>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01.001.0272-A</t>
  </si>
  <si>
    <t>01.001.0273-0</t>
  </si>
  <si>
    <t>01.001.0273-A</t>
  </si>
  <si>
    <t>01.001.0274-0</t>
  </si>
  <si>
    <t>01.001.0274-A</t>
  </si>
  <si>
    <t>01.001.0275-0</t>
  </si>
  <si>
    <t>01.001.0275-A</t>
  </si>
  <si>
    <t>01.001.0278-0</t>
  </si>
  <si>
    <t>01.001.0278-A</t>
  </si>
  <si>
    <t>01.001.0279-0</t>
  </si>
  <si>
    <t>01.001.0279-A</t>
  </si>
  <si>
    <t>01.001.0280-0</t>
  </si>
  <si>
    <t>01.001.0280-A</t>
  </si>
  <si>
    <t>01.001.0281-0</t>
  </si>
  <si>
    <t>01.001.0281-A</t>
  </si>
  <si>
    <t>01.001.0290-0</t>
  </si>
  <si>
    <t>01.001.0290-A</t>
  </si>
  <si>
    <t>01.001.0298-0</t>
  </si>
  <si>
    <t>01.001.0298-A</t>
  </si>
  <si>
    <t>01.001.0300-0</t>
  </si>
  <si>
    <t>01.001.0300-A</t>
  </si>
  <si>
    <t>01.001.0301-0</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</si>
  <si>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</si>
  <si>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</si>
  <si>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</si>
  <si>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</si>
  <si>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</si>
  <si>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</si>
  <si>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</si>
  <si>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</si>
  <si>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</si>
  <si>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</si>
  <si>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</si>
  <si>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</si>
  <si>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</si>
  <si>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</si>
  <si>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</si>
  <si>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</si>
  <si>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</si>
  <si>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</si>
  <si>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</si>
  <si>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01.001.0450-0</t>
  </si>
  <si>
    <t>01.001.0450-A</t>
  </si>
  <si>
    <t>01.001.0460-0</t>
  </si>
  <si>
    <t>01.001.0460-A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</si>
  <si>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</si>
  <si>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</si>
  <si>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</si>
  <si>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</si>
  <si>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</si>
  <si>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</si>
  <si>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</si>
  <si>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</si>
  <si>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</si>
  <si>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</si>
  <si>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</si>
  <si>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</si>
  <si>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</si>
  <si>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</si>
  <si>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</si>
  <si>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</si>
  <si>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</si>
  <si>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</si>
  <si>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</si>
  <si>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</si>
  <si>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</si>
  <si>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</si>
  <si>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</si>
  <si>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</si>
  <si>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</si>
  <si>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</si>
  <si>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</si>
  <si>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</si>
  <si>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</si>
  <si>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</si>
  <si>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</si>
  <si>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</si>
  <si>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</si>
  <si>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</si>
  <si>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</si>
  <si>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</si>
  <si>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</si>
  <si>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</si>
  <si>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</si>
  <si>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</si>
  <si>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</si>
  <si>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</si>
  <si>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</si>
  <si>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</si>
  <si>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</si>
  <si>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</si>
  <si>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</si>
  <si>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</si>
  <si>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</si>
  <si>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</si>
  <si>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</si>
  <si>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</si>
  <si>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</si>
  <si>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</si>
  <si>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</si>
  <si>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</si>
  <si>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</si>
  <si>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</si>
  <si>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</si>
  <si>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</si>
  <si>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</si>
  <si>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</si>
  <si>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</si>
  <si>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</si>
  <si>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</si>
  <si>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</si>
  <si>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</si>
  <si>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</si>
  <si>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</si>
  <si>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</si>
  <si>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</si>
  <si>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</si>
  <si>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</si>
  <si>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</si>
  <si>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</si>
  <si>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</si>
  <si>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</si>
  <si>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</si>
  <si>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</si>
  <si>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</si>
  <si>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</si>
  <si>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</si>
  <si>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</si>
  <si>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</si>
  <si>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</si>
  <si>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</si>
  <si>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</si>
  <si>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</si>
  <si>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</si>
  <si>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</si>
  <si>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</si>
  <si>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</si>
  <si>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</si>
  <si>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</si>
  <si>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</si>
  <si>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</si>
  <si>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</si>
  <si>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</si>
  <si>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</si>
  <si>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</si>
  <si>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</si>
  <si>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</si>
  <si>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</si>
  <si>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</si>
  <si>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</si>
  <si>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</si>
  <si>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</si>
  <si>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</si>
  <si>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</si>
  <si>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</si>
  <si>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</si>
  <si>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</si>
  <si>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</si>
  <si>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</si>
  <si>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</si>
  <si>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</si>
  <si>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</si>
  <si>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</si>
  <si>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</si>
  <si>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</si>
  <si>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</si>
  <si>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</si>
  <si>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</si>
  <si>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</si>
  <si>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</si>
  <si>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</si>
  <si>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</si>
  <si>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</si>
  <si>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</si>
  <si>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</si>
  <si>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</si>
  <si>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</si>
  <si>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</si>
  <si>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</si>
  <si>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</si>
  <si>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</si>
  <si>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</si>
  <si>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</si>
  <si>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</si>
  <si>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</si>
  <si>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</si>
  <si>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</si>
  <si>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</si>
  <si>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</si>
  <si>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</si>
  <si>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</si>
  <si>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</si>
  <si>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</si>
  <si>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</si>
  <si>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</si>
  <si>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</si>
  <si>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</si>
  <si>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</si>
  <si>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</si>
  <si>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</si>
  <si>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</si>
  <si>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</si>
  <si>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</si>
  <si>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</si>
  <si>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</si>
  <si>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</si>
  <si>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</si>
  <si>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</si>
  <si>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</si>
  <si>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</si>
  <si>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</si>
  <si>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</si>
  <si>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</si>
  <si>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</si>
  <si>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</si>
  <si>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</si>
  <si>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</si>
  <si>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</si>
  <si>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</si>
  <si>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</si>
  <si>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</si>
  <si>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</si>
  <si>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</si>
  <si>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</si>
  <si>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</si>
  <si>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</si>
  <si>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</si>
  <si>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</si>
  <si>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</si>
  <si>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</si>
  <si>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</si>
  <si>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</si>
  <si>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</si>
  <si>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</si>
  <si>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</si>
  <si>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</si>
  <si>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</si>
  <si>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</si>
  <si>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</si>
  <si>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</si>
  <si>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</si>
  <si>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</si>
  <si>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</si>
  <si>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</si>
  <si>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</si>
  <si>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</si>
  <si>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</si>
  <si>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</si>
  <si>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</si>
  <si>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</si>
  <si>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</si>
  <si>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</si>
  <si>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</si>
  <si>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</si>
  <si>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</si>
  <si>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</si>
  <si>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</si>
  <si>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</si>
  <si>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</si>
  <si>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</si>
  <si>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</si>
  <si>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</si>
  <si>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</si>
  <si>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</si>
  <si>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</si>
  <si>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</si>
  <si>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</si>
  <si>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</si>
  <si>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</si>
  <si>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</si>
  <si>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</si>
  <si>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01.005.0001-A</t>
  </si>
  <si>
    <t>01.005.0003-0</t>
  </si>
  <si>
    <t>01.005.0003-A</t>
  </si>
  <si>
    <t>01.005.0004-0</t>
  </si>
  <si>
    <t>01.005.0004-A</t>
  </si>
  <si>
    <t>01.005.0005-0</t>
  </si>
  <si>
    <t>01.005.0005-A</t>
  </si>
  <si>
    <t>01.005.0006-0</t>
  </si>
  <si>
    <t>01.005.0006-A</t>
  </si>
  <si>
    <t>01.005.0007-0</t>
  </si>
  <si>
    <t>01.005.0007-A</t>
  </si>
  <si>
    <t>01.005.0008-0</t>
  </si>
  <si>
    <t>01.005.0008-A</t>
  </si>
  <si>
    <t>01.005.0009-0</t>
  </si>
  <si>
    <t>01.005.0009-A</t>
  </si>
  <si>
    <t>01.005.0013-0</t>
  </si>
  <si>
    <t>01.005.0013-A</t>
  </si>
  <si>
    <t>01.005.0014-0</t>
  </si>
  <si>
    <t>01.005.0014-A</t>
  </si>
  <si>
    <t>01.005.0020-0</t>
  </si>
  <si>
    <t>01.005.0020-A</t>
  </si>
  <si>
    <t>01.005.0021-0</t>
  </si>
  <si>
    <t>01.005.0021-A</t>
  </si>
  <si>
    <t>01.005.0022-0</t>
  </si>
  <si>
    <t>01.005.0022-A</t>
  </si>
  <si>
    <t>01.006.0001-0</t>
  </si>
  <si>
    <t>01.006.0001-A</t>
  </si>
  <si>
    <t>01.006.0002-0</t>
  </si>
  <si>
    <t>01.006.0002-A</t>
  </si>
  <si>
    <t>01.006.0003-0</t>
  </si>
  <si>
    <t>01.006.0003-A</t>
  </si>
  <si>
    <t>01.006.0004-0</t>
  </si>
  <si>
    <t>01.006.0004-A</t>
  </si>
  <si>
    <t>01.006.0010-0</t>
  </si>
  <si>
    <t>01.006.0010-A</t>
  </si>
  <si>
    <t>01.007.0010-0</t>
  </si>
  <si>
    <t>01.007.0010-A</t>
  </si>
  <si>
    <t>01.007.0020-0</t>
  </si>
  <si>
    <t>01.007.0020-A</t>
  </si>
  <si>
    <t>01.007.0025-0</t>
  </si>
  <si>
    <t>01.007.0025-A</t>
  </si>
  <si>
    <t>01.007.0030-0</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</si>
  <si>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</si>
  <si>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</si>
  <si>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</si>
  <si>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</si>
  <si>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</si>
  <si>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</si>
  <si>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</si>
  <si>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</si>
  <si>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</si>
  <si>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</si>
  <si>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</si>
  <si>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</si>
  <si>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</si>
  <si>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</si>
  <si>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</si>
  <si>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</si>
  <si>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</si>
  <si>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</si>
  <si>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</si>
  <si>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</si>
  <si>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</si>
  <si>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</si>
  <si>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</si>
  <si>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</si>
  <si>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</si>
  <si>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</si>
  <si>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</si>
  <si>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</si>
  <si>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</si>
  <si>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</si>
  <si>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</si>
  <si>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</si>
  <si>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</si>
  <si>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</si>
  <si>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</si>
  <si>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</si>
  <si>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</si>
  <si>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</si>
  <si>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</si>
  <si>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</si>
  <si>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</si>
  <si>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</si>
  <si>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</si>
  <si>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</si>
  <si>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</si>
  <si>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</si>
  <si>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</si>
  <si>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</si>
  <si>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</si>
  <si>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</si>
  <si>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</si>
  <si>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</si>
  <si>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</si>
  <si>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</si>
  <si>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</si>
  <si>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</si>
  <si>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</si>
  <si>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</si>
  <si>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</si>
  <si>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</si>
  <si>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</si>
  <si>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</si>
  <si>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</si>
  <si>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</si>
  <si>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</si>
  <si>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</si>
  <si>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</si>
  <si>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</si>
  <si>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</si>
  <si>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</si>
  <si>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</si>
  <si>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</si>
  <si>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</si>
  <si>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</si>
  <si>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</si>
  <si>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</si>
  <si>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</si>
  <si>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</si>
  <si>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</si>
  <si>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</si>
  <si>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</si>
  <si>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</si>
  <si>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</si>
  <si>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</si>
  <si>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</si>
  <si>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</si>
  <si>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</si>
  <si>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</si>
  <si>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</si>
  <si>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</si>
  <si>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</si>
  <si>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</si>
  <si>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</si>
  <si>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</si>
  <si>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</si>
  <si>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</si>
  <si>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</si>
  <si>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</si>
  <si>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</si>
  <si>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</si>
  <si>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</si>
  <si>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</si>
  <si>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</si>
  <si>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</si>
  <si>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</si>
  <si>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</si>
  <si>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</si>
  <si>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</si>
  <si>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</si>
  <si>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</si>
  <si>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</si>
  <si>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</si>
  <si>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</si>
  <si>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</si>
  <si>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</si>
  <si>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</si>
  <si>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</si>
  <si>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01.016.0201-0</t>
  </si>
  <si>
    <t>01.016.0201-A</t>
  </si>
  <si>
    <t>01.016.0202-0</t>
  </si>
  <si>
    <t>01.016.0202-A</t>
  </si>
  <si>
    <t>01.016.0203-0</t>
  </si>
  <si>
    <t>01.016.0203-A</t>
  </si>
  <si>
    <t>01.016.0204-0</t>
  </si>
  <si>
    <t>01.016.0204-A</t>
  </si>
  <si>
    <t>01.016.0205-0</t>
  </si>
  <si>
    <t>01.016.0205-A</t>
  </si>
  <si>
    <t>01.016.0206-0</t>
  </si>
  <si>
    <t>01.016.0206-A</t>
  </si>
  <si>
    <t>01.016.0207-0</t>
  </si>
  <si>
    <t>01.016.0207-A</t>
  </si>
  <si>
    <t>01.016.0208-0</t>
  </si>
  <si>
    <t>01.016.0208-A</t>
  </si>
  <si>
    <t>01.016.0209-0</t>
  </si>
  <si>
    <t>01.016.0209-A</t>
  </si>
  <si>
    <t>01.016.0210-0</t>
  </si>
  <si>
    <t>01.016.0210-A</t>
  </si>
  <si>
    <t>01.016.0211-0</t>
  </si>
  <si>
    <t>01.016.0211-A</t>
  </si>
  <si>
    <t>01.016.0220-0</t>
  </si>
  <si>
    <t>01.016.0220-A</t>
  </si>
  <si>
    <t>01.016.0221-0</t>
  </si>
  <si>
    <t>01.016.0221-A</t>
  </si>
  <si>
    <t>01.016.0222-0</t>
  </si>
  <si>
    <t>01.016.0222-A</t>
  </si>
  <si>
    <t>01.016.0223-0</t>
  </si>
  <si>
    <t>01.016.0223-A</t>
  </si>
  <si>
    <t>01.016.0224-0</t>
  </si>
  <si>
    <t>01.016.0224-A</t>
  </si>
  <si>
    <t>01.016.0225-0</t>
  </si>
  <si>
    <t>01.016.0225-A</t>
  </si>
  <si>
    <t>01.016.0226-0</t>
  </si>
  <si>
    <t>01.016.0226-A</t>
  </si>
  <si>
    <t>01.016.0227-0</t>
  </si>
  <si>
    <t>01.016.0227-A</t>
  </si>
  <si>
    <t>01.016.0228-0</t>
  </si>
  <si>
    <t>01.016.0228-A</t>
  </si>
  <si>
    <t>01.016.0229-0</t>
  </si>
  <si>
    <t>01.016.0229-A</t>
  </si>
  <si>
    <t>01.016.0230-0</t>
  </si>
  <si>
    <t>01.016.0230-A</t>
  </si>
  <si>
    <t>01.016.0231-0</t>
  </si>
  <si>
    <t>01.016.0231-A</t>
  </si>
  <si>
    <t>01.016.0240-0</t>
  </si>
  <si>
    <t>01.016.0240-A</t>
  </si>
  <si>
    <t>01.016.0241-0</t>
  </si>
  <si>
    <t>01.016.0241-A</t>
  </si>
  <si>
    <t>01.016.0242-0</t>
  </si>
  <si>
    <t>01.016.0242-A</t>
  </si>
  <si>
    <t>01.016.0243-0</t>
  </si>
  <si>
    <t>01.016.0243-A</t>
  </si>
  <si>
    <t>01.016.0244-0</t>
  </si>
  <si>
    <t>01.016.0244-A</t>
  </si>
  <si>
    <t>01.016.0245-0</t>
  </si>
  <si>
    <t>01.016.0245-A</t>
  </si>
  <si>
    <t>01.016.0246-0</t>
  </si>
  <si>
    <t>01.016.0246-A</t>
  </si>
  <si>
    <t>01.016.0247-0</t>
  </si>
  <si>
    <t>01.016.0247-A</t>
  </si>
  <si>
    <t>01.016.0248-0</t>
  </si>
  <si>
    <t>01.016.0248-A</t>
  </si>
  <si>
    <t>01.016.0249-0</t>
  </si>
  <si>
    <t>01.016.0249-A</t>
  </si>
  <si>
    <t>01.016.0250-0</t>
  </si>
  <si>
    <t>01.016.0250-A</t>
  </si>
  <si>
    <t>01.016.0251-0</t>
  </si>
  <si>
    <t>01.016.0251-A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</si>
  <si>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</si>
  <si>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</si>
  <si>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</si>
  <si>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</si>
  <si>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</si>
  <si>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</si>
  <si>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</si>
  <si>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</si>
  <si>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</si>
  <si>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</si>
  <si>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</si>
  <si>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</si>
  <si>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</si>
  <si>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</si>
  <si>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</si>
  <si>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</si>
  <si>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</si>
  <si>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</si>
  <si>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</si>
  <si>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</si>
  <si>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</si>
  <si>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</si>
  <si>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</si>
  <si>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</si>
  <si>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</si>
  <si>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</si>
  <si>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</si>
  <si>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</si>
  <si>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</si>
  <si>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</si>
  <si>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</si>
  <si>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</si>
  <si>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</si>
  <si>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</si>
  <si>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</si>
  <si>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</si>
  <si>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</si>
  <si>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</si>
  <si>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</si>
  <si>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</si>
  <si>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</si>
  <si>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</si>
  <si>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</si>
  <si>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</si>
  <si>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</si>
  <si>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</si>
  <si>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</si>
  <si>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</si>
  <si>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</si>
  <si>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</si>
  <si>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</si>
  <si>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</si>
  <si>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</si>
  <si>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</si>
  <si>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</si>
  <si>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</si>
  <si>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</si>
  <si>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</si>
  <si>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</si>
  <si>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</si>
  <si>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</si>
  <si>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</si>
  <si>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</si>
  <si>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</si>
  <si>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</si>
  <si>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</si>
  <si>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</si>
  <si>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</si>
  <si>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</si>
  <si>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</si>
  <si>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</si>
  <si>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</si>
  <si>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</si>
  <si>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</si>
  <si>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</si>
  <si>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</si>
  <si>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</si>
  <si>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</si>
  <si>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</si>
  <si>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</si>
  <si>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</si>
  <si>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</si>
  <si>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</si>
  <si>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</si>
  <si>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</si>
  <si>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</si>
  <si>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</si>
  <si>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</si>
  <si>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</si>
  <si>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</si>
  <si>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</si>
  <si>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</si>
  <si>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</si>
  <si>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</si>
  <si>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</si>
  <si>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</si>
  <si>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</si>
  <si>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</si>
  <si>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</si>
  <si>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</si>
  <si>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</si>
  <si>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</si>
  <si>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</si>
  <si>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</si>
  <si>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</si>
  <si>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</si>
  <si>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</si>
  <si>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</si>
  <si>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</si>
  <si>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</si>
  <si>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</si>
  <si>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</si>
  <si>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</si>
  <si>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</si>
  <si>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</si>
  <si>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</si>
  <si>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</si>
  <si>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</si>
  <si>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</si>
  <si>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</si>
  <si>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</si>
  <si>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</si>
  <si>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</si>
  <si>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</si>
  <si>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</si>
  <si>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</si>
  <si>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</si>
  <si>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</si>
  <si>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</si>
  <si>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</si>
  <si>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</si>
  <si>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</si>
  <si>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</si>
  <si>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</si>
  <si>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</si>
  <si>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</si>
  <si>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</si>
  <si>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</si>
  <si>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</si>
  <si>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</si>
  <si>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</si>
  <si>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</si>
  <si>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</si>
  <si>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</si>
  <si>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</si>
  <si>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</si>
  <si>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</si>
  <si>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</si>
  <si>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</si>
  <si>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</si>
  <si>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</si>
  <si>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</si>
  <si>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</si>
  <si>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</si>
  <si>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</si>
  <si>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</si>
  <si>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</si>
  <si>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</si>
  <si>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</si>
  <si>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</si>
  <si>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</si>
  <si>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</si>
  <si>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</si>
  <si>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</si>
  <si>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</si>
  <si>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</si>
  <si>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</si>
  <si>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</si>
  <si>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</si>
  <si>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</si>
  <si>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</si>
  <si>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</si>
  <si>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</si>
  <si>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</si>
  <si>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</si>
  <si>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</si>
  <si>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</si>
  <si>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</si>
  <si>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</si>
  <si>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</si>
  <si>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</si>
  <si>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</si>
  <si>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</si>
  <si>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</si>
  <si>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</si>
  <si>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</si>
  <si>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</si>
  <si>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</si>
  <si>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</si>
  <si>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</si>
  <si>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</si>
  <si>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</si>
  <si>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</si>
  <si>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</si>
  <si>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</si>
  <si>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</si>
  <si>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</si>
  <si>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</si>
  <si>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</si>
  <si>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</si>
  <si>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</si>
  <si>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</si>
  <si>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</si>
  <si>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</si>
  <si>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</si>
  <si>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</si>
  <si>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</si>
  <si>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</si>
  <si>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</si>
  <si>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</si>
  <si>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</si>
  <si>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</si>
  <si>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</si>
  <si>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</si>
  <si>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</si>
  <si>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</si>
  <si>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</si>
  <si>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</si>
  <si>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</si>
  <si>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</si>
  <si>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</si>
  <si>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</si>
  <si>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</si>
  <si>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</si>
  <si>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</si>
  <si>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</si>
  <si>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</si>
  <si>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</si>
  <si>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</si>
  <si>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</si>
  <si>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</si>
  <si>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</si>
  <si>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</si>
  <si>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</si>
  <si>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</si>
  <si>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</si>
  <si>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</si>
  <si>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</si>
  <si>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</si>
  <si>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</si>
  <si>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</si>
  <si>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</si>
  <si>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</si>
  <si>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</si>
  <si>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</si>
  <si>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</si>
  <si>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</si>
  <si>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</si>
  <si>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</si>
  <si>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</si>
  <si>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</si>
  <si>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</si>
  <si>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</si>
  <si>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</si>
  <si>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</si>
  <si>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</si>
  <si>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</si>
  <si>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</si>
  <si>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</si>
  <si>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</si>
  <si>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</si>
  <si>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</si>
  <si>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</si>
  <si>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</si>
  <si>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</si>
  <si>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</si>
  <si>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</si>
  <si>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</si>
  <si>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</si>
  <si>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</si>
  <si>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</si>
  <si>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</si>
  <si>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</si>
  <si>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</si>
  <si>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</si>
  <si>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</si>
  <si>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</si>
  <si>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</si>
  <si>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</si>
  <si>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</si>
  <si>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</si>
  <si>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</si>
  <si>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</si>
  <si>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</si>
  <si>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</si>
  <si>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</si>
  <si>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</si>
  <si>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</si>
  <si>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</si>
  <si>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</si>
  <si>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</si>
  <si>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</si>
  <si>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</si>
  <si>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</si>
  <si>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</si>
  <si>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</si>
  <si>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</si>
  <si>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</si>
  <si>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</si>
  <si>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</si>
  <si>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</si>
  <si>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</si>
  <si>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</si>
  <si>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</si>
  <si>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</si>
  <si>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</si>
  <si>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</si>
  <si>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</si>
  <si>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</si>
  <si>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</si>
  <si>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</si>
  <si>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</si>
  <si>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</si>
  <si>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</si>
  <si>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</si>
  <si>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</si>
  <si>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</si>
  <si>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</si>
  <si>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</si>
  <si>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</si>
  <si>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</si>
  <si>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</si>
  <si>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01.050.0222-0</t>
  </si>
  <si>
    <t>01.050.0222-A</t>
  </si>
  <si>
    <t>01.050.0223-0</t>
  </si>
  <si>
    <t>01.050.0223-A</t>
  </si>
  <si>
    <t>01.050.0224-0</t>
  </si>
  <si>
    <t>01.050.0224-A</t>
  </si>
  <si>
    <t>01.050.0225-0</t>
  </si>
  <si>
    <t>01.050.0225-A</t>
  </si>
  <si>
    <t>01.050.0226-0</t>
  </si>
  <si>
    <t>01.050.0226-A</t>
  </si>
  <si>
    <t>01.050.0227-0</t>
  </si>
  <si>
    <t>01.050.0227-A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</si>
  <si>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</si>
  <si>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</si>
  <si>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</si>
  <si>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</si>
  <si>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</si>
  <si>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</si>
  <si>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</si>
  <si>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</si>
  <si>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</si>
  <si>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</si>
  <si>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</si>
  <si>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</si>
  <si>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</si>
  <si>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</si>
  <si>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</si>
  <si>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</si>
  <si>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</si>
  <si>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</si>
  <si>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</si>
  <si>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</si>
  <si>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</si>
  <si>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</si>
  <si>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</si>
  <si>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</si>
  <si>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</si>
  <si>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</si>
  <si>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</si>
  <si>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</si>
  <si>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</si>
  <si>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</si>
  <si>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</si>
  <si>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</si>
  <si>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</si>
  <si>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</si>
  <si>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</si>
  <si>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</si>
  <si>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</si>
  <si>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</si>
  <si>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</si>
  <si>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</si>
  <si>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</si>
  <si>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</si>
  <si>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</si>
  <si>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</si>
  <si>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</si>
  <si>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</si>
  <si>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</si>
  <si>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</si>
  <si>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</si>
  <si>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</si>
  <si>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</si>
  <si>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</si>
  <si>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</si>
  <si>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</si>
  <si>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</si>
  <si>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</si>
  <si>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</si>
  <si>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</si>
  <si>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</si>
  <si>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</si>
  <si>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</si>
  <si>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</si>
  <si>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</si>
  <si>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</si>
  <si>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</si>
  <si>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</si>
  <si>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</si>
  <si>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</si>
  <si>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</si>
  <si>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</si>
  <si>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</si>
  <si>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</si>
  <si>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</si>
  <si>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</si>
  <si>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</si>
  <si>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</si>
  <si>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</si>
  <si>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</si>
  <si>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</si>
  <si>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</si>
  <si>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</si>
  <si>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</si>
  <si>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</si>
  <si>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</si>
  <si>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</si>
  <si>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</si>
  <si>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</si>
  <si>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</si>
  <si>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</si>
  <si>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</si>
  <si>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</si>
  <si>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</si>
  <si>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</si>
  <si>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</si>
  <si>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</si>
  <si>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</si>
  <si>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</si>
  <si>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</si>
  <si>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</si>
  <si>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</si>
  <si>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</si>
  <si>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</si>
  <si>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</si>
  <si>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</si>
  <si>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</si>
  <si>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</si>
  <si>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</si>
  <si>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</si>
  <si>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</si>
  <si>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</si>
  <si>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</si>
  <si>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</si>
  <si>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</si>
  <si>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</si>
  <si>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</si>
  <si>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</si>
  <si>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</si>
  <si>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</si>
  <si>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</si>
  <si>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</si>
  <si>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</si>
  <si>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</si>
  <si>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</si>
  <si>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</si>
  <si>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</si>
  <si>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</si>
  <si>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</si>
  <si>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</si>
  <si>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</si>
  <si>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</si>
  <si>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</si>
  <si>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</si>
  <si>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</si>
  <si>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</si>
  <si>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</si>
  <si>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</si>
  <si>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</si>
  <si>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</si>
  <si>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</si>
  <si>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</si>
  <si>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</si>
  <si>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</si>
  <si>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</si>
  <si>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</si>
  <si>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</si>
  <si>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</si>
  <si>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</si>
  <si>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</si>
  <si>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</si>
  <si>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</si>
  <si>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</si>
  <si>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</si>
  <si>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</si>
  <si>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</si>
  <si>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</si>
  <si>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</si>
  <si>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</si>
  <si>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</si>
  <si>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</si>
  <si>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</si>
  <si>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</si>
  <si>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</si>
  <si>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</si>
  <si>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</si>
  <si>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</si>
  <si>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</si>
  <si>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</si>
  <si>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</si>
  <si>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</si>
  <si>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</si>
  <si>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</si>
  <si>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</si>
  <si>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</si>
  <si>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</si>
  <si>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</si>
  <si>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</si>
  <si>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</si>
  <si>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</si>
  <si>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</si>
  <si>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</si>
  <si>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</si>
  <si>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</si>
  <si>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</si>
  <si>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</si>
  <si>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</si>
  <si>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</si>
  <si>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</si>
  <si>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</si>
  <si>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</si>
  <si>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</si>
  <si>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</si>
  <si>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</si>
  <si>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</si>
  <si>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</si>
  <si>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</si>
  <si>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</si>
  <si>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</si>
  <si>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</si>
  <si>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</si>
  <si>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</si>
  <si>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</si>
  <si>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</si>
  <si>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</si>
  <si>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</si>
  <si>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</si>
  <si>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</si>
  <si>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</si>
  <si>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</si>
  <si>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</si>
  <si>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</si>
  <si>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</si>
  <si>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</si>
  <si>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</si>
  <si>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</si>
  <si>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</si>
  <si>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</si>
  <si>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</si>
  <si>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</si>
  <si>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</si>
  <si>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</si>
  <si>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</si>
  <si>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</si>
  <si>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</si>
  <si>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</si>
  <si>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</si>
  <si>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</si>
  <si>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</si>
  <si>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</si>
  <si>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</si>
  <si>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</si>
  <si>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</si>
  <si>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</si>
  <si>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</si>
  <si>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</si>
  <si>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</si>
  <si>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</si>
  <si>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</si>
  <si>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</si>
  <si>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</si>
  <si>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</si>
  <si>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</si>
  <si>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</si>
  <si>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</si>
  <si>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</si>
  <si>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</si>
  <si>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</si>
  <si>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</si>
  <si>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</si>
  <si>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</si>
  <si>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</si>
  <si>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</si>
  <si>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</si>
  <si>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</si>
  <si>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</si>
  <si>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</si>
  <si>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</si>
  <si>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</si>
  <si>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</si>
  <si>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</si>
  <si>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</si>
  <si>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</si>
  <si>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</si>
  <si>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</si>
  <si>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</si>
  <si>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</si>
  <si>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</si>
  <si>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</si>
  <si>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</si>
  <si>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</si>
  <si>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</si>
  <si>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</si>
  <si>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</si>
  <si>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</si>
  <si>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</si>
  <si>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</si>
  <si>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</si>
  <si>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</si>
  <si>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</si>
  <si>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</si>
  <si>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</si>
  <si>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</si>
  <si>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</si>
  <si>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</si>
  <si>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</si>
  <si>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</si>
  <si>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</si>
  <si>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</si>
  <si>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</si>
  <si>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</si>
  <si>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</si>
  <si>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</si>
  <si>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</si>
  <si>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</si>
  <si>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</si>
  <si>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</si>
  <si>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</si>
  <si>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</si>
  <si>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</si>
  <si>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</si>
  <si>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</si>
  <si>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</si>
  <si>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</si>
  <si>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</si>
  <si>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</si>
  <si>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</si>
  <si>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</si>
  <si>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</si>
  <si>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</si>
  <si>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</si>
  <si>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</si>
  <si>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</si>
  <si>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</si>
  <si>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</si>
  <si>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</si>
  <si>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</si>
  <si>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</si>
  <si>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</si>
  <si>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</si>
  <si>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</si>
  <si>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</si>
  <si>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</si>
  <si>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</si>
  <si>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</si>
  <si>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</si>
  <si>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</si>
  <si>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</si>
  <si>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</si>
  <si>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</si>
  <si>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</si>
  <si>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</si>
  <si>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</si>
  <si>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</si>
  <si>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</si>
  <si>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</si>
  <si>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</si>
  <si>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</si>
  <si>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</si>
  <si>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</si>
  <si>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</si>
  <si>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</si>
  <si>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</si>
  <si>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</si>
  <si>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</si>
  <si>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</si>
  <si>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</si>
  <si>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</si>
  <si>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</si>
  <si>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</si>
  <si>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</si>
  <si>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</si>
  <si>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</si>
  <si>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</si>
  <si>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</si>
  <si>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</si>
  <si>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</si>
  <si>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</si>
  <si>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</si>
  <si>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</si>
  <si>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</si>
  <si>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</si>
  <si>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</si>
  <si>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</si>
  <si>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</si>
  <si>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</si>
  <si>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</si>
  <si>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</si>
  <si>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</si>
  <si>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</si>
  <si>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</si>
  <si>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</si>
  <si>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</si>
  <si>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</si>
  <si>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</si>
  <si>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</si>
  <si>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</si>
  <si>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</si>
  <si>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</si>
  <si>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</si>
  <si>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</si>
  <si>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</si>
  <si>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</si>
  <si>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</si>
  <si>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</si>
  <si>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</si>
  <si>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</si>
  <si>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</si>
  <si>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</si>
  <si>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</si>
  <si>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</si>
  <si>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</si>
  <si>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</si>
  <si>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</si>
  <si>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</si>
  <si>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</si>
  <si>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</si>
  <si>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</si>
  <si>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</si>
  <si>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</si>
  <si>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</si>
  <si>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</si>
  <si>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</si>
  <si>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</si>
  <si>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</si>
  <si>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</si>
  <si>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</si>
  <si>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</si>
  <si>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</si>
  <si>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</si>
  <si>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</si>
  <si>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</si>
  <si>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</si>
  <si>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</si>
  <si>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</si>
  <si>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</si>
  <si>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01.050.0700-0</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</si>
  <si>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</si>
  <si>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</si>
  <si>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</si>
  <si>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</si>
  <si>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</si>
  <si>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</si>
  <si>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</si>
  <si>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</si>
  <si>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</si>
  <si>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</si>
  <si>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</si>
  <si>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</si>
  <si>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</si>
  <si>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</si>
  <si>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</si>
  <si>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</si>
  <si>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</si>
  <si>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</si>
  <si>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</si>
  <si>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</si>
  <si>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</si>
  <si>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</si>
  <si>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</si>
  <si>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</si>
  <si>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</si>
  <si>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</si>
  <si>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</si>
  <si>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</si>
  <si>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</si>
  <si>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</si>
  <si>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</si>
  <si>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</si>
  <si>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</si>
  <si>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</si>
  <si>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</si>
  <si>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</si>
  <si>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</si>
  <si>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</si>
  <si>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</si>
  <si>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</si>
  <si>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</si>
  <si>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</si>
  <si>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</si>
  <si>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</si>
  <si>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</si>
  <si>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</si>
  <si>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</si>
  <si>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</si>
  <si>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</si>
  <si>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</si>
  <si>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</si>
  <si>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</si>
  <si>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</si>
  <si>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</si>
  <si>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</si>
  <si>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</si>
  <si>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</si>
  <si>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</si>
  <si>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</si>
  <si>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</si>
  <si>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</si>
  <si>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</si>
  <si>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</si>
  <si>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</si>
  <si>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</si>
  <si>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</si>
  <si>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</si>
  <si>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</si>
  <si>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</si>
  <si>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</si>
  <si>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</si>
  <si>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</si>
  <si>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</si>
  <si>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</si>
  <si>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</si>
  <si>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</si>
  <si>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</si>
  <si>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</si>
  <si>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</si>
  <si>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</si>
  <si>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</si>
  <si>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</si>
  <si>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</si>
  <si>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</si>
  <si>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</si>
  <si>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</si>
  <si>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</si>
  <si>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</si>
  <si>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</si>
  <si>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</si>
  <si>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</si>
  <si>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</si>
  <si>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</si>
  <si>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</si>
  <si>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</si>
  <si>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</si>
  <si>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</si>
  <si>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</si>
  <si>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</si>
  <si>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</si>
  <si>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</si>
  <si>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</si>
  <si>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</si>
  <si>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</si>
  <si>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</si>
  <si>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</si>
  <si>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</si>
  <si>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</si>
  <si>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</si>
  <si>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</si>
  <si>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</si>
  <si>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</si>
  <si>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</si>
  <si>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</si>
  <si>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</si>
  <si>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</si>
  <si>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</si>
  <si>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</si>
  <si>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</si>
  <si>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</si>
  <si>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</si>
  <si>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</si>
  <si>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</si>
  <si>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</si>
  <si>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</si>
  <si>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</si>
  <si>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</si>
  <si>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</si>
  <si>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</si>
  <si>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</si>
  <si>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</si>
  <si>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</si>
  <si>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</si>
  <si>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</si>
  <si>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</si>
  <si>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</si>
  <si>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</si>
  <si>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</si>
  <si>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</si>
  <si>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</si>
  <si>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02.015.0001-A</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</si>
  <si>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</si>
  <si>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</si>
  <si>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</si>
  <si>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</si>
  <si>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</si>
  <si>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</si>
  <si>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</si>
  <si>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</si>
  <si>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</si>
  <si>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</si>
  <si>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</si>
  <si>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</si>
  <si>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</si>
  <si>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</si>
  <si>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</si>
  <si>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</si>
  <si>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</si>
  <si>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</si>
  <si>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</si>
  <si>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</si>
  <si>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</si>
  <si>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</si>
  <si>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</si>
  <si>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</si>
  <si>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</si>
  <si>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</si>
  <si>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</si>
  <si>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</si>
  <si>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</si>
  <si>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</si>
  <si>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</si>
  <si>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</si>
  <si>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</si>
  <si>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</si>
  <si>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</si>
  <si>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</si>
  <si>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</si>
  <si>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</si>
  <si>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</si>
  <si>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</si>
  <si>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</si>
  <si>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</si>
  <si>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</si>
  <si>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</si>
  <si>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02.030.0040-A</t>
  </si>
  <si>
    <t>02.030.0060-0</t>
  </si>
  <si>
    <t>02.030.0060-A</t>
  </si>
  <si>
    <t>02.050.0001-0</t>
  </si>
  <si>
    <t>02.050.0001-A</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</si>
  <si>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</si>
  <si>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</si>
  <si>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</si>
  <si>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</si>
  <si>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</si>
  <si>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</si>
  <si>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</si>
  <si>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</si>
  <si>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</si>
  <si>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</si>
  <si>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</si>
  <si>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</si>
  <si>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</si>
  <si>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</si>
  <si>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</si>
  <si>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</si>
  <si>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</si>
  <si>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</si>
  <si>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</si>
  <si>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</si>
  <si>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</si>
  <si>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</si>
  <si>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</si>
  <si>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</si>
  <si>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</si>
  <si>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</si>
  <si>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</si>
  <si>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</si>
  <si>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</si>
  <si>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</si>
  <si>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</si>
  <si>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</si>
  <si>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</si>
  <si>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</si>
  <si>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</si>
  <si>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</si>
  <si>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</si>
  <si>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</si>
  <si>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</si>
  <si>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</si>
  <si>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</si>
  <si>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</si>
  <si>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</si>
  <si>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</si>
  <si>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</si>
  <si>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</si>
  <si>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</si>
  <si>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</si>
  <si>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</si>
  <si>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</si>
  <si>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</si>
  <si>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</si>
  <si>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</si>
  <si>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</si>
  <si>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</si>
  <si>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</si>
  <si>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</si>
  <si>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</si>
  <si>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</si>
  <si>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</si>
  <si>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</si>
  <si>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</si>
  <si>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</si>
  <si>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</si>
  <si>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</si>
  <si>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</si>
  <si>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</si>
  <si>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</si>
  <si>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</si>
  <si>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</si>
  <si>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</si>
  <si>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</si>
  <si>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</si>
  <si>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</si>
  <si>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</si>
  <si>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</si>
  <si>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</si>
  <si>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</si>
  <si>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</si>
  <si>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</si>
  <si>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</si>
  <si>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</si>
  <si>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</si>
  <si>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</si>
  <si>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</si>
  <si>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</si>
  <si>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</si>
  <si>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</si>
  <si>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</si>
  <si>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</si>
  <si>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</si>
  <si>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</si>
  <si>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</si>
  <si>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</si>
  <si>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</si>
  <si>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</si>
  <si>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</si>
  <si>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</si>
  <si>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</si>
  <si>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</si>
  <si>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</si>
  <si>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</si>
  <si>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</si>
  <si>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</si>
  <si>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</si>
  <si>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</si>
  <si>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</si>
  <si>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</si>
  <si>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</si>
  <si>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</si>
  <si>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</si>
  <si>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</si>
  <si>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</si>
  <si>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</si>
  <si>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</si>
  <si>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</si>
  <si>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</si>
  <si>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</si>
  <si>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</si>
  <si>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</si>
  <si>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</si>
  <si>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</si>
  <si>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</si>
  <si>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</si>
  <si>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</si>
  <si>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</si>
  <si>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</si>
  <si>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</si>
  <si>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</si>
  <si>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</si>
  <si>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</si>
  <si>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</si>
  <si>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</si>
  <si>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</si>
  <si>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</si>
  <si>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</si>
  <si>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</si>
  <si>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</si>
  <si>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</si>
  <si>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</si>
  <si>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</si>
  <si>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</si>
  <si>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</si>
  <si>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</si>
  <si>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</si>
  <si>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</si>
  <si>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</si>
  <si>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</si>
  <si>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</si>
  <si>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</si>
  <si>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</si>
  <si>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</si>
  <si>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</si>
  <si>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</si>
  <si>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</si>
  <si>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</si>
  <si>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</si>
  <si>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</si>
  <si>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</si>
  <si>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</si>
  <si>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</si>
  <si>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</si>
  <si>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</si>
  <si>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</si>
  <si>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</si>
  <si>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</si>
  <si>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</si>
  <si>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</si>
  <si>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</si>
  <si>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</si>
  <si>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</si>
  <si>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</si>
  <si>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</si>
  <si>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</si>
  <si>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</si>
  <si>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</si>
  <si>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</si>
  <si>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</si>
  <si>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</si>
  <si>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</si>
  <si>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</si>
  <si>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</si>
  <si>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</si>
  <si>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</si>
  <si>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</si>
  <si>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</si>
  <si>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</si>
  <si>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</si>
  <si>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</si>
  <si>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</si>
  <si>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</si>
  <si>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</si>
  <si>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</si>
  <si>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</si>
  <si>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</si>
  <si>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</si>
  <si>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03.009.0002-B</t>
  </si>
  <si>
    <t>03.009.0003-0</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</si>
  <si>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</si>
  <si>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</si>
  <si>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</si>
  <si>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</si>
  <si>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</si>
  <si>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</si>
  <si>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</si>
  <si>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</si>
  <si>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</si>
  <si>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</si>
  <si>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</si>
  <si>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</si>
  <si>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</si>
  <si>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</si>
  <si>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</si>
  <si>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</si>
  <si>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</si>
  <si>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</si>
  <si>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</si>
  <si>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</si>
  <si>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</si>
  <si>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</si>
  <si>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</si>
  <si>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</si>
  <si>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</si>
  <si>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</si>
  <si>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</si>
  <si>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</si>
  <si>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</si>
  <si>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</si>
  <si>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</si>
  <si>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</si>
  <si>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</si>
  <si>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</si>
  <si>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</si>
  <si>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</si>
  <si>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</si>
  <si>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</si>
  <si>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</si>
  <si>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</si>
  <si>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</si>
  <si>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</si>
  <si>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</si>
  <si>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</si>
  <si>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</si>
  <si>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</si>
  <si>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</si>
  <si>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</si>
  <si>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</si>
  <si>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</si>
  <si>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</si>
  <si>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</si>
  <si>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</si>
  <si>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</si>
  <si>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</si>
  <si>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</si>
  <si>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</si>
  <si>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</si>
  <si>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</si>
  <si>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</si>
  <si>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</si>
  <si>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</si>
  <si>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</si>
  <si>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</si>
  <si>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</si>
  <si>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</si>
  <si>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</si>
  <si>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</si>
  <si>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</si>
  <si>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</si>
  <si>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</si>
  <si>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</si>
  <si>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</si>
  <si>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</si>
  <si>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</si>
  <si>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</si>
  <si>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</si>
  <si>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</si>
  <si>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</si>
  <si>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</si>
  <si>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</si>
  <si>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</si>
  <si>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</si>
  <si>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</si>
  <si>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</si>
  <si>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</si>
  <si>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</si>
  <si>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</si>
  <si>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</si>
  <si>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</si>
  <si>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</si>
  <si>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</si>
  <si>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</si>
  <si>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</si>
  <si>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</si>
  <si>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</si>
  <si>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</si>
  <si>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</si>
  <si>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</si>
  <si>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</si>
  <si>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</si>
  <si>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</si>
  <si>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</si>
  <si>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</si>
  <si>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</si>
  <si>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</si>
  <si>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</si>
  <si>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</si>
  <si>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</si>
  <si>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</si>
  <si>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</si>
  <si>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</si>
  <si>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</si>
  <si>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</si>
  <si>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</si>
  <si>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</si>
  <si>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</si>
  <si>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</si>
  <si>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</si>
  <si>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</si>
  <si>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</si>
  <si>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</si>
  <si>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</si>
  <si>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</si>
  <si>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</si>
  <si>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</si>
  <si>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</si>
  <si>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</si>
  <si>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</si>
  <si>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</si>
  <si>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</si>
  <si>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</si>
  <si>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</si>
  <si>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</si>
  <si>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</si>
  <si>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</si>
  <si>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</si>
  <si>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</si>
  <si>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</si>
  <si>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</si>
  <si>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</si>
  <si>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</si>
  <si>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</si>
  <si>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</si>
  <si>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</si>
  <si>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</si>
  <si>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</si>
  <si>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</si>
  <si>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</si>
  <si>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</si>
  <si>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</si>
  <si>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</si>
  <si>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</si>
  <si>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</si>
  <si>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</si>
  <si>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</si>
  <si>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</si>
  <si>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</si>
  <si>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</si>
  <si>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</si>
  <si>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</si>
  <si>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</si>
  <si>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</si>
  <si>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</si>
  <si>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</si>
  <si>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</si>
  <si>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</si>
  <si>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</si>
  <si>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</si>
  <si>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</si>
  <si>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</si>
  <si>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</si>
  <si>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</si>
  <si>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</si>
  <si>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</si>
  <si>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</si>
  <si>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</si>
  <si>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</si>
  <si>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</si>
  <si>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</si>
  <si>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</si>
  <si>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</si>
  <si>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</si>
  <si>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</si>
  <si>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</si>
  <si>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</si>
  <si>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</si>
  <si>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</si>
  <si>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</si>
  <si>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</si>
  <si>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</si>
  <si>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</si>
  <si>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</si>
  <si>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</si>
  <si>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</si>
  <si>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</si>
  <si>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</si>
  <si>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</si>
  <si>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</si>
  <si>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</si>
  <si>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</si>
  <si>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</si>
  <si>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</si>
  <si>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</si>
  <si>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</si>
  <si>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</si>
  <si>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</si>
  <si>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</si>
  <si>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</si>
  <si>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</si>
  <si>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</si>
  <si>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</si>
  <si>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</si>
  <si>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</si>
  <si>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</si>
  <si>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</si>
  <si>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</si>
  <si>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</si>
  <si>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</si>
  <si>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</si>
  <si>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</si>
  <si>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</si>
  <si>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</si>
  <si>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</si>
  <si>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</si>
  <si>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</si>
  <si>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</si>
  <si>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</si>
  <si>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</si>
  <si>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</si>
  <si>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</si>
  <si>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</si>
  <si>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</si>
  <si>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</si>
  <si>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</si>
  <si>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</si>
  <si>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</si>
  <si>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</si>
  <si>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</si>
  <si>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</si>
  <si>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</si>
  <si>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</si>
  <si>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</si>
  <si>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</si>
  <si>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</si>
  <si>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</si>
  <si>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</si>
  <si>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</si>
  <si>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</si>
  <si>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</si>
  <si>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</si>
  <si>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</si>
  <si>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</si>
  <si>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</si>
  <si>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</si>
  <si>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</si>
  <si>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</si>
  <si>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</si>
  <si>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</si>
  <si>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</si>
  <si>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</si>
  <si>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</si>
  <si>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</si>
  <si>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</si>
  <si>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</si>
  <si>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</si>
  <si>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</si>
  <si>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</si>
  <si>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</si>
  <si>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</si>
  <si>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</si>
  <si>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</si>
  <si>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</si>
  <si>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</si>
  <si>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</si>
  <si>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</si>
  <si>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</si>
  <si>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</si>
  <si>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</si>
  <si>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</si>
  <si>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</si>
  <si>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</si>
  <si>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</si>
  <si>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</si>
  <si>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</si>
  <si>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</si>
  <si>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</si>
  <si>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</si>
  <si>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</si>
  <si>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</si>
  <si>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</si>
  <si>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</si>
  <si>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</si>
  <si>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</si>
  <si>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</si>
  <si>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</si>
  <si>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</si>
  <si>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</si>
  <si>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</si>
  <si>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</si>
  <si>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</si>
  <si>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</si>
  <si>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</si>
  <si>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</si>
  <si>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</si>
  <si>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</si>
  <si>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</si>
  <si>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</si>
  <si>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</si>
  <si>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</si>
  <si>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</si>
  <si>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</si>
  <si>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</si>
  <si>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</si>
  <si>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</si>
  <si>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</si>
  <si>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</si>
  <si>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</si>
  <si>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</si>
  <si>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</si>
  <si>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</si>
  <si>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</si>
  <si>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</si>
  <si>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</si>
  <si>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</si>
  <si>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</si>
  <si>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</si>
  <si>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</si>
  <si>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</si>
  <si>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</si>
  <si>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</si>
  <si>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</si>
  <si>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</si>
  <si>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</si>
  <si>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</si>
  <si>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</si>
  <si>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</si>
  <si>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</si>
  <si>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</si>
  <si>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</si>
  <si>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</si>
  <si>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</si>
  <si>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</si>
  <si>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</si>
  <si>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</si>
  <si>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</si>
  <si>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</si>
  <si>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</si>
  <si>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</si>
  <si>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</si>
  <si>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</si>
  <si>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</si>
  <si>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</si>
  <si>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</si>
  <si>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</si>
  <si>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</si>
  <si>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</si>
  <si>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</si>
  <si>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</si>
  <si>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</si>
  <si>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</si>
  <si>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</si>
  <si>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</si>
  <si>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</si>
  <si>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</si>
  <si>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</si>
  <si>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</si>
  <si>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</si>
  <si>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</si>
  <si>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</si>
  <si>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</si>
  <si>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</si>
  <si>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</si>
  <si>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</si>
  <si>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</si>
  <si>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</si>
  <si>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</si>
  <si>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</si>
  <si>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</si>
  <si>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</si>
  <si>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</si>
  <si>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</si>
  <si>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</si>
  <si>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</si>
  <si>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</si>
  <si>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</si>
  <si>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</si>
  <si>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</si>
  <si>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</si>
  <si>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</si>
  <si>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</si>
  <si>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</si>
  <si>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</si>
  <si>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</si>
  <si>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</si>
  <si>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</si>
  <si>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</si>
  <si>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</si>
  <si>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</si>
  <si>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</si>
  <si>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</si>
  <si>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</si>
  <si>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</si>
  <si>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</si>
  <si>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</si>
  <si>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</si>
  <si>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</si>
  <si>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</si>
  <si>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</si>
  <si>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</si>
  <si>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</si>
  <si>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</si>
  <si>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</si>
  <si>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</si>
  <si>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</si>
  <si>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</si>
  <si>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</si>
  <si>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</si>
  <si>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</si>
  <si>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</si>
  <si>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</si>
  <si>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</si>
  <si>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</si>
  <si>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</si>
  <si>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</si>
  <si>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</si>
  <si>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</si>
  <si>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</si>
  <si>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</si>
  <si>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</si>
  <si>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</si>
  <si>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</si>
  <si>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</si>
  <si>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</si>
  <si>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</si>
  <si>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</si>
  <si>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</si>
  <si>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</si>
  <si>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</si>
  <si>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</si>
  <si>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</si>
  <si>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</si>
  <si>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</si>
  <si>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</si>
  <si>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</si>
  <si>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</si>
  <si>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</si>
  <si>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</si>
  <si>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</si>
  <si>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</si>
  <si>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</si>
  <si>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</si>
  <si>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</si>
  <si>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</si>
  <si>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</si>
  <si>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</si>
  <si>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</si>
  <si>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</si>
  <si>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</si>
  <si>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</si>
  <si>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</si>
  <si>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</si>
  <si>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</si>
  <si>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</si>
  <si>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</si>
  <si>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</si>
  <si>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</si>
  <si>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</si>
  <si>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</si>
  <si>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</si>
  <si>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</si>
  <si>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</si>
  <si>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</si>
  <si>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</si>
  <si>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</si>
  <si>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</si>
  <si>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</si>
  <si>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</si>
  <si>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</si>
  <si>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</si>
  <si>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</si>
  <si>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</si>
  <si>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</si>
  <si>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</si>
  <si>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</si>
  <si>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</si>
  <si>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</si>
  <si>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</si>
  <si>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</si>
  <si>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</si>
  <si>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</si>
  <si>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</si>
  <si>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</si>
  <si>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</si>
  <si>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</si>
  <si>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</si>
  <si>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</si>
  <si>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</si>
  <si>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</si>
  <si>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</si>
  <si>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</si>
  <si>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</si>
  <si>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04.014.0095-A</t>
  </si>
  <si>
    <t>04.015.0100-0</t>
  </si>
  <si>
    <t>04.015.0100-A</t>
  </si>
  <si>
    <t>04.015.0101-0</t>
  </si>
  <si>
    <t>04.015.0101-A</t>
  </si>
  <si>
    <t>04.015.0105-0</t>
  </si>
  <si>
    <t>04.015.0105-A</t>
  </si>
  <si>
    <t>04.015.0106-0</t>
  </si>
  <si>
    <t>04.015.0106-A</t>
  </si>
  <si>
    <t>04.015.0110-0</t>
  </si>
  <si>
    <t>04.015.0110-A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</si>
  <si>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</si>
  <si>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</si>
  <si>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</si>
  <si>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</si>
  <si>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</si>
  <si>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</si>
  <si>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</si>
  <si>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</si>
  <si>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</si>
  <si>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</si>
  <si>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</si>
  <si>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</si>
  <si>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</si>
  <si>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</si>
  <si>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</si>
  <si>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04.020.0122-A</t>
  </si>
  <si>
    <t>04.020.0126-0</t>
  </si>
  <si>
    <t>04.020.0126-A</t>
  </si>
  <si>
    <t>04.020.0136-0</t>
  </si>
  <si>
    <t>04.020.0136-A</t>
  </si>
  <si>
    <t>04.021.0010-0</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</si>
  <si>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</si>
  <si>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</si>
  <si>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</si>
  <si>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</si>
  <si>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</si>
  <si>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</si>
  <si>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</si>
  <si>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</si>
  <si>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</si>
  <si>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</si>
  <si>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</si>
  <si>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</si>
  <si>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</si>
  <si>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</si>
  <si>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</si>
  <si>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</si>
  <si>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</si>
  <si>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</si>
  <si>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</si>
  <si>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</si>
  <si>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</si>
  <si>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</si>
  <si>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</si>
  <si>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</si>
  <si>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</si>
  <si>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</si>
  <si>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</si>
  <si>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</si>
  <si>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</si>
  <si>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</si>
  <si>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</si>
  <si>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</si>
  <si>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</si>
  <si>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</si>
  <si>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</si>
  <si>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</si>
  <si>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</si>
  <si>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</si>
  <si>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</si>
  <si>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</si>
  <si>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</si>
  <si>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</si>
  <si>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</si>
  <si>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</si>
  <si>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</si>
  <si>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</si>
  <si>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</si>
  <si>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</si>
  <si>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</si>
  <si>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</si>
  <si>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</si>
  <si>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05.001.0022-A</t>
  </si>
  <si>
    <t>05.001.0023-0</t>
  </si>
  <si>
    <t>05.001.0023-A</t>
  </si>
  <si>
    <t>05.001.0024-0</t>
  </si>
  <si>
    <t>05.001.0024-A</t>
  </si>
  <si>
    <t>05.001.0025-0</t>
  </si>
  <si>
    <t>05.001.0025-A</t>
  </si>
  <si>
    <t>05.001.0027-0</t>
  </si>
  <si>
    <t>05.001.0027-A</t>
  </si>
  <si>
    <t>05.001.0031-0</t>
  </si>
  <si>
    <t>05.001.0031-A</t>
  </si>
  <si>
    <t>05.001.0033-0</t>
  </si>
  <si>
    <t>05.001.0033-A</t>
  </si>
  <si>
    <t>05.001.0035-0</t>
  </si>
  <si>
    <t>05.001.0035-A</t>
  </si>
  <si>
    <t>05.001.0039-0</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</si>
  <si>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</si>
  <si>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</si>
  <si>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</si>
  <si>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</si>
  <si>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</si>
  <si>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</si>
  <si>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</si>
  <si>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</si>
  <si>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</si>
  <si>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</si>
  <si>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</si>
  <si>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</si>
  <si>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</si>
  <si>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</si>
  <si>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</si>
  <si>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</si>
  <si>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</si>
  <si>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</si>
  <si>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</si>
  <si>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</si>
  <si>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</si>
  <si>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</si>
  <si>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</si>
  <si>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</si>
  <si>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</si>
  <si>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</si>
  <si>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</si>
  <si>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</si>
  <si>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</si>
  <si>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</si>
  <si>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</si>
  <si>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</si>
  <si>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</si>
  <si>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</si>
  <si>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</si>
  <si>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</si>
  <si>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</si>
  <si>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</si>
  <si>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05.001.0060-A</t>
  </si>
  <si>
    <t>05.001.0061-0</t>
  </si>
  <si>
    <t>05.001.0061-A</t>
  </si>
  <si>
    <t>05.001.0062-0</t>
  </si>
  <si>
    <t>05.001.0062-A</t>
  </si>
  <si>
    <t>05.001.0063-0</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</si>
  <si>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</si>
  <si>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</si>
  <si>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</si>
  <si>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</si>
  <si>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</si>
  <si>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</si>
  <si>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</si>
  <si>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</si>
  <si>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</si>
  <si>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</si>
  <si>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</si>
  <si>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</si>
  <si>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</si>
  <si>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</si>
  <si>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</si>
  <si>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</si>
  <si>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05.001.0071-A</t>
  </si>
  <si>
    <t>05.001.0072-0</t>
  </si>
  <si>
    <t>05.001.0072-A</t>
  </si>
  <si>
    <t>05.001.0073-0</t>
  </si>
  <si>
    <t>05.001.0073-A</t>
  </si>
  <si>
    <t>05.001.0074-0</t>
  </si>
  <si>
    <t>05.001.0074-A</t>
  </si>
  <si>
    <t>05.001.0075-0</t>
  </si>
  <si>
    <t>05.001.0075-A</t>
  </si>
  <si>
    <t>05.001.0076-0</t>
  </si>
  <si>
    <t>05.001.0076-A</t>
  </si>
  <si>
    <t>05.001.0077-0</t>
  </si>
  <si>
    <t>05.001.0077-A</t>
  </si>
  <si>
    <t>05.001.0078-0</t>
  </si>
  <si>
    <t>05.001.0078-A</t>
  </si>
  <si>
    <t>05.001.0079-0</t>
  </si>
  <si>
    <t>05.001.0079-A</t>
  </si>
  <si>
    <t>05.001.0080-0</t>
  </si>
  <si>
    <t>05.001.0080-A</t>
  </si>
  <si>
    <t>05.001.0081-0</t>
  </si>
  <si>
    <t>05.001.0081-A</t>
  </si>
  <si>
    <t>05.001.0082-0</t>
  </si>
  <si>
    <t>05.001.0082-A</t>
  </si>
  <si>
    <t>05.001.0083-0</t>
  </si>
  <si>
    <t>05.001.0083-A</t>
  </si>
  <si>
    <t>05.001.0084-0</t>
  </si>
  <si>
    <t>05.001.0084-A</t>
  </si>
  <si>
    <t>05.001.0085-0</t>
  </si>
  <si>
    <t>05.001.0085-A</t>
  </si>
  <si>
    <t>05.001.0086-0</t>
  </si>
  <si>
    <t>05.001.0086-A</t>
  </si>
  <si>
    <t>05.001.0087-0</t>
  </si>
  <si>
    <t>05.001.0087-A</t>
  </si>
  <si>
    <t>05.001.0088-0</t>
  </si>
  <si>
    <t>05.001.0088-A</t>
  </si>
  <si>
    <t>05.001.0089-0</t>
  </si>
  <si>
    <t>05.001.0089-A</t>
  </si>
  <si>
    <t>05.001.0090-0</t>
  </si>
  <si>
    <t>05.001.0090-A</t>
  </si>
  <si>
    <t>05.001.0095-0</t>
  </si>
  <si>
    <t>05.001.0095-A</t>
  </si>
  <si>
    <t>05.001.0097-0</t>
  </si>
  <si>
    <t>05.001.0097-A</t>
  </si>
  <si>
    <t>05.001.0098-0</t>
  </si>
  <si>
    <t>05.001.0098-A</t>
  </si>
  <si>
    <t>05.001.0100-0</t>
  </si>
  <si>
    <t>05.001.0100-A</t>
  </si>
  <si>
    <t>05.001.0101-0</t>
  </si>
  <si>
    <t>05.001.0101-A</t>
  </si>
  <si>
    <t>05.001.0105-0</t>
  </si>
  <si>
    <t>05.001.0105-A</t>
  </si>
  <si>
    <t>05.001.0106-0</t>
  </si>
  <si>
    <t>05.001.0106-A</t>
  </si>
  <si>
    <t>05.001.0123-0</t>
  </si>
  <si>
    <t>05.001.0123-A</t>
  </si>
  <si>
    <t>05.001.0124-0</t>
  </si>
  <si>
    <t>05.001.0124-A</t>
  </si>
  <si>
    <t>05.001.0125-0</t>
  </si>
  <si>
    <t>05.001.0125-A</t>
  </si>
  <si>
    <t>05.001.0126-0</t>
  </si>
  <si>
    <t>05.001.0126-A</t>
  </si>
  <si>
    <t>05.001.0127-0</t>
  </si>
  <si>
    <t>05.001.0127-A</t>
  </si>
  <si>
    <t>05.001.0128-0</t>
  </si>
  <si>
    <t>05.001.0128-A</t>
  </si>
  <si>
    <t>05.001.0130-0</t>
  </si>
  <si>
    <t>05.001.0130-A</t>
  </si>
  <si>
    <t>05.001.0131-0</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</si>
  <si>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</si>
  <si>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</si>
  <si>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</si>
  <si>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</si>
  <si>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</si>
  <si>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</si>
  <si>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</si>
  <si>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</si>
  <si>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</si>
  <si>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</si>
  <si>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</si>
  <si>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</si>
  <si>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</si>
  <si>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</si>
  <si>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</si>
  <si>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</si>
  <si>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</si>
  <si>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</si>
  <si>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</si>
  <si>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</si>
  <si>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</si>
  <si>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</si>
  <si>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05.001.0144-A</t>
  </si>
  <si>
    <t>05.001.0145-0</t>
  </si>
  <si>
    <t>05.001.0145-A</t>
  </si>
  <si>
    <t>05.001.0146-0</t>
  </si>
  <si>
    <t>05.001.0146-A</t>
  </si>
  <si>
    <t>05.001.0147-0</t>
  </si>
  <si>
    <t>05.001.0147-A</t>
  </si>
  <si>
    <t>05.001.0148-0</t>
  </si>
  <si>
    <t>05.001.0148-A</t>
  </si>
  <si>
    <t>05.001.0149-0</t>
  </si>
  <si>
    <t>05.001.0149-A</t>
  </si>
  <si>
    <t>05.001.0155-0</t>
  </si>
  <si>
    <t>05.001.0155-A</t>
  </si>
  <si>
    <t>05.001.0158-0</t>
  </si>
  <si>
    <t>05.001.0158-A</t>
  </si>
  <si>
    <t>05.001.0160-0</t>
  </si>
  <si>
    <t>05.001.0160-A</t>
  </si>
  <si>
    <t>05.001.0162-0</t>
  </si>
  <si>
    <t>05.001.0162-A</t>
  </si>
  <si>
    <t>05.001.0163-0</t>
  </si>
  <si>
    <t>05.001.0163-A</t>
  </si>
  <si>
    <t>05.001.0164-0</t>
  </si>
  <si>
    <t>05.001.0164-A</t>
  </si>
  <si>
    <t>05.001.0168-0</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</si>
  <si>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</si>
  <si>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</si>
  <si>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</si>
  <si>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</si>
  <si>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</si>
  <si>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</si>
  <si>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</si>
  <si>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</si>
  <si>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</si>
  <si>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</si>
  <si>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</si>
  <si>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</si>
  <si>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</si>
  <si>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</si>
  <si>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</si>
  <si>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05.001.0179-A</t>
  </si>
  <si>
    <t>05.001.0182-0</t>
  </si>
  <si>
    <t>05.001.0182-A</t>
  </si>
  <si>
    <t>05.001.0183-0</t>
  </si>
  <si>
    <t>05.001.0183-A</t>
  </si>
  <si>
    <t>05.001.0185-0</t>
  </si>
  <si>
    <t>05.001.0185-A</t>
  </si>
  <si>
    <t>05.001.0186-0</t>
  </si>
  <si>
    <t>05.001.0186-A</t>
  </si>
  <si>
    <t>05.001.0187-0</t>
  </si>
  <si>
    <t>05.001.0187-A</t>
  </si>
  <si>
    <t>05.001.0188-0</t>
  </si>
  <si>
    <t>05.001.0188-A</t>
  </si>
  <si>
    <t>05.001.0189-0</t>
  </si>
  <si>
    <t>05.001.0189-A</t>
  </si>
  <si>
    <t>05.001.0195-0</t>
  </si>
  <si>
    <t>05.001.0195-A</t>
  </si>
  <si>
    <t>05.001.0196-0</t>
  </si>
  <si>
    <t>05.001.0196-A</t>
  </si>
  <si>
    <t>05.001.0205-0</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</si>
  <si>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</si>
  <si>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</si>
  <si>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</si>
  <si>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</si>
  <si>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</si>
  <si>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</si>
  <si>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</si>
  <si>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</si>
  <si>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</si>
  <si>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</si>
  <si>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</si>
  <si>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</si>
  <si>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</si>
  <si>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</si>
  <si>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</si>
  <si>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</si>
  <si>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</si>
  <si>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</si>
  <si>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</si>
  <si>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</si>
  <si>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05.001.0350-A</t>
  </si>
  <si>
    <t>05.001.0360-0</t>
  </si>
  <si>
    <t>05.001.0360-A</t>
  </si>
  <si>
    <t>05.001.0365-0</t>
  </si>
  <si>
    <t>05.001.0365-A</t>
  </si>
  <si>
    <t>05.001.0366-0</t>
  </si>
  <si>
    <t>05.001.0366-A</t>
  </si>
  <si>
    <t>05.001.0370-0</t>
  </si>
  <si>
    <t>05.001.0370-A</t>
  </si>
  <si>
    <t>05.001.0375-0</t>
  </si>
  <si>
    <t>05.001.0375-A</t>
  </si>
  <si>
    <t>05.001.0380-0</t>
  </si>
  <si>
    <t>05.001.0380-A</t>
  </si>
  <si>
    <t>05.001.0385-0</t>
  </si>
  <si>
    <t>05.001.0385-A</t>
  </si>
  <si>
    <t>05.001.0386-0</t>
  </si>
  <si>
    <t>05.001.0386-A</t>
  </si>
  <si>
    <t>05.001.0387-0</t>
  </si>
  <si>
    <t>05.001.0387-A</t>
  </si>
  <si>
    <t>05.001.0388-0</t>
  </si>
  <si>
    <t>05.001.0388-A</t>
  </si>
  <si>
    <t>05.001.0389-0</t>
  </si>
  <si>
    <t>05.001.0389-A</t>
  </si>
  <si>
    <t>05.001.0391-0</t>
  </si>
  <si>
    <t>05.001.0391-A</t>
  </si>
  <si>
    <t>05.001.0392-0</t>
  </si>
  <si>
    <t>05.001.0392-A</t>
  </si>
  <si>
    <t>05.001.0393-0</t>
  </si>
  <si>
    <t>05.001.0393-A</t>
  </si>
  <si>
    <t>05.001.0400-0</t>
  </si>
  <si>
    <t>05.001.0400-A</t>
  </si>
  <si>
    <t>05.001.0402-0</t>
  </si>
  <si>
    <t>05.001.0402-A</t>
  </si>
  <si>
    <t>05.001.0405-0</t>
  </si>
  <si>
    <t>05.001.0405-A</t>
  </si>
  <si>
    <t>05.001.0410-0</t>
  </si>
  <si>
    <t>05.001.0410-A</t>
  </si>
  <si>
    <t>05.001.0415-0</t>
  </si>
  <si>
    <t>05.001.0415-A</t>
  </si>
  <si>
    <t>05.001.0450-0</t>
  </si>
  <si>
    <t>05.001.0450-A</t>
  </si>
  <si>
    <t>05.001.0455-0</t>
  </si>
  <si>
    <t>05.001.0455-A</t>
  </si>
  <si>
    <t>05.001.0460-0</t>
  </si>
  <si>
    <t>05.001.0460-A</t>
  </si>
  <si>
    <t>05.001.0465-0</t>
  </si>
  <si>
    <t>05.001.0465-A</t>
  </si>
  <si>
    <t>05.001.0600-0</t>
  </si>
  <si>
    <t>05.001.0600-A</t>
  </si>
  <si>
    <t>05.001.0601-0</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</si>
  <si>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</si>
  <si>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</si>
  <si>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</si>
  <si>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</si>
  <si>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</si>
  <si>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</si>
  <si>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</si>
  <si>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</si>
  <si>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</si>
  <si>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</si>
  <si>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</si>
  <si>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</si>
  <si>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</si>
  <si>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</si>
  <si>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</si>
  <si>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</si>
  <si>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</si>
  <si>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</si>
  <si>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</si>
  <si>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</si>
  <si>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05.001.0615-A</t>
  </si>
  <si>
    <t>05.001.0616-0</t>
  </si>
  <si>
    <t>05.001.0616-A</t>
  </si>
  <si>
    <t>05.001.0618-0</t>
  </si>
  <si>
    <t>05.001.0618-A</t>
  </si>
  <si>
    <t>05.001.0620-0</t>
  </si>
  <si>
    <t>05.001.0620-A</t>
  </si>
  <si>
    <t>05.001.0621-0</t>
  </si>
  <si>
    <t>05.001.0621-A</t>
  </si>
  <si>
    <t>05.001.0622-0</t>
  </si>
  <si>
    <t>05.001.0622-A</t>
  </si>
  <si>
    <t>05.001.0623-0</t>
  </si>
  <si>
    <t>05.001.0623-A</t>
  </si>
  <si>
    <t>05.001.0680-0</t>
  </si>
  <si>
    <t>05.001.0680-A</t>
  </si>
  <si>
    <t>05.001.0690-0</t>
  </si>
  <si>
    <t>05.001.0690-A</t>
  </si>
  <si>
    <t>05.001.0700-0</t>
  </si>
  <si>
    <t>05.001.0700-A</t>
  </si>
  <si>
    <t>05.001.0750-0</t>
  </si>
  <si>
    <t>05.001.0750-A</t>
  </si>
  <si>
    <t>05.001.0755-0</t>
  </si>
  <si>
    <t>05.001.0755-A</t>
  </si>
  <si>
    <t>05.001.0758-0</t>
  </si>
  <si>
    <t>05.001.0758-A</t>
  </si>
  <si>
    <t>05.001.0800-0</t>
  </si>
  <si>
    <t>05.001.0800-A</t>
  </si>
  <si>
    <t>05.001.0802-0</t>
  </si>
  <si>
    <t>05.001.0802-A</t>
  </si>
  <si>
    <t>05.001.0805-0</t>
  </si>
  <si>
    <t>05.001.0805-A</t>
  </si>
  <si>
    <t>05.001.0810-0</t>
  </si>
  <si>
    <t>05.001.0810-A</t>
  </si>
  <si>
    <t>05.001.0815-0</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</si>
  <si>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</si>
  <si>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</si>
  <si>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</si>
  <si>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</si>
  <si>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</si>
  <si>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</si>
  <si>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</si>
  <si>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</si>
  <si>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</si>
  <si>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</si>
  <si>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</si>
  <si>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</si>
  <si>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</si>
  <si>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</si>
  <si>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</si>
  <si>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</si>
  <si>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</si>
  <si>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</si>
  <si>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</si>
  <si>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</si>
  <si>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</si>
  <si>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</si>
  <si>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</si>
  <si>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</si>
  <si>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</si>
  <si>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</si>
  <si>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</si>
  <si>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</si>
  <si>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</si>
  <si>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</si>
  <si>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</si>
  <si>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</si>
  <si>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</si>
  <si>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</si>
  <si>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</si>
  <si>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</si>
  <si>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</si>
  <si>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</si>
  <si>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</si>
  <si>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</si>
  <si>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</si>
  <si>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</si>
  <si>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</si>
  <si>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</si>
  <si>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</si>
  <si>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</si>
  <si>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</si>
  <si>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</si>
  <si>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</si>
  <si>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</si>
  <si>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</si>
  <si>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</si>
  <si>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</si>
  <si>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05.002.0018-0</t>
  </si>
  <si>
    <t>05.002.0018-A</t>
  </si>
  <si>
    <t>05.002.0019-0</t>
  </si>
  <si>
    <t>05.002.0019-A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</si>
  <si>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</si>
  <si>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</si>
  <si>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</si>
  <si>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</si>
  <si>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</si>
  <si>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</si>
  <si>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</si>
  <si>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</si>
  <si>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</si>
  <si>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</si>
  <si>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</si>
  <si>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</si>
  <si>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</si>
  <si>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</si>
  <si>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</si>
  <si>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</si>
  <si>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</si>
  <si>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</si>
  <si>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</si>
  <si>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</si>
  <si>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</si>
  <si>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</si>
  <si>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</si>
  <si>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</si>
  <si>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</si>
  <si>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</si>
  <si>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</si>
  <si>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</si>
  <si>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</si>
  <si>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</si>
  <si>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</si>
  <si>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</si>
  <si>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</si>
  <si>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</si>
  <si>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</si>
  <si>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</si>
  <si>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</si>
  <si>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</si>
  <si>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</si>
  <si>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</si>
  <si>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</si>
  <si>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</si>
  <si>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</si>
  <si>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</si>
  <si>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</si>
  <si>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</si>
  <si>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</si>
  <si>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</si>
  <si>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</si>
  <si>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</si>
  <si>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</si>
  <si>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</si>
  <si>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</si>
  <si>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</si>
  <si>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</si>
  <si>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</si>
  <si>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</si>
  <si>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</si>
  <si>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</si>
  <si>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</si>
  <si>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</si>
  <si>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</si>
  <si>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</si>
  <si>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</si>
  <si>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</si>
  <si>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</si>
  <si>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</si>
  <si>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</si>
  <si>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</si>
  <si>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</si>
  <si>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</si>
  <si>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</si>
  <si>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</si>
  <si>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</si>
  <si>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</si>
  <si>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</si>
  <si>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</si>
  <si>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</si>
  <si>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</si>
  <si>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</si>
  <si>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</si>
  <si>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</si>
  <si>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</si>
  <si>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</si>
  <si>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</si>
  <si>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</si>
  <si>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</si>
  <si>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</si>
  <si>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</si>
  <si>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</si>
  <si>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</si>
  <si>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</si>
  <si>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</si>
  <si>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</si>
  <si>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</si>
  <si>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</si>
  <si>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</si>
  <si>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</si>
  <si>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</si>
  <si>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</si>
  <si>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</si>
  <si>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</si>
  <si>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</si>
  <si>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</si>
  <si>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</si>
  <si>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</si>
  <si>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</si>
  <si>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</si>
  <si>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</si>
  <si>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</si>
  <si>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</si>
  <si>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</si>
  <si>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</si>
  <si>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</si>
  <si>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</si>
  <si>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</si>
  <si>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</si>
  <si>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</si>
  <si>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</si>
  <si>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</si>
  <si>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</si>
  <si>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</si>
  <si>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</si>
  <si>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</si>
  <si>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</si>
  <si>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</si>
  <si>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</si>
  <si>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</si>
  <si>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</si>
  <si>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</si>
  <si>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</si>
  <si>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</si>
  <si>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</si>
  <si>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</si>
  <si>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</si>
  <si>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</si>
  <si>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</si>
  <si>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</si>
  <si>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</si>
  <si>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</si>
  <si>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</si>
  <si>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</si>
  <si>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</si>
  <si>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</si>
  <si>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</si>
  <si>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</si>
  <si>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</si>
  <si>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</si>
  <si>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</si>
  <si>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</si>
  <si>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</si>
  <si>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</si>
  <si>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</si>
  <si>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</si>
  <si>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</si>
  <si>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</si>
  <si>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</si>
  <si>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</si>
  <si>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</si>
  <si>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</si>
  <si>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05.005.0048-0</t>
  </si>
  <si>
    <t>05.005.0048-A</t>
  </si>
  <si>
    <t>05.005.0050-0</t>
  </si>
  <si>
    <t>05.005.0050-A</t>
  </si>
  <si>
    <t>05.005.0051-0</t>
  </si>
  <si>
    <t>05.005.0051-A</t>
  </si>
  <si>
    <t>05.005.0053-0</t>
  </si>
  <si>
    <t>05.005.0053-A</t>
  </si>
  <si>
    <t>05.005.0054-0</t>
  </si>
  <si>
    <t>05.005.0054-A</t>
  </si>
  <si>
    <t>05.005.0055-0</t>
  </si>
  <si>
    <t>05.005.0055-A</t>
  </si>
  <si>
    <t>05.005.0060-0</t>
  </si>
  <si>
    <t>05.005.0060-A</t>
  </si>
  <si>
    <t>05.005.0062-0</t>
  </si>
  <si>
    <t>05.005.0062-A</t>
  </si>
  <si>
    <t>05.005.0064-0</t>
  </si>
  <si>
    <t>05.005.0064-A</t>
  </si>
  <si>
    <t>05.006.0001-1</t>
  </si>
  <si>
    <t>05.006.0001-B</t>
  </si>
  <si>
    <t>05.006.0002-1</t>
  </si>
  <si>
    <t>05.006.0002-B</t>
  </si>
  <si>
    <t>05.006.0004-0</t>
  </si>
  <si>
    <t>05.006.0004-A</t>
  </si>
  <si>
    <t>05.006.0010-0</t>
  </si>
  <si>
    <t>05.006.0010-A</t>
  </si>
  <si>
    <t>05.006.0015-0</t>
  </si>
  <si>
    <t>05.006.0015-A</t>
  </si>
  <si>
    <t>05.007.0005-0</t>
  </si>
  <si>
    <t>05.007.0005-A</t>
  </si>
  <si>
    <t>05.007.0006-0</t>
  </si>
  <si>
    <t>05.007.0006-A</t>
  </si>
  <si>
    <t>05.007.0007-0</t>
  </si>
  <si>
    <t>05.007.0007-A</t>
  </si>
  <si>
    <t>05.007.0015-0</t>
  </si>
  <si>
    <t>05.007.0015-A</t>
  </si>
  <si>
    <t>05.008.0001-0</t>
  </si>
  <si>
    <t>05.008.0001-A</t>
  </si>
  <si>
    <t>05.008.0002-0</t>
  </si>
  <si>
    <t>05.008.0002-A</t>
  </si>
  <si>
    <t>05.008.0003-0</t>
  </si>
  <si>
    <t>05.008.0003-A</t>
  </si>
  <si>
    <t>05.008.0004-0</t>
  </si>
  <si>
    <t>05.008.0004-A</t>
  </si>
  <si>
    <t>05.008.0005-0</t>
  </si>
  <si>
    <t>05.008.0005-A</t>
  </si>
  <si>
    <t>05.008.0006-0</t>
  </si>
  <si>
    <t>05.008.0006-A</t>
  </si>
  <si>
    <t>05.008.0007-0</t>
  </si>
  <si>
    <t>05.008.0007-A</t>
  </si>
  <si>
    <t>05.008.0008-1</t>
  </si>
  <si>
    <t>05.008.0008-B</t>
  </si>
  <si>
    <t>05.008.0009-0</t>
  </si>
  <si>
    <t>05.008.0009-A</t>
  </si>
  <si>
    <t>05.008.0010-0</t>
  </si>
  <si>
    <t>05.008.0010-A</t>
  </si>
  <si>
    <t>05.008.0012-0</t>
  </si>
  <si>
    <t>05.008.0012-A</t>
  </si>
  <si>
    <t>05.008.0013-0</t>
  </si>
  <si>
    <t>05.008.0013-A</t>
  </si>
  <si>
    <t>05.008.0015-0</t>
  </si>
  <si>
    <t>05.008.0015-A</t>
  </si>
  <si>
    <t>05.009.0002-0</t>
  </si>
  <si>
    <t>05.009.0002-A</t>
  </si>
  <si>
    <t>05.009.0003-0</t>
  </si>
  <si>
    <t>05.009.0003-A</t>
  </si>
  <si>
    <t>05.009.0004-0</t>
  </si>
  <si>
    <t>05.009.0004-A</t>
  </si>
  <si>
    <t>05.009.0010-0</t>
  </si>
  <si>
    <t>05.009.0010-A</t>
  </si>
  <si>
    <t>05.009.0015-0</t>
  </si>
  <si>
    <t>05.009.0015-A</t>
  </si>
  <si>
    <t>05.010.0001-0</t>
  </si>
  <si>
    <t>05.010.0001-A</t>
  </si>
  <si>
    <t>05.010.0005-0</t>
  </si>
  <si>
    <t>05.010.0005-A</t>
  </si>
  <si>
    <t>05.010.0006-0</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</si>
  <si>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</si>
  <si>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</si>
  <si>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</si>
  <si>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</si>
  <si>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</si>
  <si>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</si>
  <si>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</si>
  <si>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</si>
  <si>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</si>
  <si>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</si>
  <si>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</si>
  <si>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</si>
  <si>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</si>
  <si>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</si>
  <si>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</si>
  <si>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</si>
  <si>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</si>
  <si>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</si>
  <si>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</si>
  <si>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</si>
  <si>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</si>
  <si>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</si>
  <si>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</si>
  <si>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</si>
  <si>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</si>
  <si>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</si>
  <si>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</si>
  <si>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</si>
  <si>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</si>
  <si>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</si>
  <si>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</si>
  <si>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</si>
  <si>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</si>
  <si>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</si>
  <si>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</si>
  <si>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</si>
  <si>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</si>
  <si>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</si>
  <si>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</si>
  <si>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</si>
  <si>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</si>
  <si>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</si>
  <si>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</si>
  <si>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</si>
  <si>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</si>
  <si>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</si>
  <si>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</si>
  <si>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</si>
  <si>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</si>
  <si>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</si>
  <si>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</si>
  <si>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</si>
  <si>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</si>
  <si>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</si>
  <si>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</si>
  <si>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</si>
  <si>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</si>
  <si>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</si>
  <si>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</si>
  <si>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</si>
  <si>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</si>
  <si>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</si>
  <si>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</si>
  <si>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</si>
  <si>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</si>
  <si>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</si>
  <si>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</si>
  <si>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</si>
  <si>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</si>
  <si>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</si>
  <si>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</si>
  <si>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</si>
  <si>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</si>
  <si>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</si>
  <si>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</si>
  <si>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</si>
  <si>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</si>
  <si>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</si>
  <si>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</si>
  <si>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</si>
  <si>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</si>
  <si>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</si>
  <si>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</si>
  <si>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</si>
  <si>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</si>
  <si>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</si>
  <si>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</si>
  <si>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</si>
  <si>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</si>
  <si>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</si>
  <si>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</si>
  <si>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</si>
  <si>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</si>
  <si>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</si>
  <si>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</si>
  <si>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</si>
  <si>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</si>
  <si>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</si>
  <si>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</si>
  <si>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</si>
  <si>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</si>
  <si>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</si>
  <si>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</si>
  <si>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</si>
  <si>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</si>
  <si>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05.021.0110-0</t>
  </si>
  <si>
    <t>05.021.0110-A</t>
  </si>
  <si>
    <t>05.021.0112-0</t>
  </si>
  <si>
    <t>05.021.0112-A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</si>
  <si>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</si>
  <si>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</si>
  <si>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</si>
  <si>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</si>
  <si>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</si>
  <si>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</si>
  <si>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</si>
  <si>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</si>
  <si>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</si>
  <si>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</si>
  <si>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</si>
  <si>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</si>
  <si>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</si>
  <si>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</si>
  <si>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</si>
  <si>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</si>
  <si>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</si>
  <si>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</si>
  <si>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</si>
  <si>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</si>
  <si>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</si>
  <si>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</si>
  <si>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</si>
  <si>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</si>
  <si>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</si>
  <si>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</si>
  <si>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</si>
  <si>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</si>
  <si>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</si>
  <si>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</si>
  <si>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</si>
  <si>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</si>
  <si>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</si>
  <si>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</si>
  <si>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</si>
  <si>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</si>
  <si>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</si>
  <si>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</si>
  <si>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</si>
  <si>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</si>
  <si>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</si>
  <si>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</si>
  <si>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</si>
  <si>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</si>
  <si>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</si>
  <si>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</si>
  <si>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</si>
  <si>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</si>
  <si>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</si>
  <si>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</si>
  <si>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</si>
  <si>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</si>
  <si>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</si>
  <si>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</si>
  <si>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</si>
  <si>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</si>
  <si>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</si>
  <si>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05.025.0049-A</t>
  </si>
  <si>
    <t>05.025.0050-0</t>
  </si>
  <si>
    <t>05.025.0050-A</t>
  </si>
  <si>
    <t>05.025.0051-0</t>
  </si>
  <si>
    <t>05.025.0051-A</t>
  </si>
  <si>
    <t>05.025.0052-0</t>
  </si>
  <si>
    <t>05.025.0052-A</t>
  </si>
  <si>
    <t>05.025.0053-0</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</si>
  <si>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</si>
  <si>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</si>
  <si>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</si>
  <si>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</si>
  <si>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</si>
  <si>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</si>
  <si>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</si>
  <si>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</si>
  <si>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</si>
  <si>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</si>
  <si>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</si>
  <si>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</si>
  <si>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</si>
  <si>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</si>
  <si>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</si>
  <si>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</si>
  <si>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</si>
  <si>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</si>
  <si>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</si>
  <si>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</si>
  <si>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</si>
  <si>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05.032.0001-0</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</si>
  <si>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</si>
  <si>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</si>
  <si>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</si>
  <si>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</si>
  <si>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</si>
  <si>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</si>
  <si>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</si>
  <si>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</si>
  <si>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</si>
  <si>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</si>
  <si>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</si>
  <si>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</si>
  <si>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</si>
  <si>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</si>
  <si>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</si>
  <si>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</si>
  <si>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</si>
  <si>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</si>
  <si>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</si>
  <si>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</si>
  <si>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</si>
  <si>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</si>
  <si>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</si>
  <si>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</si>
  <si>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</si>
  <si>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</si>
  <si>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</si>
  <si>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</si>
  <si>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</si>
  <si>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</si>
  <si>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</si>
  <si>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</si>
  <si>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</si>
  <si>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</si>
  <si>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</si>
  <si>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</si>
  <si>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</si>
  <si>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</si>
  <si>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</si>
  <si>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</si>
  <si>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</si>
  <si>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</si>
  <si>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</si>
  <si>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</si>
  <si>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</si>
  <si>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</si>
  <si>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</si>
  <si>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</si>
  <si>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</si>
  <si>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</si>
  <si>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</si>
  <si>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</si>
  <si>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</si>
  <si>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</si>
  <si>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</si>
  <si>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</si>
  <si>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</si>
  <si>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</si>
  <si>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05.042.0880-A</t>
  </si>
  <si>
    <t>05.042.0881-0</t>
  </si>
  <si>
    <t>05.042.0881-A</t>
  </si>
  <si>
    <t>05.042.0882-0</t>
  </si>
  <si>
    <t>05.042.0882-A</t>
  </si>
  <si>
    <t>05.050.0001-0</t>
  </si>
  <si>
    <t>05.050.0001-A</t>
  </si>
  <si>
    <t>05.050.0003-0</t>
  </si>
  <si>
    <t>05.050.0003-A</t>
  </si>
  <si>
    <t>05.050.0008-0</t>
  </si>
  <si>
    <t>05.050.0008-A</t>
  </si>
  <si>
    <t>05.051.0010-0</t>
  </si>
  <si>
    <t>05.051.0010-A</t>
  </si>
  <si>
    <t>05.054.0001-0</t>
  </si>
  <si>
    <t>05.054.0001-A</t>
  </si>
  <si>
    <t>05.054.0015-0</t>
  </si>
  <si>
    <t>05.054.0015-A</t>
  </si>
  <si>
    <t>05.054.0045-0</t>
  </si>
  <si>
    <t>05.054.0045-A</t>
  </si>
  <si>
    <t>05.054.0050-0</t>
  </si>
  <si>
    <t>05.054.0050-A</t>
  </si>
  <si>
    <t>05.054.0055-0</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</si>
  <si>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</si>
  <si>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</si>
  <si>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</si>
  <si>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</si>
  <si>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</si>
  <si>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</si>
  <si>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</si>
  <si>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</si>
  <si>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</si>
  <si>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</si>
  <si>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</si>
  <si>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</si>
  <si>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</si>
  <si>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</si>
  <si>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</si>
  <si>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</si>
  <si>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</si>
  <si>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</si>
  <si>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</si>
  <si>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</si>
  <si>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</si>
  <si>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05.055.0022-0</t>
  </si>
  <si>
    <t>05.055.0022-A</t>
  </si>
  <si>
    <t>05.055.0024-0</t>
  </si>
  <si>
    <t>05.055.0024-A</t>
  </si>
  <si>
    <t>05.055.0026-0</t>
  </si>
  <si>
    <t>05.055.0026-A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</si>
  <si>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</si>
  <si>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</si>
  <si>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</si>
  <si>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</si>
  <si>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</si>
  <si>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</si>
  <si>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</si>
  <si>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</si>
  <si>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</si>
  <si>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</si>
  <si>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</si>
  <si>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</si>
  <si>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</si>
  <si>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</si>
  <si>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</si>
  <si>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</si>
  <si>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</si>
  <si>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</si>
  <si>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</si>
  <si>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</si>
  <si>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</si>
  <si>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</si>
  <si>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05.058.0100-0</t>
  </si>
  <si>
    <t>05.058.0100-A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</si>
  <si>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</si>
  <si>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</si>
  <si>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</si>
  <si>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</si>
  <si>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</si>
  <si>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</si>
  <si>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</si>
  <si>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</si>
  <si>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</si>
  <si>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</si>
  <si>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</si>
  <si>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</si>
  <si>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</si>
  <si>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</si>
  <si>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</si>
  <si>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</si>
  <si>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</si>
  <si>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</si>
  <si>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</si>
  <si>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</si>
  <si>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</si>
  <si>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</si>
  <si>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</si>
  <si>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</si>
  <si>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</si>
  <si>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</si>
  <si>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</si>
  <si>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</si>
  <si>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</si>
  <si>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</si>
  <si>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</si>
  <si>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</si>
  <si>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</si>
  <si>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</si>
  <si>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</si>
  <si>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</si>
  <si>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</si>
  <si>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</si>
  <si>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</si>
  <si>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</si>
  <si>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</si>
  <si>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</si>
  <si>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</si>
  <si>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</si>
  <si>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</si>
  <si>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</si>
  <si>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</si>
  <si>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</si>
  <si>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</si>
  <si>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</si>
  <si>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</si>
  <si>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</si>
  <si>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</si>
  <si>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</si>
  <si>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</si>
  <si>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</si>
  <si>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</si>
  <si>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</si>
  <si>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</si>
  <si>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</si>
  <si>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</si>
  <si>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</si>
  <si>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</si>
  <si>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</si>
  <si>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</si>
  <si>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</si>
  <si>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</si>
  <si>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</si>
  <si>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</si>
  <si>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</si>
  <si>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</si>
  <si>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</si>
  <si>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</si>
  <si>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</si>
  <si>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</si>
  <si>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</si>
  <si>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</si>
  <si>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</si>
  <si>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</si>
  <si>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</si>
  <si>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</si>
  <si>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</si>
  <si>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</si>
  <si>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</si>
  <si>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</si>
  <si>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</si>
  <si>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</si>
  <si>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</si>
  <si>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</si>
  <si>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</si>
  <si>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</si>
  <si>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</si>
  <si>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</si>
  <si>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</si>
  <si>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</si>
  <si>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</si>
  <si>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</si>
  <si>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</si>
  <si>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</si>
  <si>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</si>
  <si>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</si>
  <si>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</si>
  <si>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</si>
  <si>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</si>
  <si>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</si>
  <si>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</si>
  <si>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</si>
  <si>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</si>
  <si>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</si>
  <si>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</si>
  <si>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</si>
  <si>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</si>
  <si>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</si>
  <si>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05.100.0026-A</t>
  </si>
  <si>
    <t>05.100.0900-0</t>
  </si>
  <si>
    <t>05.100.0900-A</t>
  </si>
  <si>
    <t>05.100.9999-0</t>
  </si>
  <si>
    <t>05.100.9999-A</t>
  </si>
  <si>
    <t>05.103.9999-0</t>
  </si>
  <si>
    <t>05.103.9999-A</t>
  </si>
  <si>
    <t>05.105.0100-0</t>
  </si>
  <si>
    <t>05.105.0100-A</t>
  </si>
  <si>
    <t>05.105.0101-0</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</si>
  <si>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</si>
  <si>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</si>
  <si>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</si>
  <si>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</si>
  <si>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</si>
  <si>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</si>
  <si>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</si>
  <si>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</si>
  <si>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</si>
  <si>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</si>
  <si>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</si>
  <si>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</si>
  <si>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</si>
  <si>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</si>
  <si>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</si>
  <si>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</si>
  <si>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</si>
  <si>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</si>
  <si>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</si>
  <si>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</si>
  <si>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</si>
  <si>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</si>
  <si>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</si>
  <si>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</si>
  <si>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</si>
  <si>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</si>
  <si>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</si>
  <si>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</si>
  <si>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</si>
  <si>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</si>
  <si>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</si>
  <si>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</si>
  <si>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</si>
  <si>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</si>
  <si>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</si>
  <si>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</si>
  <si>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</si>
  <si>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</si>
  <si>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</si>
  <si>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</si>
  <si>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</si>
  <si>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</si>
  <si>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</si>
  <si>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</si>
  <si>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</si>
  <si>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</si>
  <si>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</si>
  <si>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</si>
  <si>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</si>
  <si>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</si>
  <si>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</si>
  <si>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</si>
  <si>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</si>
  <si>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</si>
  <si>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</si>
  <si>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</si>
  <si>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</si>
  <si>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</si>
  <si>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</si>
  <si>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</si>
  <si>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</si>
  <si>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</si>
  <si>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</si>
  <si>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</si>
  <si>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</si>
  <si>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</si>
  <si>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</si>
  <si>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</si>
  <si>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</si>
  <si>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</si>
  <si>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</si>
  <si>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</si>
  <si>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</si>
  <si>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</si>
  <si>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</si>
  <si>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</si>
  <si>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</si>
  <si>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</si>
  <si>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</si>
  <si>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</si>
  <si>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</si>
  <si>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</si>
  <si>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</si>
  <si>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</si>
  <si>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</si>
  <si>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</si>
  <si>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</si>
  <si>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</si>
  <si>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</si>
  <si>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</si>
  <si>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</si>
  <si>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</si>
  <si>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</si>
  <si>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</si>
  <si>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</si>
  <si>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</si>
  <si>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</si>
  <si>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</si>
  <si>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</si>
  <si>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</si>
  <si>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</si>
  <si>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</si>
  <si>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</si>
  <si>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</si>
  <si>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</si>
  <si>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</si>
  <si>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</si>
  <si>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</si>
  <si>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</si>
  <si>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</si>
  <si>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</si>
  <si>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</si>
  <si>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</si>
  <si>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</si>
  <si>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</si>
  <si>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</si>
  <si>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</si>
  <si>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</si>
  <si>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</si>
  <si>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</si>
  <si>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</si>
  <si>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</si>
  <si>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</si>
  <si>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</si>
  <si>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</si>
  <si>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</si>
  <si>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</si>
  <si>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</si>
  <si>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</si>
  <si>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</si>
  <si>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</si>
  <si>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</si>
  <si>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</si>
  <si>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</si>
  <si>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</si>
  <si>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</si>
  <si>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</si>
  <si>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</si>
  <si>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</si>
  <si>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</si>
  <si>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</si>
  <si>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</si>
  <si>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</si>
  <si>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</si>
  <si>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</si>
  <si>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</si>
  <si>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</si>
  <si>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</si>
  <si>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</si>
  <si>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</si>
  <si>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</si>
  <si>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</si>
  <si>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</si>
  <si>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</si>
  <si>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</si>
  <si>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</si>
  <si>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</si>
  <si>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</si>
  <si>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</si>
  <si>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</si>
  <si>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</si>
  <si>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</si>
  <si>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</si>
  <si>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</si>
  <si>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</si>
  <si>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</si>
  <si>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</si>
  <si>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</si>
  <si>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</si>
  <si>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</si>
  <si>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</si>
  <si>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</si>
  <si>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</si>
  <si>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</si>
  <si>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</si>
  <si>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</si>
  <si>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</si>
  <si>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</si>
  <si>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</si>
  <si>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</si>
  <si>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</si>
  <si>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</si>
  <si>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</si>
  <si>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</si>
  <si>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</si>
  <si>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</si>
  <si>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</si>
  <si>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</si>
  <si>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</si>
  <si>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</si>
  <si>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</si>
  <si>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</si>
  <si>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</si>
  <si>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</si>
  <si>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</si>
  <si>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</si>
  <si>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</si>
  <si>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</si>
  <si>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</si>
  <si>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</si>
  <si>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</si>
  <si>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</si>
  <si>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</si>
  <si>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</si>
  <si>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</si>
  <si>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</si>
  <si>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</si>
  <si>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</si>
  <si>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</si>
  <si>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</si>
  <si>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</si>
  <si>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</si>
  <si>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</si>
  <si>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</si>
  <si>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</si>
  <si>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</si>
  <si>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</si>
  <si>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</si>
  <si>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</si>
  <si>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</si>
  <si>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</si>
  <si>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</si>
  <si>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</si>
  <si>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</si>
  <si>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</si>
  <si>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</si>
  <si>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</si>
  <si>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</si>
  <si>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</si>
  <si>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</si>
  <si>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</si>
  <si>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</si>
  <si>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</si>
  <si>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</si>
  <si>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</si>
  <si>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</si>
  <si>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</si>
  <si>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</si>
  <si>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</si>
  <si>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</si>
  <si>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</si>
  <si>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</si>
  <si>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</si>
  <si>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</si>
  <si>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</si>
  <si>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</si>
  <si>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</si>
  <si>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</si>
  <si>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</si>
  <si>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</si>
  <si>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</si>
  <si>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</si>
  <si>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</si>
  <si>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</si>
  <si>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</si>
  <si>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</si>
  <si>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</si>
  <si>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</si>
  <si>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</si>
  <si>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</si>
  <si>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</si>
  <si>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</si>
  <si>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</si>
  <si>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</si>
  <si>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</si>
  <si>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</si>
  <si>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</si>
  <si>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</si>
  <si>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</si>
  <si>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</si>
  <si>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</si>
  <si>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</si>
  <si>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</si>
  <si>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</si>
  <si>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</si>
  <si>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</si>
  <si>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</si>
  <si>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</si>
  <si>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</si>
  <si>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</si>
  <si>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</si>
  <si>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</si>
  <si>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</si>
  <si>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</si>
  <si>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</si>
  <si>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</si>
  <si>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</si>
  <si>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</si>
  <si>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</si>
  <si>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</si>
  <si>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</si>
  <si>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</si>
  <si>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</si>
  <si>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</si>
  <si>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</si>
  <si>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</si>
  <si>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</si>
  <si>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</si>
  <si>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</si>
  <si>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</si>
  <si>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</si>
  <si>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</si>
  <si>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</si>
  <si>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</si>
  <si>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</si>
  <si>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</si>
  <si>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</si>
  <si>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</si>
  <si>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</si>
  <si>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</si>
  <si>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</si>
  <si>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</si>
  <si>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</si>
  <si>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</si>
  <si>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</si>
  <si>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</si>
  <si>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</si>
  <si>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</si>
  <si>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</si>
  <si>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</si>
  <si>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</si>
  <si>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</si>
  <si>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</si>
  <si>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</si>
  <si>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</si>
  <si>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</si>
  <si>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</si>
  <si>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</si>
  <si>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</si>
  <si>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</si>
  <si>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</si>
  <si>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</si>
  <si>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</si>
  <si>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</si>
  <si>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</si>
  <si>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</si>
  <si>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</si>
  <si>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</si>
  <si>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</si>
  <si>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</si>
  <si>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</si>
  <si>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</si>
  <si>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</si>
  <si>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</si>
  <si>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</si>
  <si>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</si>
  <si>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</si>
  <si>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</si>
  <si>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</si>
  <si>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</si>
  <si>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</si>
  <si>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</si>
  <si>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</si>
  <si>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</si>
  <si>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</si>
  <si>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</si>
  <si>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</si>
  <si>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</si>
  <si>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</si>
  <si>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</si>
  <si>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</si>
  <si>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</si>
  <si>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</si>
  <si>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</si>
  <si>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</si>
  <si>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</si>
  <si>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</si>
  <si>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</si>
  <si>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</si>
  <si>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</si>
  <si>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</si>
  <si>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</si>
  <si>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</si>
  <si>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</si>
  <si>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</si>
  <si>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</si>
  <si>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</si>
  <si>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</si>
  <si>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</si>
  <si>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</si>
  <si>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</si>
  <si>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</si>
  <si>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</si>
  <si>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</si>
  <si>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</si>
  <si>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</si>
  <si>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</si>
  <si>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</si>
  <si>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</si>
  <si>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</si>
  <si>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</si>
  <si>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</si>
  <si>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</si>
  <si>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</si>
  <si>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</si>
  <si>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</si>
  <si>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</si>
  <si>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</si>
  <si>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</si>
  <si>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</si>
  <si>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</si>
  <si>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</si>
  <si>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</si>
  <si>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</si>
  <si>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</si>
  <si>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</si>
  <si>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</si>
  <si>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</si>
  <si>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</si>
  <si>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</si>
  <si>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</si>
  <si>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</si>
  <si>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</si>
  <si>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</si>
  <si>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</si>
  <si>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</si>
  <si>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</si>
  <si>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</si>
  <si>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</si>
  <si>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</si>
  <si>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</si>
  <si>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</si>
  <si>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</si>
  <si>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</si>
  <si>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</si>
  <si>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</si>
  <si>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</si>
  <si>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</si>
  <si>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</si>
  <si>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</si>
  <si>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</si>
  <si>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</si>
  <si>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</si>
  <si>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</si>
  <si>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</si>
  <si>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</si>
  <si>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</si>
  <si>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</si>
  <si>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</si>
  <si>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</si>
  <si>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</si>
  <si>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</si>
  <si>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</si>
  <si>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</si>
  <si>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</si>
  <si>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</si>
  <si>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</si>
  <si>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</si>
  <si>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</si>
  <si>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</si>
  <si>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</si>
  <si>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</si>
  <si>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</si>
  <si>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</si>
  <si>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</si>
  <si>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</si>
  <si>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</si>
  <si>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</si>
  <si>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</si>
  <si>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</si>
  <si>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</si>
  <si>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</si>
  <si>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</si>
  <si>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</si>
  <si>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</si>
  <si>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</si>
  <si>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</si>
  <si>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</si>
  <si>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</si>
  <si>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</si>
  <si>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</si>
  <si>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</si>
  <si>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</si>
  <si>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</si>
  <si>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</si>
  <si>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</si>
  <si>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</si>
  <si>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</si>
  <si>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</si>
  <si>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</si>
  <si>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</si>
  <si>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</si>
  <si>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</si>
  <si>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</si>
  <si>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</si>
  <si>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</si>
  <si>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</si>
  <si>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</si>
  <si>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</si>
  <si>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</si>
  <si>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</si>
  <si>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</si>
  <si>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</si>
  <si>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</si>
  <si>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</si>
  <si>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</si>
  <si>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</si>
  <si>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</si>
  <si>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</si>
  <si>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</si>
  <si>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</si>
  <si>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</si>
  <si>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</si>
  <si>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</si>
  <si>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</si>
  <si>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</si>
  <si>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</si>
  <si>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</si>
  <si>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</si>
  <si>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</si>
  <si>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</si>
  <si>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</si>
  <si>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</si>
  <si>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</si>
  <si>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</si>
  <si>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</si>
  <si>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</si>
  <si>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</si>
  <si>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</si>
  <si>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</si>
  <si>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</si>
  <si>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</si>
  <si>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</si>
  <si>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</si>
  <si>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</si>
  <si>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</si>
  <si>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</si>
  <si>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</si>
  <si>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</si>
  <si>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</si>
  <si>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</si>
  <si>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</si>
  <si>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</si>
  <si>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</si>
  <si>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</si>
  <si>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</si>
  <si>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</si>
  <si>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</si>
  <si>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</si>
  <si>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</si>
  <si>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</si>
  <si>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</si>
  <si>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</si>
  <si>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</si>
  <si>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</si>
  <si>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</si>
  <si>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</si>
  <si>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</si>
  <si>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</si>
  <si>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</si>
  <si>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</si>
  <si>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</si>
  <si>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</si>
  <si>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</si>
  <si>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</si>
  <si>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</si>
  <si>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</si>
  <si>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</si>
  <si>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</si>
  <si>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</si>
  <si>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</si>
  <si>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</si>
  <si>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</si>
  <si>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</si>
  <si>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</si>
  <si>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</si>
  <si>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</si>
  <si>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</si>
  <si>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</si>
  <si>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</si>
  <si>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</si>
  <si>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</si>
  <si>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</si>
  <si>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</si>
  <si>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</si>
  <si>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</si>
  <si>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</si>
  <si>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</si>
  <si>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</si>
  <si>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</si>
  <si>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</si>
  <si>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</si>
  <si>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</si>
  <si>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</si>
  <si>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</si>
  <si>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</si>
  <si>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</si>
  <si>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</si>
  <si>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</si>
  <si>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</si>
  <si>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</si>
  <si>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</si>
  <si>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</si>
  <si>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</si>
  <si>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</si>
  <si>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</si>
  <si>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</si>
  <si>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</si>
  <si>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</si>
  <si>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</si>
  <si>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</si>
  <si>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</si>
  <si>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</si>
  <si>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</si>
  <si>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</si>
  <si>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</si>
  <si>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</si>
  <si>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</si>
  <si>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</si>
  <si>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</si>
  <si>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</si>
  <si>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</si>
  <si>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</si>
  <si>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</si>
  <si>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</si>
  <si>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</si>
  <si>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</si>
  <si>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</si>
  <si>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</si>
  <si>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</si>
  <si>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</si>
  <si>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</si>
  <si>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</si>
  <si>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</si>
  <si>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</si>
  <si>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</si>
  <si>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</si>
  <si>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</si>
  <si>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</si>
  <si>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</si>
  <si>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</si>
  <si>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</si>
  <si>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</si>
  <si>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</si>
  <si>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</si>
  <si>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</si>
  <si>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</si>
  <si>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</si>
  <si>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</si>
  <si>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</si>
  <si>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</si>
  <si>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</si>
  <si>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</si>
  <si>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</si>
  <si>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</si>
  <si>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</si>
  <si>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</si>
  <si>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</si>
  <si>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</si>
  <si>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</si>
  <si>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</si>
  <si>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</si>
  <si>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</si>
  <si>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</si>
  <si>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</si>
  <si>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</si>
  <si>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</si>
  <si>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</si>
  <si>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</si>
  <si>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</si>
  <si>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</si>
  <si>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</si>
  <si>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</si>
  <si>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</si>
  <si>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</si>
  <si>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</si>
  <si>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</si>
  <si>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</si>
  <si>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</si>
  <si>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</si>
  <si>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</si>
  <si>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</si>
  <si>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</si>
  <si>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</si>
  <si>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</si>
  <si>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</si>
  <si>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</si>
  <si>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</si>
  <si>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</si>
  <si>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</si>
  <si>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</si>
  <si>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</si>
  <si>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</si>
  <si>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</si>
  <si>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</si>
  <si>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</si>
  <si>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</si>
  <si>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</si>
  <si>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</si>
  <si>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</si>
  <si>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</si>
  <si>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</si>
  <si>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</si>
  <si>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</si>
  <si>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</si>
  <si>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</si>
  <si>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</si>
  <si>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</si>
  <si>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</si>
  <si>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</si>
  <si>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</si>
  <si>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</si>
  <si>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</si>
  <si>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</si>
  <si>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</si>
  <si>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</si>
  <si>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</si>
  <si>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</si>
  <si>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</si>
  <si>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</si>
  <si>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</si>
  <si>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</si>
  <si>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</si>
  <si>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</si>
  <si>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</si>
  <si>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</si>
  <si>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</si>
  <si>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</si>
  <si>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</si>
  <si>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</si>
  <si>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</si>
  <si>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</si>
  <si>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</si>
  <si>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</si>
  <si>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</si>
  <si>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</si>
  <si>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</si>
  <si>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</si>
  <si>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</si>
  <si>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</si>
  <si>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</si>
  <si>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</si>
  <si>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</si>
  <si>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</si>
  <si>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</si>
  <si>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</si>
  <si>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</si>
  <si>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</si>
  <si>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</si>
  <si>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</si>
  <si>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</si>
  <si>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</si>
  <si>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</si>
  <si>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</si>
  <si>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</si>
  <si>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</si>
  <si>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</si>
  <si>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</si>
  <si>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</si>
  <si>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</si>
  <si>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</si>
  <si>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</si>
  <si>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</si>
  <si>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</si>
  <si>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</si>
  <si>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</si>
  <si>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</si>
  <si>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</si>
  <si>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</si>
  <si>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</si>
  <si>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</si>
  <si>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</si>
  <si>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</si>
  <si>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</si>
  <si>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</si>
  <si>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</si>
  <si>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</si>
  <si>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</si>
  <si>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</si>
  <si>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</si>
  <si>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</si>
  <si>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</si>
  <si>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</si>
  <si>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</si>
  <si>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</si>
  <si>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</si>
  <si>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</si>
  <si>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</si>
  <si>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</si>
  <si>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</si>
  <si>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</si>
  <si>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</si>
  <si>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</si>
  <si>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</si>
  <si>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</si>
  <si>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</si>
  <si>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</si>
  <si>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</si>
  <si>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</si>
  <si>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</si>
  <si>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</si>
  <si>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</si>
  <si>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</si>
  <si>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</si>
  <si>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</si>
  <si>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</si>
  <si>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</si>
  <si>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</si>
  <si>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</si>
  <si>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</si>
  <si>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</si>
  <si>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</si>
  <si>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</si>
  <si>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</si>
  <si>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</si>
  <si>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</si>
  <si>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</si>
  <si>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</si>
  <si>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</si>
  <si>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</si>
  <si>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</si>
  <si>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</si>
  <si>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</si>
  <si>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</si>
  <si>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</si>
  <si>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</si>
  <si>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</si>
  <si>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</si>
  <si>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</si>
  <si>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</si>
  <si>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</si>
  <si>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</si>
  <si>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</si>
  <si>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</si>
  <si>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</si>
  <si>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</si>
  <si>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</si>
  <si>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</si>
  <si>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</si>
  <si>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</si>
  <si>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</si>
  <si>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</si>
  <si>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</si>
  <si>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</si>
  <si>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</si>
  <si>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</si>
  <si>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</si>
  <si>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</si>
  <si>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</si>
  <si>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</si>
  <si>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</si>
  <si>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</si>
  <si>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</si>
  <si>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</si>
  <si>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</si>
  <si>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</si>
  <si>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</si>
  <si>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</si>
  <si>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</si>
  <si>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</si>
  <si>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</si>
  <si>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</si>
  <si>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</si>
  <si>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</si>
  <si>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</si>
  <si>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</si>
  <si>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</si>
  <si>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</si>
  <si>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</si>
  <si>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</si>
  <si>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</si>
  <si>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</si>
  <si>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</si>
  <si>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</si>
  <si>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</si>
  <si>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</si>
  <si>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</si>
  <si>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</si>
  <si>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</si>
  <si>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</si>
  <si>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</si>
  <si>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</si>
  <si>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</si>
  <si>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</si>
  <si>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</si>
  <si>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</si>
  <si>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</si>
  <si>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</si>
  <si>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</si>
  <si>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</si>
  <si>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</si>
  <si>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</si>
  <si>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</si>
  <si>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</si>
  <si>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</si>
  <si>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</si>
  <si>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</si>
  <si>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</si>
  <si>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</si>
  <si>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</si>
  <si>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</si>
  <si>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</si>
  <si>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</si>
  <si>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</si>
  <si>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</si>
  <si>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</si>
  <si>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</si>
  <si>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</si>
  <si>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</si>
  <si>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</si>
  <si>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</si>
  <si>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</si>
  <si>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</si>
  <si>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</si>
  <si>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</si>
  <si>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</si>
  <si>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</si>
  <si>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</si>
  <si>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</si>
  <si>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</si>
  <si>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</si>
  <si>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</si>
  <si>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</si>
  <si>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</si>
  <si>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</si>
  <si>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</si>
  <si>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</si>
  <si>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</si>
  <si>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</si>
  <si>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</si>
  <si>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</si>
  <si>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</si>
  <si>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</si>
  <si>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</si>
  <si>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</si>
  <si>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</si>
  <si>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</si>
  <si>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</si>
  <si>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</si>
  <si>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</si>
  <si>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</si>
  <si>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</si>
  <si>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</si>
  <si>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</si>
  <si>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</si>
  <si>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</si>
  <si>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</si>
  <si>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</si>
  <si>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</si>
  <si>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</si>
  <si>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</si>
  <si>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</si>
  <si>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</si>
  <si>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</si>
  <si>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</si>
  <si>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</si>
  <si>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</si>
  <si>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</si>
  <si>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</si>
  <si>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</si>
  <si>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</si>
  <si>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</si>
  <si>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</si>
  <si>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</si>
  <si>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</si>
  <si>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</si>
  <si>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</si>
  <si>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</si>
  <si>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</si>
  <si>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</si>
  <si>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</si>
  <si>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</si>
  <si>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</si>
  <si>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</si>
  <si>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</si>
  <si>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</si>
  <si>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</si>
  <si>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</si>
  <si>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</si>
  <si>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</si>
  <si>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</si>
  <si>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</si>
  <si>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</si>
  <si>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</si>
  <si>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</si>
  <si>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</si>
  <si>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</si>
  <si>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</si>
  <si>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</si>
  <si>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</si>
  <si>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</si>
  <si>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</si>
  <si>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</si>
  <si>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</si>
  <si>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</si>
  <si>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</si>
  <si>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</si>
  <si>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</si>
  <si>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</si>
  <si>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</si>
  <si>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</si>
  <si>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</si>
  <si>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</si>
  <si>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</si>
  <si>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</si>
  <si>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</si>
  <si>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</si>
  <si>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</si>
  <si>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</si>
  <si>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</si>
  <si>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</si>
  <si>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</si>
  <si>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</si>
  <si>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</si>
  <si>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</si>
  <si>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</si>
  <si>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</si>
  <si>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</si>
  <si>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</si>
  <si>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</si>
  <si>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</si>
  <si>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</si>
  <si>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</si>
  <si>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</si>
  <si>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</si>
  <si>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</si>
  <si>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</si>
  <si>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</si>
  <si>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</si>
  <si>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</si>
  <si>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</si>
  <si>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</si>
  <si>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</si>
  <si>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</si>
  <si>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</si>
  <si>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</si>
  <si>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</si>
  <si>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</si>
  <si>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</si>
  <si>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</si>
  <si>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</si>
  <si>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</si>
  <si>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</si>
  <si>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</si>
  <si>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</si>
  <si>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</si>
  <si>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</si>
  <si>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</si>
  <si>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</si>
  <si>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</si>
  <si>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</si>
  <si>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</si>
  <si>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</si>
  <si>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</si>
  <si>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</si>
  <si>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</si>
  <si>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</si>
  <si>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</si>
  <si>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</si>
  <si>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</si>
  <si>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</si>
  <si>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</si>
  <si>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</si>
  <si>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</si>
  <si>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</si>
  <si>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</si>
  <si>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</si>
  <si>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</si>
  <si>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</si>
  <si>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</si>
  <si>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</si>
  <si>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</si>
  <si>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</si>
  <si>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</si>
  <si>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</si>
  <si>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</si>
  <si>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</si>
  <si>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</si>
  <si>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</si>
  <si>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</si>
  <si>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</si>
  <si>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</si>
  <si>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</si>
  <si>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</si>
  <si>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</si>
  <si>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</si>
  <si>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</si>
  <si>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</si>
  <si>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</si>
  <si>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</si>
  <si>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</si>
  <si>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</si>
  <si>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</si>
  <si>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</si>
  <si>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</si>
  <si>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</si>
  <si>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</si>
  <si>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</si>
  <si>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</si>
  <si>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</si>
  <si>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</si>
  <si>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</si>
  <si>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</si>
  <si>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</si>
  <si>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</si>
  <si>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</si>
  <si>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</si>
  <si>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</si>
  <si>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</si>
  <si>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</si>
  <si>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</si>
  <si>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</si>
  <si>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</si>
  <si>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</si>
  <si>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</si>
  <si>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</si>
  <si>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</si>
  <si>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</si>
  <si>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</si>
  <si>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</si>
  <si>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</si>
  <si>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</si>
  <si>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</si>
  <si>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</si>
  <si>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</si>
  <si>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</si>
  <si>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</si>
  <si>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</si>
  <si>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</si>
  <si>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</si>
  <si>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</si>
  <si>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</si>
  <si>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</si>
  <si>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</si>
  <si>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</si>
  <si>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</si>
  <si>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</si>
  <si>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</si>
  <si>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</si>
  <si>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</si>
  <si>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</si>
  <si>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</si>
  <si>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</si>
  <si>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</si>
  <si>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</si>
  <si>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</si>
  <si>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</si>
  <si>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</si>
  <si>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</si>
  <si>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</si>
  <si>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</si>
  <si>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</si>
  <si>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</si>
  <si>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</si>
  <si>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</si>
  <si>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</si>
  <si>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</si>
  <si>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</si>
  <si>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</si>
  <si>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</si>
  <si>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</si>
  <si>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</si>
  <si>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</si>
  <si>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</si>
  <si>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</si>
  <si>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</si>
  <si>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</si>
  <si>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</si>
  <si>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</si>
  <si>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</si>
  <si>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</si>
  <si>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</si>
  <si>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</si>
  <si>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</si>
  <si>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</si>
  <si>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</si>
  <si>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</si>
  <si>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</si>
  <si>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</si>
  <si>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</si>
  <si>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</si>
  <si>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</si>
  <si>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</si>
  <si>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</si>
  <si>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</si>
  <si>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</si>
  <si>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</si>
  <si>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</si>
  <si>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</si>
  <si>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</si>
  <si>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</si>
  <si>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</si>
  <si>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</si>
  <si>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</si>
  <si>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</si>
  <si>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</si>
  <si>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</si>
  <si>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</si>
  <si>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</si>
  <si>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</si>
  <si>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</si>
  <si>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</si>
  <si>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</si>
  <si>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</si>
  <si>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</si>
  <si>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</si>
  <si>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</si>
  <si>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</si>
  <si>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</si>
  <si>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</si>
  <si>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</si>
  <si>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</si>
  <si>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</si>
  <si>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</si>
  <si>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</si>
  <si>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</si>
  <si>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</si>
  <si>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</si>
  <si>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</si>
  <si>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</si>
  <si>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</si>
  <si>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</si>
  <si>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</si>
  <si>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</si>
  <si>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</si>
  <si>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</si>
  <si>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</si>
  <si>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</si>
  <si>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</si>
  <si>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</si>
  <si>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</si>
  <si>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</si>
  <si>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</si>
  <si>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</si>
  <si>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</si>
  <si>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</si>
  <si>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</si>
  <si>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</si>
  <si>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</si>
  <si>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</si>
  <si>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</si>
  <si>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</si>
  <si>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</si>
  <si>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</si>
  <si>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</si>
  <si>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</si>
  <si>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</si>
  <si>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</si>
  <si>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</si>
  <si>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</si>
  <si>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</si>
  <si>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</si>
  <si>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</si>
  <si>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</si>
  <si>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</si>
  <si>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</si>
  <si>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</si>
  <si>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</si>
  <si>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</si>
  <si>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</si>
  <si>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</si>
  <si>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</si>
  <si>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</si>
  <si>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</si>
  <si>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</si>
  <si>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</si>
  <si>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</si>
  <si>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</si>
  <si>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</si>
  <si>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</si>
  <si>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</si>
  <si>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</si>
  <si>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</si>
  <si>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</si>
  <si>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</si>
  <si>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</si>
  <si>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</si>
  <si>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</si>
  <si>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</si>
  <si>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</si>
  <si>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</si>
  <si>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</si>
  <si>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</si>
  <si>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</si>
  <si>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</si>
  <si>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</si>
  <si>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</si>
  <si>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</si>
  <si>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</si>
  <si>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</si>
  <si>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</si>
  <si>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</si>
  <si>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</si>
  <si>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</si>
  <si>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</si>
  <si>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</si>
  <si>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</si>
  <si>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</si>
  <si>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</si>
  <si>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</si>
  <si>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</si>
  <si>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</si>
  <si>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</si>
  <si>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</si>
  <si>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</si>
  <si>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</si>
  <si>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</si>
  <si>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</si>
  <si>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</si>
  <si>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</si>
  <si>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</si>
  <si>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</si>
  <si>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</si>
  <si>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</si>
  <si>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</si>
  <si>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</si>
  <si>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</si>
  <si>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</si>
  <si>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</si>
  <si>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</si>
  <si>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</si>
  <si>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</si>
  <si>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</si>
  <si>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</si>
  <si>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</si>
  <si>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</si>
  <si>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</si>
  <si>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</si>
  <si>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</si>
  <si>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</si>
  <si>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</si>
  <si>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</si>
  <si>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</si>
  <si>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</si>
  <si>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</si>
  <si>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</si>
  <si>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</si>
  <si>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</si>
  <si>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</si>
  <si>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</si>
  <si>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</si>
  <si>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</si>
  <si>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</si>
  <si>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</si>
  <si>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</si>
  <si>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</si>
  <si>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</si>
  <si>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</si>
  <si>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</si>
  <si>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</si>
  <si>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</si>
  <si>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</si>
  <si>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</si>
  <si>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</si>
  <si>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</si>
  <si>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</si>
  <si>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</si>
  <si>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</si>
  <si>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</si>
  <si>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</si>
  <si>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</si>
  <si>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</si>
  <si>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</si>
  <si>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</si>
  <si>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</si>
  <si>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</si>
  <si>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</si>
  <si>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</si>
  <si>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</si>
  <si>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</si>
  <si>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</si>
  <si>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</si>
  <si>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</si>
  <si>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</si>
  <si>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</si>
  <si>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</si>
  <si>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</si>
  <si>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</si>
  <si>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</si>
  <si>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</si>
  <si>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</si>
  <si>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</si>
  <si>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</si>
  <si>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</si>
  <si>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</si>
  <si>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</si>
  <si>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</si>
  <si>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</si>
  <si>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</si>
  <si>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</si>
  <si>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</si>
  <si>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</si>
  <si>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</si>
  <si>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</si>
  <si>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</si>
  <si>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</si>
  <si>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</si>
  <si>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</si>
  <si>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</si>
  <si>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</si>
  <si>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</si>
  <si>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</si>
  <si>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</si>
  <si>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</si>
  <si>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</si>
  <si>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</si>
  <si>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</si>
  <si>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</si>
  <si>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</si>
  <si>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</si>
  <si>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</si>
  <si>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</si>
  <si>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</si>
  <si>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</si>
  <si>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</si>
  <si>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</si>
  <si>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</si>
  <si>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</si>
  <si>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</si>
  <si>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</si>
  <si>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</si>
  <si>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</si>
  <si>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</si>
  <si>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</si>
  <si>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</si>
  <si>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</si>
  <si>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</si>
  <si>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</si>
  <si>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</si>
  <si>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</si>
  <si>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</si>
  <si>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</si>
  <si>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</si>
  <si>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</si>
  <si>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</si>
  <si>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</si>
  <si>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</si>
  <si>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</si>
  <si>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</si>
  <si>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</si>
  <si>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</si>
  <si>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</si>
  <si>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</si>
  <si>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</si>
  <si>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</si>
  <si>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</si>
  <si>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</si>
  <si>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</si>
  <si>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</si>
  <si>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</si>
  <si>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</si>
  <si>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</si>
  <si>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</si>
  <si>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</si>
  <si>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</si>
  <si>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</si>
  <si>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</si>
  <si>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</si>
  <si>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</si>
  <si>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</si>
  <si>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</si>
  <si>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</si>
  <si>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</si>
  <si>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</si>
  <si>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</si>
  <si>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</si>
  <si>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</si>
  <si>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</si>
  <si>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</si>
  <si>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</si>
  <si>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</si>
  <si>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</si>
  <si>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</si>
  <si>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</si>
  <si>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</si>
  <si>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</si>
  <si>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</si>
  <si>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</si>
  <si>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</si>
  <si>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</si>
  <si>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</si>
  <si>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</si>
  <si>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</si>
  <si>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</si>
  <si>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</si>
  <si>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</si>
  <si>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</si>
  <si>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</si>
  <si>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</si>
  <si>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</si>
  <si>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</si>
  <si>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</si>
  <si>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</si>
  <si>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</si>
  <si>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</si>
  <si>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</si>
  <si>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</si>
  <si>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</si>
  <si>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</si>
  <si>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</si>
  <si>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</si>
  <si>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</si>
  <si>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</si>
  <si>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</si>
  <si>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</si>
  <si>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</si>
  <si>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</si>
  <si>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</si>
  <si>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</si>
  <si>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</si>
  <si>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</si>
  <si>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</si>
  <si>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</si>
  <si>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</si>
  <si>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</si>
  <si>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</si>
  <si>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</si>
  <si>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</si>
  <si>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</si>
  <si>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</si>
  <si>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</si>
  <si>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</si>
  <si>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</si>
  <si>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</si>
  <si>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</si>
  <si>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</si>
  <si>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</si>
  <si>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</si>
  <si>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</si>
  <si>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</si>
  <si>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</si>
  <si>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</si>
  <si>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</si>
  <si>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</si>
  <si>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</si>
  <si>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</si>
  <si>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</si>
  <si>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</si>
  <si>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</si>
  <si>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</si>
  <si>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</si>
  <si>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</si>
  <si>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</si>
  <si>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</si>
  <si>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</si>
  <si>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</si>
  <si>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</si>
  <si>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</si>
  <si>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</si>
  <si>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</si>
  <si>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</si>
  <si>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</si>
  <si>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</si>
  <si>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</si>
  <si>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</si>
  <si>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</si>
  <si>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</si>
  <si>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</si>
  <si>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</si>
  <si>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</si>
  <si>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</si>
  <si>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</si>
  <si>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</si>
  <si>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</si>
  <si>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</si>
  <si>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</si>
  <si>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</si>
  <si>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</si>
  <si>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</si>
  <si>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</si>
  <si>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</si>
  <si>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</si>
  <si>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</si>
  <si>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</si>
  <si>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</si>
  <si>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</si>
  <si>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</si>
  <si>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</si>
  <si>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</si>
  <si>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</si>
  <si>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</si>
  <si>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</si>
  <si>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</si>
  <si>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</si>
  <si>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</si>
  <si>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</si>
  <si>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</si>
  <si>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</si>
  <si>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</si>
  <si>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</si>
  <si>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</si>
  <si>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</si>
  <si>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</si>
  <si>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</si>
  <si>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</si>
  <si>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</si>
  <si>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</si>
  <si>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</si>
  <si>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</si>
  <si>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</si>
  <si>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</si>
  <si>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</si>
  <si>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</si>
  <si>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</si>
  <si>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</si>
  <si>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</si>
  <si>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</si>
  <si>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</si>
  <si>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</si>
  <si>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</si>
  <si>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</si>
  <si>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</si>
  <si>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</si>
  <si>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</si>
  <si>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</si>
  <si>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</si>
  <si>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</si>
  <si>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</si>
  <si>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</si>
  <si>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</si>
  <si>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</si>
  <si>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</si>
  <si>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</si>
  <si>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</si>
  <si>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</si>
  <si>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</si>
  <si>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</si>
  <si>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</si>
  <si>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</si>
  <si>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</si>
  <si>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</si>
  <si>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</si>
  <si>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</si>
  <si>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</si>
  <si>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</si>
  <si>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</si>
  <si>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</si>
  <si>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</si>
  <si>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</si>
  <si>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</si>
  <si>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</si>
  <si>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</si>
  <si>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</si>
  <si>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</si>
  <si>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</si>
  <si>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</si>
  <si>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</si>
  <si>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</si>
  <si>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</si>
  <si>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</si>
  <si>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</si>
  <si>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</si>
  <si>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</si>
  <si>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</si>
  <si>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</si>
  <si>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</si>
  <si>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</si>
  <si>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</si>
  <si>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</si>
  <si>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</si>
  <si>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</si>
  <si>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</si>
  <si>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</si>
  <si>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</si>
  <si>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</si>
  <si>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</si>
  <si>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</si>
  <si>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</si>
  <si>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</si>
  <si>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</si>
  <si>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</si>
  <si>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</si>
  <si>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</si>
  <si>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</si>
  <si>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</si>
  <si>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</si>
  <si>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</si>
  <si>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</si>
  <si>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</si>
  <si>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</si>
  <si>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</si>
  <si>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</si>
  <si>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</si>
  <si>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</si>
  <si>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</si>
  <si>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</si>
  <si>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</si>
  <si>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</si>
  <si>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</si>
  <si>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</si>
  <si>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</si>
  <si>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</si>
  <si>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</si>
  <si>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</si>
  <si>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</si>
  <si>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</si>
  <si>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</si>
  <si>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</si>
  <si>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</si>
  <si>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</si>
  <si>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</si>
  <si>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</si>
  <si>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</si>
  <si>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</si>
  <si>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</si>
  <si>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</si>
  <si>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</si>
  <si>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</si>
  <si>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</si>
  <si>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</si>
  <si>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</si>
  <si>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</si>
  <si>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</si>
  <si>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</si>
  <si>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</si>
  <si>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</si>
  <si>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</si>
  <si>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</si>
  <si>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</si>
  <si>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</si>
  <si>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</si>
  <si>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</si>
  <si>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</si>
  <si>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</si>
  <si>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</si>
  <si>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</si>
  <si>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</si>
  <si>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</si>
  <si>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</si>
  <si>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</si>
  <si>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</si>
  <si>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</si>
  <si>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</si>
  <si>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</si>
  <si>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</si>
  <si>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</si>
  <si>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</si>
  <si>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</si>
  <si>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</si>
  <si>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</si>
  <si>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</si>
  <si>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</si>
  <si>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</si>
  <si>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</si>
  <si>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</si>
  <si>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</si>
  <si>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</si>
  <si>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</si>
  <si>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</si>
  <si>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</si>
  <si>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</si>
  <si>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</si>
  <si>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</si>
  <si>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</si>
  <si>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</si>
  <si>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</si>
  <si>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</si>
  <si>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</si>
  <si>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</si>
  <si>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</si>
  <si>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</si>
  <si>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</si>
  <si>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</si>
  <si>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</si>
  <si>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</si>
  <si>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</si>
  <si>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</si>
  <si>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</si>
  <si>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</si>
  <si>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</si>
  <si>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</si>
  <si>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</si>
  <si>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</si>
  <si>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</si>
  <si>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</si>
  <si>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</si>
  <si>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</si>
  <si>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</si>
  <si>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</si>
  <si>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</si>
  <si>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</si>
  <si>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</si>
  <si>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</si>
  <si>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</si>
  <si>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</si>
  <si>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</si>
  <si>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</si>
  <si>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</si>
  <si>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</si>
  <si>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</si>
  <si>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</si>
  <si>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</si>
  <si>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</si>
  <si>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</si>
  <si>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</si>
  <si>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</si>
  <si>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</si>
  <si>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</si>
  <si>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</si>
  <si>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</si>
  <si>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</si>
  <si>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</si>
  <si>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</si>
  <si>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</si>
  <si>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</si>
  <si>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</si>
  <si>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</si>
  <si>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</si>
  <si>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</si>
  <si>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</si>
  <si>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</si>
  <si>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</si>
  <si>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</si>
  <si>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</si>
  <si>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</si>
  <si>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</si>
  <si>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</si>
  <si>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</si>
  <si>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</si>
  <si>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</si>
  <si>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</si>
  <si>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</si>
  <si>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</si>
  <si>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</si>
  <si>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</si>
  <si>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</si>
  <si>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</si>
  <si>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</si>
  <si>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</si>
  <si>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</si>
  <si>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</si>
  <si>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</si>
  <si>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</si>
  <si>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</si>
  <si>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</si>
  <si>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</si>
  <si>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</si>
  <si>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</si>
  <si>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</si>
  <si>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</si>
  <si>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</si>
  <si>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</si>
  <si>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</si>
  <si>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</si>
  <si>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</si>
  <si>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</si>
  <si>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</si>
  <si>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</si>
  <si>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</si>
  <si>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</si>
  <si>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</si>
  <si>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</si>
  <si>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</si>
  <si>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</si>
  <si>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</si>
  <si>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</si>
  <si>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</si>
  <si>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</si>
  <si>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</si>
  <si>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</si>
  <si>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</si>
  <si>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</si>
  <si>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</si>
  <si>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</si>
  <si>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</si>
  <si>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</si>
  <si>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</si>
  <si>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</si>
  <si>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</si>
  <si>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</si>
  <si>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</si>
  <si>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</si>
  <si>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</si>
  <si>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</si>
  <si>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</si>
  <si>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</si>
  <si>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</si>
  <si>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</si>
  <si>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</si>
  <si>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</si>
  <si>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</si>
  <si>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</si>
  <si>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</si>
  <si>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</si>
  <si>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</si>
  <si>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</si>
  <si>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</si>
  <si>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</si>
  <si>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</si>
  <si>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</si>
  <si>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</si>
  <si>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</si>
  <si>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</si>
  <si>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</si>
  <si>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</si>
  <si>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</si>
  <si>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</si>
  <si>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</si>
  <si>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</si>
  <si>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</si>
  <si>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</si>
  <si>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</si>
  <si>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</si>
  <si>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</si>
  <si>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</si>
  <si>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</si>
  <si>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</si>
  <si>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</si>
  <si>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</si>
  <si>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</si>
  <si>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</si>
  <si>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</si>
  <si>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</si>
  <si>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</si>
  <si>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</si>
  <si>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</si>
  <si>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</si>
  <si>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</si>
  <si>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</si>
  <si>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</si>
  <si>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</si>
  <si>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</si>
  <si>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</si>
  <si>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</si>
  <si>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</si>
  <si>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</si>
  <si>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</si>
  <si>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</si>
  <si>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</si>
  <si>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</si>
  <si>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</si>
  <si>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</si>
  <si>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</si>
  <si>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</si>
  <si>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</si>
  <si>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</si>
  <si>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</si>
  <si>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</si>
  <si>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</si>
  <si>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</si>
  <si>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</si>
  <si>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</si>
  <si>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</si>
  <si>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</si>
  <si>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</si>
  <si>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</si>
  <si>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</si>
  <si>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</si>
  <si>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</si>
  <si>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</si>
  <si>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</si>
  <si>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</si>
  <si>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</si>
  <si>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</si>
  <si>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</si>
  <si>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</si>
  <si>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</si>
  <si>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</si>
  <si>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</si>
  <si>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</si>
  <si>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</si>
  <si>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</si>
  <si>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</si>
  <si>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</si>
  <si>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</si>
  <si>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</si>
  <si>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</si>
  <si>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</si>
  <si>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</si>
  <si>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</si>
  <si>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</si>
  <si>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</si>
  <si>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</si>
  <si>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</si>
  <si>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</si>
  <si>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</si>
  <si>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</si>
  <si>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</si>
  <si>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</si>
  <si>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</si>
  <si>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</si>
  <si>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</si>
  <si>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</si>
  <si>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</si>
  <si>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</si>
  <si>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</si>
  <si>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</si>
  <si>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</si>
  <si>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</si>
  <si>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</si>
  <si>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</si>
  <si>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</si>
  <si>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</si>
  <si>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</si>
  <si>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</si>
  <si>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</si>
  <si>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</si>
  <si>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</si>
  <si>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</si>
  <si>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</si>
  <si>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</si>
  <si>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</si>
  <si>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</si>
  <si>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</si>
  <si>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</si>
  <si>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</si>
  <si>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</si>
  <si>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</si>
  <si>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</si>
  <si>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</si>
  <si>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</si>
  <si>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</si>
  <si>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</si>
  <si>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</si>
  <si>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</si>
  <si>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</si>
  <si>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</si>
  <si>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</si>
  <si>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</si>
  <si>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</si>
  <si>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</si>
  <si>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</si>
  <si>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</si>
  <si>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</si>
  <si>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</si>
  <si>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</si>
  <si>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</si>
  <si>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</si>
  <si>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</si>
  <si>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</si>
  <si>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</si>
  <si>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</si>
  <si>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</si>
  <si>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</si>
  <si>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</si>
  <si>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</si>
  <si>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</si>
  <si>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</si>
  <si>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</si>
  <si>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</si>
  <si>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</si>
  <si>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</si>
  <si>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</si>
  <si>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</si>
  <si>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</si>
  <si>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</si>
  <si>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</si>
  <si>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</si>
  <si>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</si>
  <si>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</si>
  <si>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</si>
  <si>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</si>
  <si>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</si>
  <si>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</si>
  <si>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</si>
  <si>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</si>
  <si>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</si>
  <si>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</si>
  <si>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</si>
  <si>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</si>
  <si>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</si>
  <si>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</si>
  <si>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</si>
  <si>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</si>
  <si>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</si>
  <si>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</si>
  <si>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</si>
  <si>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</si>
  <si>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</si>
  <si>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</si>
  <si>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</si>
  <si>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</si>
  <si>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</si>
  <si>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</si>
  <si>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</si>
  <si>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</si>
  <si>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</si>
  <si>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</si>
  <si>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</si>
  <si>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</si>
  <si>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</si>
  <si>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</si>
  <si>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</si>
  <si>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</si>
  <si>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</si>
  <si>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</si>
  <si>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</si>
  <si>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</si>
  <si>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</si>
  <si>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</si>
  <si>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</si>
  <si>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</si>
  <si>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</si>
  <si>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</si>
  <si>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</si>
  <si>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</si>
  <si>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</si>
  <si>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</si>
  <si>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</si>
  <si>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</si>
  <si>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</si>
  <si>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</si>
  <si>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</si>
  <si>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</si>
  <si>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</si>
  <si>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</si>
  <si>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</si>
  <si>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</si>
  <si>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</si>
  <si>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</si>
  <si>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</si>
  <si>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</si>
  <si>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</si>
  <si>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</si>
  <si>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</si>
  <si>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</si>
  <si>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</si>
  <si>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</si>
  <si>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</si>
  <si>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</si>
  <si>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</si>
  <si>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</si>
  <si>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</si>
  <si>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</si>
  <si>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</si>
  <si>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</si>
  <si>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</si>
  <si>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</si>
  <si>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</si>
  <si>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</si>
  <si>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</si>
  <si>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</si>
  <si>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</si>
  <si>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</si>
  <si>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</si>
  <si>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</si>
  <si>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</si>
  <si>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</si>
  <si>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</si>
  <si>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</si>
  <si>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</si>
  <si>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</si>
  <si>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</si>
  <si>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</si>
  <si>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</si>
  <si>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</si>
  <si>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</si>
  <si>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</si>
  <si>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</si>
  <si>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</si>
  <si>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</si>
  <si>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</si>
  <si>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</si>
  <si>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</si>
  <si>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</si>
  <si>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</si>
  <si>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</si>
  <si>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</si>
  <si>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</si>
  <si>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</si>
  <si>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</si>
  <si>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</si>
  <si>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</si>
  <si>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</si>
  <si>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</si>
  <si>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</si>
  <si>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</si>
  <si>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</si>
  <si>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</si>
  <si>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</si>
  <si>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</si>
  <si>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</si>
  <si>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</si>
  <si>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</si>
  <si>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</si>
  <si>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</si>
  <si>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</si>
  <si>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</si>
  <si>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</si>
  <si>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</si>
  <si>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</si>
  <si>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</si>
  <si>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</si>
  <si>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</si>
  <si>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</si>
  <si>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</si>
  <si>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</si>
  <si>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</si>
  <si>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</si>
  <si>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</si>
  <si>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</si>
  <si>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</si>
  <si>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</si>
  <si>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</si>
  <si>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</si>
  <si>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</si>
  <si>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</si>
  <si>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</si>
  <si>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</si>
  <si>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</si>
  <si>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</si>
  <si>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</si>
  <si>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</si>
  <si>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</si>
  <si>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</si>
  <si>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</si>
  <si>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</si>
  <si>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</si>
  <si>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</si>
  <si>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</si>
  <si>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</si>
  <si>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</si>
  <si>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</si>
  <si>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</si>
  <si>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</si>
  <si>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</si>
  <si>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</si>
  <si>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</si>
  <si>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</si>
  <si>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</si>
  <si>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</si>
  <si>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</si>
  <si>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</si>
  <si>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</si>
  <si>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</si>
  <si>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</si>
  <si>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</si>
  <si>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</si>
  <si>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</si>
  <si>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</si>
  <si>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</si>
  <si>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</si>
  <si>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</si>
  <si>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</si>
  <si>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</si>
  <si>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</si>
  <si>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</si>
  <si>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</si>
  <si>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</si>
  <si>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</si>
  <si>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</si>
  <si>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</si>
  <si>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</si>
  <si>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</si>
  <si>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</si>
  <si>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</si>
  <si>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</si>
  <si>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</si>
  <si>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</si>
  <si>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</si>
  <si>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</si>
  <si>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</si>
  <si>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</si>
  <si>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</si>
  <si>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</si>
  <si>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</si>
  <si>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</si>
  <si>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</si>
  <si>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</si>
  <si>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</si>
  <si>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</si>
  <si>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</si>
  <si>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</si>
  <si>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</si>
  <si>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</si>
  <si>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</si>
  <si>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</si>
  <si>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</si>
  <si>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</si>
  <si>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</si>
  <si>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</si>
  <si>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</si>
  <si>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</si>
  <si>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</si>
  <si>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</si>
  <si>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</si>
  <si>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</si>
  <si>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</si>
  <si>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</si>
  <si>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</si>
  <si>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</si>
  <si>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</si>
  <si>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</si>
  <si>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</si>
  <si>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</si>
  <si>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</si>
  <si>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</si>
  <si>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</si>
  <si>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</si>
  <si>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</si>
  <si>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</si>
  <si>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</si>
  <si>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</si>
  <si>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</si>
  <si>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</si>
  <si>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</si>
  <si>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</si>
  <si>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</si>
  <si>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</si>
  <si>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</si>
  <si>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</si>
  <si>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</si>
  <si>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</si>
  <si>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</si>
  <si>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</si>
  <si>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</si>
  <si>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</si>
  <si>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</si>
  <si>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</si>
  <si>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</si>
  <si>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</si>
  <si>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</si>
  <si>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</si>
  <si>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</si>
  <si>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</si>
  <si>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</si>
  <si>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</si>
  <si>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</si>
  <si>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</si>
  <si>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</si>
  <si>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</si>
  <si>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</si>
  <si>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</si>
  <si>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</si>
  <si>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</si>
  <si>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</si>
  <si>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</si>
  <si>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</si>
  <si>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</si>
  <si>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</si>
  <si>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</si>
  <si>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</si>
  <si>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</si>
  <si>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</si>
  <si>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</si>
  <si>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</si>
  <si>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</si>
  <si>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</si>
  <si>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</si>
  <si>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</si>
  <si>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</si>
  <si>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</si>
  <si>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</si>
  <si>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</si>
  <si>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</si>
  <si>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</si>
  <si>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</si>
  <si>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</si>
  <si>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</si>
  <si>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</si>
  <si>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</si>
  <si>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</si>
  <si>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</si>
  <si>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</si>
  <si>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</si>
  <si>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</si>
  <si>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</si>
  <si>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</si>
  <si>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</si>
  <si>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</si>
  <si>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</si>
  <si>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</si>
  <si>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</si>
  <si>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</si>
  <si>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</si>
  <si>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</si>
  <si>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</si>
  <si>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</si>
  <si>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</si>
  <si>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</si>
  <si>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</si>
  <si>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</si>
  <si>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</si>
  <si>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</si>
  <si>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</si>
  <si>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</si>
  <si>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</si>
  <si>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</si>
  <si>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</si>
  <si>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</si>
  <si>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</si>
  <si>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</si>
  <si>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</si>
  <si>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</si>
  <si>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</si>
  <si>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</si>
  <si>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</si>
  <si>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</si>
  <si>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</si>
  <si>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</si>
  <si>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</si>
  <si>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</si>
  <si>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</si>
  <si>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</si>
  <si>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</si>
  <si>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</si>
  <si>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</si>
  <si>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</si>
  <si>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</si>
  <si>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</si>
  <si>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</si>
  <si>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</si>
  <si>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</si>
  <si>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</si>
  <si>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</si>
  <si>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</si>
  <si>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</si>
  <si>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</si>
  <si>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</si>
  <si>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</si>
  <si>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</si>
  <si>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</si>
  <si>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</si>
  <si>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</si>
  <si>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</si>
  <si>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</si>
  <si>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</si>
  <si>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</si>
  <si>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</si>
  <si>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</si>
  <si>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</si>
  <si>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</si>
  <si>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</si>
  <si>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</si>
  <si>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</si>
  <si>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</si>
  <si>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</si>
  <si>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</si>
  <si>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</si>
  <si>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</si>
  <si>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</si>
  <si>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</si>
  <si>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</si>
  <si>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</si>
  <si>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</si>
  <si>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</si>
  <si>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</si>
  <si>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</si>
  <si>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</si>
  <si>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</si>
  <si>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</si>
  <si>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</si>
  <si>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</si>
  <si>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</si>
  <si>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</si>
  <si>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</si>
  <si>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</si>
  <si>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</si>
  <si>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</si>
  <si>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</si>
  <si>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</si>
  <si>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</si>
  <si>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</si>
  <si>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</si>
  <si>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</si>
  <si>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</si>
  <si>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</si>
  <si>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</si>
  <si>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</si>
  <si>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</si>
  <si>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</si>
  <si>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</si>
  <si>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</si>
  <si>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</si>
  <si>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</si>
  <si>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</si>
  <si>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</si>
  <si>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</si>
  <si>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</si>
  <si>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</si>
  <si>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</si>
  <si>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</si>
  <si>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</si>
  <si>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</si>
  <si>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</si>
  <si>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</si>
  <si>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</si>
  <si>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</si>
  <si>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</si>
  <si>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</si>
  <si>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</si>
  <si>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</si>
  <si>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</si>
  <si>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</si>
  <si>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</si>
  <si>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</si>
  <si>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</si>
  <si>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</si>
  <si>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</si>
  <si>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</si>
  <si>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</si>
  <si>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</si>
  <si>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</si>
  <si>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</si>
  <si>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</si>
  <si>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</si>
  <si>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</si>
  <si>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</si>
  <si>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</si>
  <si>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</si>
  <si>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</si>
  <si>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</si>
  <si>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</si>
  <si>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</si>
  <si>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</si>
  <si>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</si>
  <si>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</si>
  <si>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</si>
  <si>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</si>
  <si>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</si>
  <si>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</si>
  <si>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</si>
  <si>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</si>
  <si>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</si>
  <si>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</si>
  <si>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</si>
  <si>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</si>
  <si>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</si>
  <si>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</si>
  <si>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</si>
  <si>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</si>
  <si>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</si>
  <si>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</si>
  <si>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</si>
  <si>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</si>
  <si>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</si>
  <si>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</si>
  <si>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</si>
  <si>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</si>
  <si>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</si>
  <si>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</si>
  <si>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</si>
  <si>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</si>
  <si>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</si>
  <si>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</si>
  <si>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</si>
  <si>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</si>
  <si>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</si>
  <si>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</si>
  <si>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</si>
  <si>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</si>
  <si>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</si>
  <si>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</si>
  <si>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</si>
  <si>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</si>
  <si>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</si>
  <si>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</si>
  <si>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</si>
  <si>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</si>
  <si>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</si>
  <si>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</si>
  <si>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</si>
  <si>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</si>
  <si>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</si>
  <si>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</si>
  <si>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</si>
  <si>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</si>
  <si>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</si>
  <si>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</si>
  <si>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</si>
  <si>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</si>
  <si>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</si>
  <si>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</si>
  <si>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</si>
  <si>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</si>
  <si>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</si>
  <si>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</si>
  <si>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</si>
  <si>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</si>
  <si>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</si>
  <si>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</si>
  <si>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</si>
  <si>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</si>
  <si>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</si>
  <si>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</si>
  <si>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</si>
  <si>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</si>
  <si>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</si>
  <si>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</si>
  <si>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</si>
  <si>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</si>
  <si>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</si>
  <si>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</si>
  <si>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</si>
  <si>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</si>
  <si>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</si>
  <si>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</si>
  <si>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</si>
  <si>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</si>
  <si>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</si>
  <si>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</si>
  <si>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</si>
  <si>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</si>
  <si>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</si>
  <si>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</si>
  <si>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</si>
  <si>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</si>
  <si>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</si>
  <si>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</si>
  <si>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</si>
  <si>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</si>
  <si>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</si>
  <si>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</si>
  <si>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</si>
  <si>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</si>
  <si>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</si>
  <si>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</si>
  <si>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</si>
  <si>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</si>
  <si>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</si>
  <si>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</si>
  <si>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</si>
  <si>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</si>
  <si>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</si>
  <si>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</si>
  <si>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</si>
  <si>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</si>
  <si>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</si>
  <si>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</si>
  <si>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</si>
  <si>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</si>
  <si>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</si>
  <si>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</si>
  <si>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</si>
  <si>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</si>
  <si>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</si>
  <si>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</si>
  <si>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</si>
  <si>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</si>
  <si>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</si>
  <si>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</si>
  <si>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</si>
  <si>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</si>
  <si>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</si>
  <si>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</si>
  <si>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</si>
  <si>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</si>
  <si>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</si>
  <si>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</si>
  <si>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</si>
  <si>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</si>
  <si>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</si>
  <si>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</si>
  <si>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</si>
  <si>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</si>
  <si>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</si>
  <si>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</si>
  <si>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</si>
  <si>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</si>
  <si>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</si>
  <si>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</si>
  <si>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</si>
  <si>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</si>
  <si>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</si>
  <si>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</si>
  <si>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</si>
  <si>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</si>
  <si>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</si>
  <si>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</si>
  <si>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</si>
  <si>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</si>
  <si>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</si>
  <si>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</si>
  <si>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</si>
  <si>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</si>
  <si>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</si>
  <si>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</si>
  <si>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</si>
  <si>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</si>
  <si>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</si>
  <si>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</si>
  <si>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</si>
  <si>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</si>
  <si>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</si>
  <si>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</si>
  <si>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</si>
  <si>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</si>
  <si>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</si>
  <si>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</si>
  <si>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</si>
  <si>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</si>
  <si>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</si>
  <si>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</si>
  <si>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</si>
  <si>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</si>
  <si>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</si>
  <si>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</si>
  <si>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</si>
  <si>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</si>
  <si>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</si>
  <si>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</si>
  <si>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</si>
  <si>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</si>
  <si>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</si>
  <si>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</si>
  <si>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</si>
  <si>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</si>
  <si>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</si>
  <si>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</si>
  <si>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</si>
  <si>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</si>
  <si>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</si>
  <si>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</si>
  <si>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</si>
  <si>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</si>
  <si>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</si>
  <si>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</si>
  <si>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</si>
  <si>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</si>
  <si>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</si>
  <si>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</si>
  <si>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</si>
  <si>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</si>
  <si>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</si>
  <si>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</si>
  <si>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</si>
  <si>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</si>
  <si>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</si>
  <si>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</si>
  <si>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</si>
  <si>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</si>
  <si>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</si>
  <si>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</si>
  <si>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</si>
  <si>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</si>
  <si>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</si>
  <si>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</si>
  <si>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</si>
  <si>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</si>
  <si>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</si>
  <si>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</si>
  <si>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</si>
  <si>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</si>
  <si>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</si>
  <si>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</si>
  <si>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</si>
  <si>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</si>
  <si>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</si>
  <si>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</si>
  <si>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</si>
  <si>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</si>
  <si>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</si>
  <si>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</si>
  <si>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</si>
  <si>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</si>
  <si>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</si>
  <si>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</si>
  <si>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</si>
  <si>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</si>
  <si>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</si>
  <si>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</si>
  <si>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</si>
  <si>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</si>
  <si>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</si>
  <si>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</si>
  <si>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</si>
  <si>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</si>
  <si>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</si>
  <si>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</si>
  <si>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</si>
  <si>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</si>
  <si>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</si>
  <si>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</si>
  <si>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</si>
  <si>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</si>
  <si>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</si>
  <si>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</si>
  <si>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</si>
  <si>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</si>
  <si>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</si>
  <si>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</si>
  <si>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</si>
  <si>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</si>
  <si>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</si>
  <si>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</si>
  <si>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</si>
  <si>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</si>
  <si>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</si>
  <si>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06.085.0065-A</t>
  </si>
  <si>
    <t>06.085.0070-0</t>
  </si>
  <si>
    <t>06.085.0070-A</t>
  </si>
  <si>
    <t>06.085.0072-0</t>
  </si>
  <si>
    <t>06.085.0072-A</t>
  </si>
  <si>
    <t>06.085.0074-0</t>
  </si>
  <si>
    <t>06.085.0074-A</t>
  </si>
  <si>
    <t>06.086.0010-0</t>
  </si>
  <si>
    <t>06.086.0010-A</t>
  </si>
  <si>
    <t>06.087.0010-0</t>
  </si>
  <si>
    <t>06.087.0010-A</t>
  </si>
  <si>
    <t>06.088.0010-0</t>
  </si>
  <si>
    <t>06.088.0010-A</t>
  </si>
  <si>
    <t>06.090.0010-0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</si>
  <si>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</si>
  <si>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</si>
  <si>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</si>
  <si>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</si>
  <si>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</si>
  <si>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</si>
  <si>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</si>
  <si>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</si>
  <si>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</si>
  <si>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</si>
  <si>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</si>
  <si>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</si>
  <si>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</si>
  <si>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</si>
  <si>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</si>
  <si>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</si>
  <si>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</si>
  <si>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</si>
  <si>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</si>
  <si>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</si>
  <si>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</si>
  <si>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</si>
  <si>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</si>
  <si>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</si>
  <si>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</si>
  <si>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</si>
  <si>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</si>
  <si>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</si>
  <si>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</si>
  <si>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</si>
  <si>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</si>
  <si>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</si>
  <si>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</si>
  <si>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</si>
  <si>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</si>
  <si>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</si>
  <si>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</si>
  <si>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</si>
  <si>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</si>
  <si>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</si>
  <si>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</si>
  <si>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</si>
  <si>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</si>
  <si>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</si>
  <si>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</si>
  <si>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</si>
  <si>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</si>
  <si>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</si>
  <si>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</si>
  <si>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</si>
  <si>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</si>
  <si>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</si>
  <si>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</si>
  <si>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</si>
  <si>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</si>
  <si>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</si>
  <si>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</si>
  <si>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</si>
  <si>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</si>
  <si>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</si>
  <si>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</si>
  <si>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</si>
  <si>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</si>
  <si>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</si>
  <si>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</si>
  <si>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</si>
  <si>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</si>
  <si>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</si>
  <si>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</si>
  <si>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</si>
  <si>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</si>
  <si>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</si>
  <si>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</si>
  <si>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</si>
  <si>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</si>
  <si>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</si>
  <si>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</si>
  <si>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</si>
  <si>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</si>
  <si>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</si>
  <si>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</si>
  <si>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</si>
  <si>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</si>
  <si>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</si>
  <si>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</si>
  <si>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</si>
  <si>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</si>
  <si>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</si>
  <si>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</si>
  <si>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</si>
  <si>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</si>
  <si>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</si>
  <si>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</si>
  <si>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</si>
  <si>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</si>
  <si>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</si>
  <si>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</si>
  <si>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</si>
  <si>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</si>
  <si>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</si>
  <si>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</si>
  <si>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</si>
  <si>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</si>
  <si>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</si>
  <si>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</si>
  <si>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</si>
  <si>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</si>
  <si>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</si>
  <si>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</si>
  <si>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</si>
  <si>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</si>
  <si>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</si>
  <si>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</si>
  <si>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</si>
  <si>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</si>
  <si>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</si>
  <si>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</si>
  <si>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</si>
  <si>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</si>
  <si>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</si>
  <si>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</si>
  <si>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</si>
  <si>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</si>
  <si>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</si>
  <si>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</si>
  <si>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</si>
  <si>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</si>
  <si>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</si>
  <si>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</si>
  <si>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</si>
  <si>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</si>
  <si>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</si>
  <si>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</si>
  <si>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</si>
  <si>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</si>
  <si>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</si>
  <si>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</si>
  <si>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</si>
  <si>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</si>
  <si>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</si>
  <si>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</si>
  <si>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</si>
  <si>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</si>
  <si>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</si>
  <si>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</si>
  <si>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</si>
  <si>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</si>
  <si>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</si>
  <si>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</si>
  <si>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</si>
  <si>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</si>
  <si>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</si>
  <si>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</si>
  <si>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</si>
  <si>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</si>
  <si>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</si>
  <si>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</si>
  <si>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</si>
  <si>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</si>
  <si>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</si>
  <si>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</si>
  <si>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</si>
  <si>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</si>
  <si>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</si>
  <si>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</si>
  <si>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</si>
  <si>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</si>
  <si>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</si>
  <si>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</si>
  <si>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</si>
  <si>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</si>
  <si>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</si>
  <si>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</si>
  <si>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</si>
  <si>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</si>
  <si>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</si>
  <si>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</si>
  <si>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</si>
  <si>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</si>
  <si>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</si>
  <si>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</si>
  <si>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</si>
  <si>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</si>
  <si>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</si>
  <si>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</si>
  <si>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</si>
  <si>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</si>
  <si>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</si>
  <si>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</si>
  <si>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</si>
  <si>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</si>
  <si>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</si>
  <si>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</si>
  <si>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</si>
  <si>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</si>
  <si>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</si>
  <si>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</si>
  <si>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</si>
  <si>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</si>
  <si>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</si>
  <si>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</si>
  <si>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</si>
  <si>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</si>
  <si>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</si>
  <si>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</si>
  <si>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</si>
  <si>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</si>
  <si>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</si>
  <si>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</si>
  <si>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</si>
  <si>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</si>
  <si>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</si>
  <si>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</si>
  <si>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</si>
  <si>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</si>
  <si>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</si>
  <si>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</si>
  <si>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</si>
  <si>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</si>
  <si>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</si>
  <si>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</si>
  <si>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</si>
  <si>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</si>
  <si>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</si>
  <si>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</si>
  <si>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</si>
  <si>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</si>
  <si>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</si>
  <si>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</si>
  <si>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</si>
  <si>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</si>
  <si>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</si>
  <si>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</si>
  <si>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</si>
  <si>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</si>
  <si>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</si>
  <si>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</si>
  <si>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</si>
  <si>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</si>
  <si>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</si>
  <si>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</si>
  <si>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</si>
  <si>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</si>
  <si>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</si>
  <si>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</si>
  <si>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</si>
  <si>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</si>
  <si>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</si>
  <si>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</si>
  <si>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</si>
  <si>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</si>
  <si>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</si>
  <si>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</si>
  <si>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</si>
  <si>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</si>
  <si>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</si>
  <si>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</si>
  <si>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</si>
  <si>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</si>
  <si>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</si>
  <si>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</si>
  <si>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</si>
  <si>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</si>
  <si>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</si>
  <si>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</si>
  <si>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</si>
  <si>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</si>
  <si>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</si>
  <si>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</si>
  <si>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</si>
  <si>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</si>
  <si>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</si>
  <si>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</si>
  <si>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</si>
  <si>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</si>
  <si>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</si>
  <si>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</si>
  <si>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</si>
  <si>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</si>
  <si>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</si>
  <si>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</si>
  <si>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</si>
  <si>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</si>
  <si>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</si>
  <si>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</si>
  <si>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</si>
  <si>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</si>
  <si>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</si>
  <si>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</si>
  <si>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</si>
  <si>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</si>
  <si>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</si>
  <si>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</si>
  <si>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</si>
  <si>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</si>
  <si>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</si>
  <si>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</si>
  <si>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</si>
  <si>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</si>
  <si>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</si>
  <si>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</si>
  <si>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</si>
  <si>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</si>
  <si>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</si>
  <si>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</si>
  <si>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</si>
  <si>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</si>
  <si>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</si>
  <si>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</si>
  <si>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</si>
  <si>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</si>
  <si>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</si>
  <si>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</si>
  <si>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</si>
  <si>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</si>
  <si>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</si>
  <si>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</si>
  <si>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</si>
  <si>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</si>
  <si>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</si>
  <si>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</si>
  <si>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</si>
  <si>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</si>
  <si>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</si>
  <si>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</si>
  <si>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</si>
  <si>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</si>
  <si>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</si>
  <si>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</si>
  <si>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</si>
  <si>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</si>
  <si>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</si>
  <si>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</si>
  <si>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</si>
  <si>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</si>
  <si>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</si>
  <si>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</si>
  <si>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</si>
  <si>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</si>
  <si>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</si>
  <si>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</si>
  <si>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</si>
  <si>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</si>
  <si>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</si>
  <si>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</si>
  <si>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</si>
  <si>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</si>
  <si>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</si>
  <si>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</si>
  <si>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</si>
  <si>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</si>
  <si>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</si>
  <si>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</si>
  <si>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</si>
  <si>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</si>
  <si>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</si>
  <si>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</si>
  <si>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</si>
  <si>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</si>
  <si>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</si>
  <si>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</si>
  <si>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</si>
  <si>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</si>
  <si>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</si>
  <si>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</si>
  <si>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</si>
  <si>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</si>
  <si>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</si>
  <si>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</si>
  <si>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</si>
  <si>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</si>
  <si>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</si>
  <si>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</si>
  <si>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</si>
  <si>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</si>
  <si>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</si>
  <si>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</si>
  <si>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</si>
  <si>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</si>
  <si>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</si>
  <si>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</si>
  <si>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</si>
  <si>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</si>
  <si>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</si>
  <si>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</si>
  <si>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</si>
  <si>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</si>
  <si>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</si>
  <si>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</si>
  <si>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</si>
  <si>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</si>
  <si>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</si>
  <si>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</si>
  <si>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</si>
  <si>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</si>
  <si>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</si>
  <si>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</si>
  <si>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</si>
  <si>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</si>
  <si>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</si>
  <si>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</si>
  <si>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</si>
  <si>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</si>
  <si>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</si>
  <si>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</si>
  <si>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</si>
  <si>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</si>
  <si>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</si>
  <si>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</si>
  <si>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</si>
  <si>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</si>
  <si>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</si>
  <si>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</si>
  <si>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</si>
  <si>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</si>
  <si>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</si>
  <si>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</si>
  <si>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</si>
  <si>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</si>
  <si>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</si>
  <si>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</si>
  <si>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</si>
  <si>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</si>
  <si>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</si>
  <si>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</si>
  <si>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</si>
  <si>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</si>
  <si>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</si>
  <si>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</si>
  <si>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</si>
  <si>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</si>
  <si>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</si>
  <si>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</si>
  <si>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</si>
  <si>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</si>
  <si>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</si>
  <si>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</si>
  <si>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</si>
  <si>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</si>
  <si>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</si>
  <si>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</si>
  <si>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</si>
  <si>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</si>
  <si>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</si>
  <si>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</si>
  <si>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</si>
  <si>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</si>
  <si>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</si>
  <si>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</si>
  <si>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</si>
  <si>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</si>
  <si>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</si>
  <si>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</si>
  <si>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</si>
  <si>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</si>
  <si>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</si>
  <si>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</si>
  <si>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</si>
  <si>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</si>
  <si>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</si>
  <si>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</si>
  <si>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</si>
  <si>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</si>
  <si>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</si>
  <si>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</si>
  <si>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</si>
  <si>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</si>
  <si>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</si>
  <si>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</si>
  <si>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</si>
  <si>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</si>
  <si>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</si>
  <si>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</si>
  <si>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</si>
  <si>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</si>
  <si>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</si>
  <si>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</si>
  <si>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</si>
  <si>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</si>
  <si>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</si>
  <si>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</si>
  <si>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</si>
  <si>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</si>
  <si>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</si>
  <si>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</si>
  <si>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</si>
  <si>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</si>
  <si>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</si>
  <si>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</si>
  <si>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</si>
  <si>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</si>
  <si>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</si>
  <si>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</si>
  <si>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</si>
  <si>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</si>
  <si>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</si>
  <si>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</si>
  <si>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</si>
  <si>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</si>
  <si>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</si>
  <si>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</si>
  <si>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</si>
  <si>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</si>
  <si>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</si>
  <si>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</si>
  <si>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</si>
  <si>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</si>
  <si>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</si>
  <si>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</si>
  <si>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</si>
  <si>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</si>
  <si>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</si>
  <si>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</si>
  <si>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</si>
  <si>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</si>
  <si>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</si>
  <si>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</si>
  <si>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</si>
  <si>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</si>
  <si>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</si>
  <si>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</si>
  <si>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</si>
  <si>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</si>
  <si>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</si>
  <si>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</si>
  <si>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</si>
  <si>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</si>
  <si>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</si>
  <si>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</si>
  <si>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</si>
  <si>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</si>
  <si>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</si>
  <si>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</si>
  <si>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</si>
  <si>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</si>
  <si>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</si>
  <si>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</si>
  <si>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</si>
  <si>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</si>
  <si>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</si>
  <si>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</si>
  <si>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</si>
  <si>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</si>
  <si>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</si>
  <si>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</si>
  <si>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</si>
  <si>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</si>
  <si>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</si>
  <si>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</si>
  <si>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</si>
  <si>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</si>
  <si>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</si>
  <si>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</si>
  <si>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</si>
  <si>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</si>
  <si>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</si>
  <si>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</si>
  <si>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</si>
  <si>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</si>
  <si>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</si>
  <si>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</si>
  <si>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</si>
  <si>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</si>
  <si>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</si>
  <si>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</si>
  <si>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</si>
  <si>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</si>
  <si>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</si>
  <si>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</si>
  <si>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</si>
  <si>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</si>
  <si>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</si>
  <si>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</si>
  <si>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</si>
  <si>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</si>
  <si>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</si>
  <si>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</si>
  <si>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</si>
  <si>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</si>
  <si>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</si>
  <si>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</si>
  <si>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</si>
  <si>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</si>
  <si>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</si>
  <si>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</si>
  <si>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</si>
  <si>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</si>
  <si>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</si>
  <si>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</si>
  <si>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</si>
  <si>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</si>
  <si>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</si>
  <si>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</si>
  <si>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</si>
  <si>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</si>
  <si>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</si>
  <si>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</si>
  <si>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</si>
  <si>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</si>
  <si>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</si>
  <si>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</si>
  <si>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</si>
  <si>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</si>
  <si>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</si>
  <si>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</si>
  <si>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</si>
  <si>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</si>
  <si>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</si>
  <si>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</si>
  <si>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</si>
  <si>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</si>
  <si>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</si>
  <si>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</si>
  <si>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</si>
  <si>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</si>
  <si>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</si>
  <si>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</si>
  <si>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</si>
  <si>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</si>
  <si>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</si>
  <si>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</si>
  <si>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</si>
  <si>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</si>
  <si>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</si>
  <si>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</si>
  <si>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</si>
  <si>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</si>
  <si>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</si>
  <si>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</si>
  <si>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</si>
  <si>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</si>
  <si>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</si>
  <si>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</si>
  <si>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</si>
  <si>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</si>
  <si>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</si>
  <si>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</si>
  <si>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</si>
  <si>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</si>
  <si>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</si>
  <si>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</si>
  <si>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</si>
  <si>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</si>
  <si>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</si>
  <si>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</si>
  <si>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</si>
  <si>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</si>
  <si>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</si>
  <si>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</si>
  <si>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</si>
  <si>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</si>
  <si>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</si>
  <si>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</si>
  <si>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</si>
  <si>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</si>
  <si>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</si>
  <si>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</si>
  <si>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</si>
  <si>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</si>
  <si>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</si>
  <si>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</si>
  <si>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</si>
  <si>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</si>
  <si>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</si>
  <si>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</si>
  <si>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</si>
  <si>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</si>
  <si>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</si>
  <si>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</si>
  <si>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</si>
  <si>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</si>
  <si>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</si>
  <si>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</si>
  <si>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</si>
  <si>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</si>
  <si>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</si>
  <si>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</si>
  <si>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</si>
  <si>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</si>
  <si>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</si>
  <si>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</si>
  <si>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</si>
  <si>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</si>
  <si>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</si>
  <si>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</si>
  <si>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</si>
  <si>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</si>
  <si>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</si>
  <si>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</si>
  <si>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</si>
  <si>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</si>
  <si>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</si>
  <si>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</si>
  <si>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</si>
  <si>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</si>
  <si>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</si>
  <si>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</si>
  <si>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</si>
  <si>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</si>
  <si>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</si>
  <si>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</si>
  <si>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</si>
  <si>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</si>
  <si>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</si>
  <si>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</si>
  <si>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</si>
  <si>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</si>
  <si>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</si>
  <si>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</si>
  <si>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</si>
  <si>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</si>
  <si>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</si>
  <si>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</si>
  <si>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</si>
  <si>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</si>
  <si>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</si>
  <si>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</si>
  <si>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</si>
  <si>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</si>
  <si>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</si>
  <si>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</si>
  <si>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</si>
  <si>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</si>
  <si>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</si>
  <si>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</si>
  <si>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</si>
  <si>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</si>
  <si>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</si>
  <si>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</si>
  <si>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</si>
  <si>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</si>
  <si>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</si>
  <si>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</si>
  <si>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</si>
  <si>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</si>
  <si>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</si>
  <si>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</si>
  <si>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</si>
  <si>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</si>
  <si>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</si>
  <si>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</si>
  <si>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</si>
  <si>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</si>
  <si>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</si>
  <si>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</si>
  <si>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</si>
  <si>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</si>
  <si>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</si>
  <si>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</si>
  <si>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</si>
  <si>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</si>
  <si>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</si>
  <si>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</si>
  <si>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</si>
  <si>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</si>
  <si>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</si>
  <si>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</si>
  <si>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</si>
  <si>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</si>
  <si>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</si>
  <si>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</si>
  <si>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</si>
  <si>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</si>
  <si>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</si>
  <si>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</si>
  <si>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</si>
  <si>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</si>
  <si>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</si>
  <si>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</si>
  <si>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</si>
  <si>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</si>
  <si>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</si>
  <si>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</si>
  <si>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</si>
  <si>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</si>
  <si>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</si>
  <si>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</si>
  <si>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</si>
  <si>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</si>
  <si>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</si>
  <si>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</si>
  <si>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</si>
  <si>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</si>
  <si>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</si>
  <si>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</si>
  <si>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</si>
  <si>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</si>
  <si>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</si>
  <si>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</si>
  <si>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06.203.0018-0</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</si>
  <si>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</si>
  <si>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</si>
  <si>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</si>
  <si>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</si>
  <si>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</si>
  <si>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</si>
  <si>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</si>
  <si>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</si>
  <si>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</si>
  <si>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</si>
  <si>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</si>
  <si>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</si>
  <si>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</si>
  <si>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</si>
  <si>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</si>
  <si>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</si>
  <si>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</si>
  <si>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</si>
  <si>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</si>
  <si>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</si>
  <si>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</si>
  <si>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</si>
  <si>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</si>
  <si>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</si>
  <si>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</si>
  <si>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</si>
  <si>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</si>
  <si>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</si>
  <si>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</si>
  <si>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</si>
  <si>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</si>
  <si>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</si>
  <si>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</si>
  <si>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</si>
  <si>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</si>
  <si>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</si>
  <si>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</si>
  <si>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</si>
  <si>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</si>
  <si>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</si>
  <si>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</si>
  <si>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</si>
  <si>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</si>
  <si>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</si>
  <si>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</si>
  <si>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</si>
  <si>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</si>
  <si>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</si>
  <si>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</si>
  <si>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</si>
  <si>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</si>
  <si>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</si>
  <si>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</si>
  <si>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</si>
  <si>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</si>
  <si>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</si>
  <si>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</si>
  <si>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</si>
  <si>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</si>
  <si>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</si>
  <si>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</si>
  <si>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</si>
  <si>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</si>
  <si>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</si>
  <si>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</si>
  <si>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</si>
  <si>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</si>
  <si>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</si>
  <si>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</si>
  <si>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</si>
  <si>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</si>
  <si>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</si>
  <si>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</si>
  <si>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</si>
  <si>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</si>
  <si>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</si>
  <si>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</si>
  <si>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</si>
  <si>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</si>
  <si>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</si>
  <si>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</si>
  <si>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</si>
  <si>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</si>
  <si>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</si>
  <si>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</si>
  <si>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</si>
  <si>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</si>
  <si>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</si>
  <si>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</si>
  <si>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</si>
  <si>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</si>
  <si>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</si>
  <si>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</si>
  <si>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</si>
  <si>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</si>
  <si>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</si>
  <si>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</si>
  <si>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</si>
  <si>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</si>
  <si>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</si>
  <si>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</si>
  <si>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</si>
  <si>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</si>
  <si>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</si>
  <si>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</si>
  <si>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</si>
  <si>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</si>
  <si>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</si>
  <si>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</si>
  <si>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</si>
  <si>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</si>
  <si>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</si>
  <si>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</si>
  <si>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</si>
  <si>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</si>
  <si>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</si>
  <si>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</si>
  <si>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</si>
  <si>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</si>
  <si>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</si>
  <si>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</si>
  <si>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</si>
  <si>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</si>
  <si>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</si>
  <si>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</si>
  <si>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</si>
  <si>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</si>
  <si>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</si>
  <si>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</si>
  <si>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</si>
  <si>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</si>
  <si>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</si>
  <si>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</si>
  <si>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</si>
  <si>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</si>
  <si>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</si>
  <si>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</si>
  <si>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</si>
  <si>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</si>
  <si>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</si>
  <si>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</si>
  <si>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</si>
  <si>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</si>
  <si>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</si>
  <si>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</si>
  <si>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</si>
  <si>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</si>
  <si>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</si>
  <si>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</si>
  <si>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</si>
  <si>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</si>
  <si>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</si>
  <si>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</si>
  <si>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</si>
  <si>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</si>
  <si>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</si>
  <si>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</si>
  <si>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</si>
  <si>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</si>
  <si>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</si>
  <si>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</si>
  <si>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</si>
  <si>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</si>
  <si>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</si>
  <si>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</si>
  <si>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</si>
  <si>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</si>
  <si>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</si>
  <si>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</si>
  <si>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</si>
  <si>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</si>
  <si>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</si>
  <si>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</si>
  <si>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</si>
  <si>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</si>
  <si>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</si>
  <si>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</si>
  <si>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</si>
  <si>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</si>
  <si>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</si>
  <si>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</si>
  <si>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</si>
  <si>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</si>
  <si>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</si>
  <si>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</si>
  <si>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</si>
  <si>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</si>
  <si>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</si>
  <si>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</si>
  <si>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</si>
  <si>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</si>
  <si>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</si>
  <si>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</si>
  <si>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</si>
  <si>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</si>
  <si>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</si>
  <si>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</si>
  <si>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</si>
  <si>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</si>
  <si>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</si>
  <si>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</si>
  <si>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</si>
  <si>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</si>
  <si>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</si>
  <si>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</si>
  <si>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</si>
  <si>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</si>
  <si>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</si>
  <si>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</si>
  <si>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</si>
  <si>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</si>
  <si>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</si>
  <si>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</si>
  <si>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</si>
  <si>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</si>
  <si>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</si>
  <si>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</si>
  <si>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</si>
  <si>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</si>
  <si>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</si>
  <si>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</si>
  <si>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</si>
  <si>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</si>
  <si>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</si>
  <si>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</si>
  <si>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</si>
  <si>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</si>
  <si>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</si>
  <si>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</si>
  <si>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</si>
  <si>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</si>
  <si>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</si>
  <si>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</si>
  <si>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</si>
  <si>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</si>
  <si>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</si>
  <si>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</si>
  <si>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</si>
  <si>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</si>
  <si>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</si>
  <si>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</si>
  <si>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</si>
  <si>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</si>
  <si>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</si>
  <si>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</si>
  <si>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</si>
  <si>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</si>
  <si>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</si>
  <si>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</si>
  <si>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</si>
  <si>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</si>
  <si>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</si>
  <si>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</si>
  <si>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</si>
  <si>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</si>
  <si>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</si>
  <si>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</si>
  <si>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</si>
  <si>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</si>
  <si>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</si>
  <si>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</si>
  <si>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</si>
  <si>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</si>
  <si>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</si>
  <si>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</si>
  <si>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</si>
  <si>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</si>
  <si>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</si>
  <si>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</si>
  <si>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</si>
  <si>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</si>
  <si>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</si>
  <si>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</si>
  <si>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</si>
  <si>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</si>
  <si>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</si>
  <si>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</si>
  <si>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</si>
  <si>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</si>
  <si>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</si>
  <si>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</si>
  <si>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</si>
  <si>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</si>
  <si>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</si>
  <si>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</si>
  <si>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</si>
  <si>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</si>
  <si>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</si>
  <si>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</si>
  <si>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</si>
  <si>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</si>
  <si>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</si>
  <si>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</si>
  <si>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</si>
  <si>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</si>
  <si>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</si>
  <si>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</si>
  <si>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</si>
  <si>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</si>
  <si>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</si>
  <si>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</si>
  <si>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</si>
  <si>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</si>
  <si>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</si>
  <si>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</si>
  <si>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</si>
  <si>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</si>
  <si>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</si>
  <si>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</si>
  <si>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</si>
  <si>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</si>
  <si>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</si>
  <si>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</si>
  <si>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</si>
  <si>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</si>
  <si>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</si>
  <si>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</si>
  <si>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</si>
  <si>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</si>
  <si>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</si>
  <si>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</si>
  <si>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</si>
  <si>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</si>
  <si>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</si>
  <si>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</si>
  <si>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</si>
  <si>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</si>
  <si>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</si>
  <si>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</si>
  <si>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</si>
  <si>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</si>
  <si>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</si>
  <si>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</si>
  <si>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</si>
  <si>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</si>
  <si>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</si>
  <si>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</si>
  <si>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</si>
  <si>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</si>
  <si>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</si>
  <si>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</si>
  <si>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</si>
  <si>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</si>
  <si>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</si>
  <si>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</si>
  <si>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</si>
  <si>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</si>
  <si>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</si>
  <si>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</si>
  <si>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</si>
  <si>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</si>
  <si>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</si>
  <si>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</si>
  <si>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</si>
  <si>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</si>
  <si>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</si>
  <si>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</si>
  <si>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</si>
  <si>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</si>
  <si>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</si>
  <si>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</si>
  <si>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</si>
  <si>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</si>
  <si>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</si>
  <si>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</si>
  <si>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</si>
  <si>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</si>
  <si>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</si>
  <si>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</si>
  <si>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</si>
  <si>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</si>
  <si>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</si>
  <si>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</si>
  <si>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</si>
  <si>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</si>
  <si>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</si>
  <si>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</si>
  <si>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</si>
  <si>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</si>
  <si>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</si>
  <si>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</si>
  <si>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</si>
  <si>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</si>
  <si>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</si>
  <si>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</si>
  <si>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</si>
  <si>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</si>
  <si>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</si>
  <si>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</si>
  <si>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</si>
  <si>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</si>
  <si>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</si>
  <si>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</si>
  <si>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</si>
  <si>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</si>
  <si>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06.272.0026-A</t>
  </si>
  <si>
    <t>06.272.0027-0</t>
  </si>
  <si>
    <t>06.272.0027-A</t>
  </si>
  <si>
    <t>06.272.0029-0</t>
  </si>
  <si>
    <t>06.272.0029-A</t>
  </si>
  <si>
    <t>06.272.0030-0</t>
  </si>
  <si>
    <t>06.272.0030-A</t>
  </si>
  <si>
    <t>06.272.0032-0</t>
  </si>
  <si>
    <t>06.272.0032-A</t>
  </si>
  <si>
    <t>06.272.0035-0</t>
  </si>
  <si>
    <t>06.272.0035-A</t>
  </si>
  <si>
    <t>06.272.0036-A</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</si>
  <si>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</si>
  <si>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</si>
  <si>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</si>
  <si>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</si>
  <si>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</si>
  <si>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</si>
  <si>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</si>
  <si>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</si>
  <si>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</si>
  <si>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</si>
  <si>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</si>
  <si>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</si>
  <si>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</si>
  <si>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</si>
  <si>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</si>
  <si>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</si>
  <si>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</si>
  <si>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</si>
  <si>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</si>
  <si>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</si>
  <si>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</si>
  <si>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</si>
  <si>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</si>
  <si>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</si>
  <si>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</si>
  <si>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</si>
  <si>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</si>
  <si>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</si>
  <si>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</si>
  <si>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</si>
  <si>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</si>
  <si>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</si>
  <si>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</si>
  <si>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</si>
  <si>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</si>
  <si>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</si>
  <si>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</si>
  <si>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</si>
  <si>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</si>
  <si>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</si>
  <si>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</si>
  <si>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</si>
  <si>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</si>
  <si>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</si>
  <si>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</si>
  <si>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</si>
  <si>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</si>
  <si>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</si>
  <si>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</si>
  <si>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</si>
  <si>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</si>
  <si>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</si>
  <si>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</si>
  <si>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</si>
  <si>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</si>
  <si>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</si>
  <si>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</si>
  <si>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</si>
  <si>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</si>
  <si>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</si>
  <si>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</si>
  <si>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</si>
  <si>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</si>
  <si>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</si>
  <si>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</si>
  <si>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</si>
  <si>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</si>
  <si>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</si>
  <si>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</si>
  <si>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</si>
  <si>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</si>
  <si>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</si>
  <si>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</si>
  <si>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</si>
  <si>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</si>
  <si>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</si>
  <si>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</si>
  <si>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</si>
  <si>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</si>
  <si>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</si>
  <si>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</si>
  <si>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</si>
  <si>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</si>
  <si>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</si>
  <si>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</si>
  <si>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</si>
  <si>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</si>
  <si>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</si>
  <si>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</si>
  <si>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</si>
  <si>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</si>
  <si>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</si>
  <si>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</si>
  <si>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</si>
  <si>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07.001.0010-B</t>
  </si>
  <si>
    <t>07.001.0015-1</t>
  </si>
  <si>
    <t>07.001.0015-B</t>
  </si>
  <si>
    <t>07.001.0020-1</t>
  </si>
  <si>
    <t>07.001.0020-B</t>
  </si>
  <si>
    <t>07.001.0025-1</t>
  </si>
  <si>
    <t>07.001.0025-B</t>
  </si>
  <si>
    <t>07.001.0030-1</t>
  </si>
  <si>
    <t>07.001.0030-B</t>
  </si>
  <si>
    <t>07.001.0035-1</t>
  </si>
  <si>
    <t>07.001.0035-B</t>
  </si>
  <si>
    <t>07.001.0040-1</t>
  </si>
  <si>
    <t>07.001.0040-B</t>
  </si>
  <si>
    <t>07.001.0045-1</t>
  </si>
  <si>
    <t>07.001.0045-B</t>
  </si>
  <si>
    <t>07.001.0050-1</t>
  </si>
  <si>
    <t>07.001.0050-B</t>
  </si>
  <si>
    <t>07.001.0055-1</t>
  </si>
  <si>
    <t>07.001.0055-B</t>
  </si>
  <si>
    <t>07.001.0060-1</t>
  </si>
  <si>
    <t>07.001.0060-B</t>
  </si>
  <si>
    <t>07.001.0065-1</t>
  </si>
  <si>
    <t>07.001.0065-B</t>
  </si>
  <si>
    <t>07.001.0070-1</t>
  </si>
  <si>
    <t>07.001.0070-B</t>
  </si>
  <si>
    <t>07.001.0075-1</t>
  </si>
  <si>
    <t>07.001.0075-B</t>
  </si>
  <si>
    <t>07.001.0080-1</t>
  </si>
  <si>
    <t>07.001.0080-B</t>
  </si>
  <si>
    <t>07.001.0085-1</t>
  </si>
  <si>
    <t>07.001.0085-B</t>
  </si>
  <si>
    <t>07.001.0090-1</t>
  </si>
  <si>
    <t>07.001.0090-B</t>
  </si>
  <si>
    <t>07.001.0095-1</t>
  </si>
  <si>
    <t>07.001.0095-B</t>
  </si>
  <si>
    <t>07.001.0100-1</t>
  </si>
  <si>
    <t>07.001.0100-B</t>
  </si>
  <si>
    <t>07.001.0105-1</t>
  </si>
  <si>
    <t>07.001.0105-B</t>
  </si>
  <si>
    <t>07.001.0110-1</t>
  </si>
  <si>
    <t>07.001.0110-B</t>
  </si>
  <si>
    <t>07.001.0115-1</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</si>
  <si>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</si>
  <si>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</si>
  <si>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</si>
  <si>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</si>
  <si>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</si>
  <si>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</si>
  <si>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</si>
  <si>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</si>
  <si>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</si>
  <si>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</si>
  <si>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</si>
  <si>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</si>
  <si>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</si>
  <si>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</si>
  <si>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</si>
  <si>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</si>
  <si>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</si>
  <si>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</si>
  <si>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</si>
  <si>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</si>
  <si>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07.002.0010-B</t>
  </si>
  <si>
    <t>07.002.0015-1</t>
  </si>
  <si>
    <t>07.002.0015-B</t>
  </si>
  <si>
    <t>07.002.0020-1</t>
  </si>
  <si>
    <t>07.002.0020-B</t>
  </si>
  <si>
    <t>07.002.0025-1</t>
  </si>
  <si>
    <t>07.002.0025-B</t>
  </si>
  <si>
    <t>07.002.0030-1</t>
  </si>
  <si>
    <t>07.002.0030-B</t>
  </si>
  <si>
    <t>07.002.0035-1</t>
  </si>
  <si>
    <t>07.002.0035-B</t>
  </si>
  <si>
    <t>07.002.0040-1</t>
  </si>
  <si>
    <t>07.002.0040-B</t>
  </si>
  <si>
    <t>07.002.0045-1</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</si>
  <si>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</si>
  <si>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</si>
  <si>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</si>
  <si>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</si>
  <si>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</si>
  <si>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</si>
  <si>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</si>
  <si>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</si>
  <si>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</si>
  <si>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</si>
  <si>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</si>
  <si>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</si>
  <si>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</si>
  <si>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</si>
  <si>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</si>
  <si>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</si>
  <si>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</si>
  <si>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</si>
  <si>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07.006.0010-B</t>
  </si>
  <si>
    <t>07.006.0015-1</t>
  </si>
  <si>
    <t>07.006.0015-B</t>
  </si>
  <si>
    <t>07.006.0020-1</t>
  </si>
  <si>
    <t>07.006.0020-B</t>
  </si>
  <si>
    <t>07.006.0025-1</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</si>
  <si>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</si>
  <si>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</si>
  <si>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</si>
  <si>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</si>
  <si>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</si>
  <si>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</si>
  <si>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</si>
  <si>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</si>
  <si>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</si>
  <si>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</si>
  <si>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</si>
  <si>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</si>
  <si>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</si>
  <si>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</si>
  <si>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</si>
  <si>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</si>
  <si>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</si>
  <si>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</si>
  <si>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</si>
  <si>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07.050.0050-0</t>
  </si>
  <si>
    <t>07.050.0050-A</t>
  </si>
  <si>
    <t>07.100.0040-1</t>
  </si>
  <si>
    <t>07.100.0040-B</t>
  </si>
  <si>
    <t>07.100.0050-0</t>
  </si>
  <si>
    <t>07.100.0050-A</t>
  </si>
  <si>
    <t>07.150.0010-1</t>
  </si>
  <si>
    <t>07.150.0010-B</t>
  </si>
  <si>
    <t>07.150.0020-1</t>
  </si>
  <si>
    <t>07.150.0020-B</t>
  </si>
  <si>
    <t>07.160.0012-1</t>
  </si>
  <si>
    <t>07.160.0012-B</t>
  </si>
  <si>
    <t>07.160.0020-1</t>
  </si>
  <si>
    <t>07.160.0020-B</t>
  </si>
  <si>
    <t>07.170.0010-1</t>
  </si>
  <si>
    <t>07.170.0010-B</t>
  </si>
  <si>
    <t>07.180.0010-1</t>
  </si>
  <si>
    <t>07.180.0010-B</t>
  </si>
  <si>
    <t>08.001.0001-A</t>
  </si>
  <si>
    <t>08.001.0002-1</t>
  </si>
  <si>
    <t>08.001.0002-B</t>
  </si>
  <si>
    <t>08.001.0004-0</t>
  </si>
  <si>
    <t>08.001.0004-A</t>
  </si>
  <si>
    <t>08.001.0005-0</t>
  </si>
  <si>
    <t>08.001.0005-A</t>
  </si>
  <si>
    <t>08.001.0008-0</t>
  </si>
  <si>
    <t>08.001.0008-A</t>
  </si>
  <si>
    <t>08.001.0009-A</t>
  </si>
  <si>
    <t>08.002.0001-0</t>
  </si>
  <si>
    <t>08.002.0001-A</t>
  </si>
  <si>
    <t>08.003.0001-0</t>
  </si>
  <si>
    <t>08.003.0001-A</t>
  </si>
  <si>
    <t>08.003.0002-0</t>
  </si>
  <si>
    <t>08.003.0002-A</t>
  </si>
  <si>
    <t>08.003.0006-0</t>
  </si>
  <si>
    <t>08.003.0006-A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</si>
  <si>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</si>
  <si>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</si>
  <si>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</si>
  <si>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</si>
  <si>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</si>
  <si>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</si>
  <si>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</si>
  <si>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</si>
  <si>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</si>
  <si>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</si>
  <si>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</si>
  <si>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</si>
  <si>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</si>
  <si>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</si>
  <si>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</si>
  <si>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</si>
  <si>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</si>
  <si>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</si>
  <si>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</si>
  <si>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</si>
  <si>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</si>
  <si>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</si>
  <si>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</si>
  <si>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</si>
  <si>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</si>
  <si>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</si>
  <si>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</si>
  <si>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</si>
  <si>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</si>
  <si>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</si>
  <si>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</si>
  <si>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</si>
  <si>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</si>
  <si>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</si>
  <si>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</si>
  <si>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</si>
  <si>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</si>
  <si>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</si>
  <si>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</si>
  <si>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</si>
  <si>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</si>
  <si>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</si>
  <si>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</si>
  <si>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</si>
  <si>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</si>
  <si>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</si>
  <si>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</si>
  <si>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</si>
  <si>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</si>
  <si>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</si>
  <si>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</si>
  <si>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</si>
  <si>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</si>
  <si>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</si>
  <si>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</si>
  <si>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</si>
  <si>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</si>
  <si>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</si>
  <si>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08.012.0001-A</t>
  </si>
  <si>
    <t>08.012.0003-0</t>
  </si>
  <si>
    <t>08.012.0003-A</t>
  </si>
  <si>
    <t>08.012.0004-0</t>
  </si>
  <si>
    <t>08.012.0004-A</t>
  </si>
  <si>
    <t>08.012.0005-0</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</si>
  <si>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</si>
  <si>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</si>
  <si>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</si>
  <si>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</si>
  <si>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</si>
  <si>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</si>
  <si>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</si>
  <si>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</si>
  <si>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</si>
  <si>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</si>
  <si>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</si>
  <si>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</si>
  <si>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</si>
  <si>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</si>
  <si>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</si>
  <si>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</si>
  <si>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</si>
  <si>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</si>
  <si>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</si>
  <si>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</si>
  <si>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</si>
  <si>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</si>
  <si>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</si>
  <si>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</si>
  <si>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</si>
  <si>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</si>
  <si>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</si>
  <si>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</si>
  <si>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</si>
  <si>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</si>
  <si>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</si>
  <si>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</si>
  <si>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</si>
  <si>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08.015.0060-0</t>
  </si>
  <si>
    <t>08.015.0060-A</t>
  </si>
  <si>
    <t>08.015.0061-0</t>
  </si>
  <si>
    <t>08.015.0061-A</t>
  </si>
  <si>
    <t>08.015.0063-0</t>
  </si>
  <si>
    <t>08.015.0063-A</t>
  </si>
  <si>
    <t>08.015.0065-0</t>
  </si>
  <si>
    <t>08.015.0065-A</t>
  </si>
  <si>
    <t>08.015.0067-0</t>
  </si>
  <si>
    <t>08.015.0067-A</t>
  </si>
  <si>
    <t>08.015.0068-0</t>
  </si>
  <si>
    <t>08.015.0068-A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</si>
  <si>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</si>
  <si>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</si>
  <si>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</si>
  <si>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</si>
  <si>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</si>
  <si>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</si>
  <si>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</si>
  <si>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</si>
  <si>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</si>
  <si>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</si>
  <si>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</si>
  <si>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</si>
  <si>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</si>
  <si>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</si>
  <si>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</si>
  <si>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</si>
  <si>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</si>
  <si>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</si>
  <si>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</si>
  <si>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</si>
  <si>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</si>
  <si>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</si>
  <si>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</si>
  <si>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</si>
  <si>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</si>
  <si>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</si>
  <si>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</si>
  <si>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</si>
  <si>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</si>
  <si>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</si>
  <si>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</si>
  <si>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</si>
  <si>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</si>
  <si>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</si>
  <si>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</si>
  <si>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</si>
  <si>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</si>
  <si>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</si>
  <si>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</si>
  <si>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</si>
  <si>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</si>
  <si>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</si>
  <si>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</si>
  <si>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</si>
  <si>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</si>
  <si>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</si>
  <si>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</si>
  <si>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</si>
  <si>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</si>
  <si>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</si>
  <si>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</si>
  <si>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</si>
  <si>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</si>
  <si>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</si>
  <si>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</si>
  <si>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</si>
  <si>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</si>
  <si>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</si>
  <si>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</si>
  <si>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</si>
  <si>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08.018.0052-0</t>
  </si>
  <si>
    <t>08.018.0052-A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</si>
  <si>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</si>
  <si>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</si>
  <si>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</si>
  <si>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</si>
  <si>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</si>
  <si>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</si>
  <si>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</si>
  <si>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</si>
  <si>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</si>
  <si>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</si>
  <si>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</si>
  <si>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</si>
  <si>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</si>
  <si>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</si>
  <si>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</si>
  <si>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</si>
  <si>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</si>
  <si>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</si>
  <si>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</si>
  <si>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</si>
  <si>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</si>
  <si>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</si>
  <si>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</si>
  <si>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</si>
  <si>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</si>
  <si>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</si>
  <si>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</si>
  <si>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</si>
  <si>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</si>
  <si>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</si>
  <si>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</si>
  <si>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</si>
  <si>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</si>
  <si>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</si>
  <si>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</si>
  <si>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</si>
  <si>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</si>
  <si>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</si>
  <si>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</si>
  <si>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</si>
  <si>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</si>
  <si>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</si>
  <si>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</si>
  <si>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</si>
  <si>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</si>
  <si>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</si>
  <si>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</si>
  <si>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</si>
  <si>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</si>
  <si>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</si>
  <si>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</si>
  <si>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</si>
  <si>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</si>
  <si>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</si>
  <si>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</si>
  <si>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</si>
  <si>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</si>
  <si>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</si>
  <si>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</si>
  <si>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</si>
  <si>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</si>
  <si>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</si>
  <si>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</si>
  <si>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</si>
  <si>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</si>
  <si>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</si>
  <si>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</si>
  <si>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</si>
  <si>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</si>
  <si>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</si>
  <si>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</si>
  <si>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</si>
  <si>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</si>
  <si>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</si>
  <si>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</si>
  <si>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</si>
  <si>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</si>
  <si>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</si>
  <si>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</si>
  <si>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</si>
  <si>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</si>
  <si>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</si>
  <si>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</si>
  <si>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</si>
  <si>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</si>
  <si>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</si>
  <si>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</si>
  <si>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</si>
  <si>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</si>
  <si>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</si>
  <si>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</si>
  <si>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</si>
  <si>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</si>
  <si>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</si>
  <si>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</si>
  <si>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</si>
  <si>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</si>
  <si>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</si>
  <si>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</si>
  <si>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</si>
  <si>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</si>
  <si>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</si>
  <si>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</si>
  <si>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</si>
  <si>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</si>
  <si>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</si>
  <si>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</si>
  <si>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</si>
  <si>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</si>
  <si>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</si>
  <si>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</si>
  <si>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</si>
  <si>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</si>
  <si>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</si>
  <si>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</si>
  <si>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</si>
  <si>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</si>
  <si>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</si>
  <si>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</si>
  <si>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</si>
  <si>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</si>
  <si>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</si>
  <si>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</si>
  <si>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</si>
  <si>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</si>
  <si>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</si>
  <si>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</si>
  <si>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</si>
  <si>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</si>
  <si>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</si>
  <si>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</si>
  <si>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</si>
  <si>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</si>
  <si>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</si>
  <si>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</si>
  <si>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</si>
  <si>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</si>
  <si>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</si>
  <si>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</si>
  <si>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08.037.0070-0</t>
  </si>
  <si>
    <t>08.037.0070-A</t>
  </si>
  <si>
    <t>08.037.0073-0</t>
  </si>
  <si>
    <t>08.037.0073-A</t>
  </si>
  <si>
    <t>08.037.0075-0</t>
  </si>
  <si>
    <t>08.037.0075-A</t>
  </si>
  <si>
    <t>08.037.0077-0</t>
  </si>
  <si>
    <t>08.037.0077-A</t>
  </si>
  <si>
    <t>08.038.0001-0</t>
  </si>
  <si>
    <t>08.038.0001-A</t>
  </si>
  <si>
    <t>08.040.0005-0</t>
  </si>
  <si>
    <t>08.040.0005-A</t>
  </si>
  <si>
    <t>08.040.0010-0</t>
  </si>
  <si>
    <t>08.040.0010-A</t>
  </si>
  <si>
    <t>08.040.0015-0</t>
  </si>
  <si>
    <t>08.040.0015-A</t>
  </si>
  <si>
    <t>08.040.0020-0</t>
  </si>
  <si>
    <t>08.040.0020-A</t>
  </si>
  <si>
    <t>08.040.0025-0</t>
  </si>
  <si>
    <t>08.040.0025-A</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</si>
  <si>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</si>
  <si>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</si>
  <si>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</si>
  <si>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</si>
  <si>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</si>
  <si>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</si>
  <si>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</si>
  <si>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</si>
  <si>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</si>
  <si>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</si>
  <si>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</si>
  <si>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</si>
  <si>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</si>
  <si>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</si>
  <si>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</si>
  <si>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</si>
  <si>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</si>
  <si>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</si>
  <si>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</si>
  <si>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</si>
  <si>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</si>
  <si>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</si>
  <si>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</si>
  <si>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</si>
  <si>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</si>
  <si>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</si>
  <si>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</si>
  <si>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</si>
  <si>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</si>
  <si>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</si>
  <si>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</si>
  <si>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</si>
  <si>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</si>
  <si>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</si>
  <si>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</si>
  <si>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</si>
  <si>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</si>
  <si>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</si>
  <si>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</si>
  <si>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</si>
  <si>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</si>
  <si>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</si>
  <si>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</si>
  <si>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</si>
  <si>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</si>
  <si>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</si>
  <si>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</si>
  <si>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</si>
  <si>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</si>
  <si>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</si>
  <si>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</si>
  <si>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</si>
  <si>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</si>
  <si>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</si>
  <si>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</si>
  <si>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</si>
  <si>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</si>
  <si>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</si>
  <si>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</si>
  <si>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</si>
  <si>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</si>
  <si>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</si>
  <si>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</si>
  <si>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</si>
  <si>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</si>
  <si>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</si>
  <si>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</si>
  <si>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09.003.0008-0</t>
  </si>
  <si>
    <t>09.003.0008-A</t>
  </si>
  <si>
    <t>09.003.0009-0</t>
  </si>
  <si>
    <t>09.003.0009-A</t>
  </si>
  <si>
    <t>09.003.0026-0</t>
  </si>
  <si>
    <t>09.003.0026-A</t>
  </si>
  <si>
    <t>09.003.0034-0</t>
  </si>
  <si>
    <t>09.003.0034-A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</si>
  <si>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</si>
  <si>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</si>
  <si>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</si>
  <si>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</si>
  <si>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</si>
  <si>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</si>
  <si>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</si>
  <si>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</si>
  <si>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</si>
  <si>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</si>
  <si>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</si>
  <si>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</si>
  <si>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</si>
  <si>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</si>
  <si>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</si>
  <si>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</si>
  <si>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</si>
  <si>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</si>
  <si>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</si>
  <si>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</si>
  <si>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</si>
  <si>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</si>
  <si>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</si>
  <si>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</si>
  <si>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</si>
  <si>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</si>
  <si>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</si>
  <si>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</si>
  <si>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</si>
  <si>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</si>
  <si>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</si>
  <si>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</si>
  <si>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</si>
  <si>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</si>
  <si>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</si>
  <si>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</si>
  <si>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</si>
  <si>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</si>
  <si>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</si>
  <si>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</si>
  <si>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</si>
  <si>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</si>
  <si>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</si>
  <si>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</si>
  <si>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</si>
  <si>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</si>
  <si>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</si>
  <si>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</si>
  <si>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</si>
  <si>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</si>
  <si>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</si>
  <si>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</si>
  <si>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</si>
  <si>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</si>
  <si>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</si>
  <si>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</si>
  <si>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</si>
  <si>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</si>
  <si>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</si>
  <si>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</si>
  <si>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</si>
  <si>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</si>
  <si>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</si>
  <si>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</si>
  <si>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</si>
  <si>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</si>
  <si>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</si>
  <si>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</si>
  <si>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</si>
  <si>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</si>
  <si>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</si>
  <si>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09.005.0002-A</t>
  </si>
  <si>
    <t>09.005.0003-0</t>
  </si>
  <si>
    <t>09.005.0003-A</t>
  </si>
  <si>
    <t>09.005.0004-0</t>
  </si>
  <si>
    <t>09.005.0004-A</t>
  </si>
  <si>
    <t>09.005.0005-0</t>
  </si>
  <si>
    <t>09.005.0005-A</t>
  </si>
  <si>
    <t>09.005.0006-0</t>
  </si>
  <si>
    <t>09.005.0006-A</t>
  </si>
  <si>
    <t>09.005.0007-0</t>
  </si>
  <si>
    <t>09.005.0007-A</t>
  </si>
  <si>
    <t>09.005.0008-0</t>
  </si>
  <si>
    <t>09.005.0008-A</t>
  </si>
  <si>
    <t>09.005.0009-0</t>
  </si>
  <si>
    <t>09.005.0009-A</t>
  </si>
  <si>
    <t>09.005.0011-0</t>
  </si>
  <si>
    <t>09.005.0011-A</t>
  </si>
  <si>
    <t>09.005.0012-0</t>
  </si>
  <si>
    <t>09.005.0012-A</t>
  </si>
  <si>
    <t>09.005.0020-0</t>
  </si>
  <si>
    <t>09.005.0020-A</t>
  </si>
  <si>
    <t>09.005.0021-0</t>
  </si>
  <si>
    <t>09.005.0021-A</t>
  </si>
  <si>
    <t>09.005.0022-0</t>
  </si>
  <si>
    <t>09.005.0022-A</t>
  </si>
  <si>
    <t>09.005.0023-0</t>
  </si>
  <si>
    <t>09.005.0023-A</t>
  </si>
  <si>
    <t>09.005.0024-0</t>
  </si>
  <si>
    <t>09.005.0024-A</t>
  </si>
  <si>
    <t>09.005.0025-0</t>
  </si>
  <si>
    <t>09.005.0025-A</t>
  </si>
  <si>
    <t>09.005.0026-0</t>
  </si>
  <si>
    <t>09.005.0026-A</t>
  </si>
  <si>
    <t>09.005.0027-0</t>
  </si>
  <si>
    <t>09.005.0027-A</t>
  </si>
  <si>
    <t>09.005.0028-0</t>
  </si>
  <si>
    <t>09.005.0028-A</t>
  </si>
  <si>
    <t>09.005.0029-0</t>
  </si>
  <si>
    <t>09.005.0029-A</t>
  </si>
  <si>
    <t>09.005.0030-0</t>
  </si>
  <si>
    <t>09.005.0030-A</t>
  </si>
  <si>
    <t>09.005.0032-0</t>
  </si>
  <si>
    <t>09.005.0032-A</t>
  </si>
  <si>
    <t>09.005.0033-0</t>
  </si>
  <si>
    <t>09.005.0033-A</t>
  </si>
  <si>
    <t>09.005.0034-0</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</si>
  <si>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</si>
  <si>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</si>
  <si>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</si>
  <si>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</si>
  <si>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</si>
  <si>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</si>
  <si>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</si>
  <si>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</si>
  <si>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</si>
  <si>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</si>
  <si>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</si>
  <si>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</si>
  <si>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</si>
  <si>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</si>
  <si>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</si>
  <si>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</si>
  <si>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</si>
  <si>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</si>
  <si>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</si>
  <si>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</si>
  <si>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</si>
  <si>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</si>
  <si>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09.005.0060-A</t>
  </si>
  <si>
    <t>09.005.0061-0</t>
  </si>
  <si>
    <t>09.005.0061-A</t>
  </si>
  <si>
    <t>09.005.0100-0</t>
  </si>
  <si>
    <t>09.005.0100-A</t>
  </si>
  <si>
    <t>09.005.0105-0</t>
  </si>
  <si>
    <t>09.005.0105-A</t>
  </si>
  <si>
    <t>09.005.0110-0</t>
  </si>
  <si>
    <t>09.005.0110-A</t>
  </si>
  <si>
    <t>09.005.0115-0</t>
  </si>
  <si>
    <t>09.005.0115-A</t>
  </si>
  <si>
    <t>09.005.0120-0</t>
  </si>
  <si>
    <t>09.005.0120-A</t>
  </si>
  <si>
    <t>09.005.0125-0</t>
  </si>
  <si>
    <t>09.005.0125-A</t>
  </si>
  <si>
    <t>09.005.0130-0</t>
  </si>
  <si>
    <t>09.005.0130-A</t>
  </si>
  <si>
    <t>09.005.0135-0</t>
  </si>
  <si>
    <t>09.005.0135-A</t>
  </si>
  <si>
    <t>09.005.0140-0</t>
  </si>
  <si>
    <t>09.005.0140-A</t>
  </si>
  <si>
    <t>09.005.0145-0</t>
  </si>
  <si>
    <t>09.005.0145-A</t>
  </si>
  <si>
    <t>09.005.0150-0</t>
  </si>
  <si>
    <t>09.005.0150-A</t>
  </si>
  <si>
    <t>09.005.0155-0</t>
  </si>
  <si>
    <t>09.005.0155-A</t>
  </si>
  <si>
    <t>09.006.0003-0</t>
  </si>
  <si>
    <t>09.006.0003-A</t>
  </si>
  <si>
    <t>09.006.0006-0</t>
  </si>
  <si>
    <t>09.006.0006-A</t>
  </si>
  <si>
    <t>09.006.0007-0</t>
  </si>
  <si>
    <t>09.006.0007-A</t>
  </si>
  <si>
    <t>09.006.0008-0</t>
  </si>
  <si>
    <t>09.006.0008-A</t>
  </si>
  <si>
    <t>09.006.0009-0</t>
  </si>
  <si>
    <t>09.006.0009-A</t>
  </si>
  <si>
    <t>09.006.0010-0</t>
  </si>
  <si>
    <t>09.006.0010-A</t>
  </si>
  <si>
    <t>09.006.0015-0</t>
  </si>
  <si>
    <t>09.006.0015-A</t>
  </si>
  <si>
    <t>09.006.0020-0</t>
  </si>
  <si>
    <t>09.006.0020-A</t>
  </si>
  <si>
    <t>09.006.0030-0</t>
  </si>
  <si>
    <t>09.006.0030-A</t>
  </si>
  <si>
    <t>09.006.0032-0</t>
  </si>
  <si>
    <t>09.006.0032-A</t>
  </si>
  <si>
    <t>09.007.0001-0</t>
  </si>
  <si>
    <t>09.007.0001-A</t>
  </si>
  <si>
    <t>09.007.0002-0</t>
  </si>
  <si>
    <t>09.007.0002-A</t>
  </si>
  <si>
    <t>09.007.0003-0</t>
  </si>
  <si>
    <t>09.007.0003-A</t>
  </si>
  <si>
    <t>09.007.0010-0</t>
  </si>
  <si>
    <t>09.007.0010-A</t>
  </si>
  <si>
    <t>09.007.0015-0</t>
  </si>
  <si>
    <t>09.007.0015-A</t>
  </si>
  <si>
    <t>09.007.0030-0</t>
  </si>
  <si>
    <t>09.007.0030-A</t>
  </si>
  <si>
    <t>09.007.0035-0</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</si>
  <si>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</si>
  <si>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</si>
  <si>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</si>
  <si>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</si>
  <si>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</si>
  <si>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</si>
  <si>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</si>
  <si>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</si>
  <si>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</si>
  <si>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</si>
  <si>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</si>
  <si>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</si>
  <si>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</si>
  <si>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</si>
  <si>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</si>
  <si>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</si>
  <si>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</si>
  <si>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</si>
  <si>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</si>
  <si>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</si>
  <si>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</si>
  <si>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</si>
  <si>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</si>
  <si>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</si>
  <si>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</si>
  <si>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</si>
  <si>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</si>
  <si>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</si>
  <si>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</si>
  <si>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</si>
  <si>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</si>
  <si>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</si>
  <si>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</si>
  <si>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</si>
  <si>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</si>
  <si>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</si>
  <si>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</si>
  <si>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</si>
  <si>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</si>
  <si>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</si>
  <si>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</si>
  <si>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</si>
  <si>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</si>
  <si>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</si>
  <si>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</si>
  <si>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</si>
  <si>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</si>
  <si>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</si>
  <si>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</si>
  <si>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</si>
  <si>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</si>
  <si>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</si>
  <si>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</si>
  <si>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</si>
  <si>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</si>
  <si>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</si>
  <si>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</si>
  <si>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</si>
  <si>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</si>
  <si>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</si>
  <si>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</si>
  <si>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</si>
  <si>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</si>
  <si>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</si>
  <si>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</si>
  <si>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</si>
  <si>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</si>
  <si>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</si>
  <si>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</si>
  <si>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</si>
  <si>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</si>
  <si>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</si>
  <si>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</si>
  <si>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</si>
  <si>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</si>
  <si>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</si>
  <si>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</si>
  <si>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</si>
  <si>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</si>
  <si>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</si>
  <si>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</si>
  <si>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</si>
  <si>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</si>
  <si>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</si>
  <si>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</si>
  <si>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</si>
  <si>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</si>
  <si>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</si>
  <si>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</si>
  <si>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</si>
  <si>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</si>
  <si>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</si>
  <si>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</si>
  <si>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</si>
  <si>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</si>
  <si>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</si>
  <si>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</si>
  <si>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</si>
  <si>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</si>
  <si>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</si>
  <si>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</si>
  <si>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</si>
  <si>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</si>
  <si>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</si>
  <si>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</si>
  <si>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</si>
  <si>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</si>
  <si>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</si>
  <si>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</si>
  <si>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</si>
  <si>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</si>
  <si>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</si>
  <si>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</si>
  <si>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</si>
  <si>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</si>
  <si>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09.015.0200-0</t>
  </si>
  <si>
    <t>09.015.0200-A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</si>
  <si>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</si>
  <si>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</si>
  <si>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</si>
  <si>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</si>
  <si>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</si>
  <si>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</si>
  <si>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</si>
  <si>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</si>
  <si>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</si>
  <si>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</si>
  <si>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</si>
  <si>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</si>
  <si>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</si>
  <si>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</si>
  <si>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</si>
  <si>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</si>
  <si>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</si>
  <si>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</si>
  <si>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</si>
  <si>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</si>
  <si>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</si>
  <si>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</si>
  <si>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</si>
  <si>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</si>
  <si>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</si>
  <si>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</si>
  <si>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</si>
  <si>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</si>
  <si>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</si>
  <si>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</si>
  <si>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</si>
  <si>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</si>
  <si>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</si>
  <si>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</si>
  <si>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</si>
  <si>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</si>
  <si>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</si>
  <si>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</si>
  <si>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</si>
  <si>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</si>
  <si>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</si>
  <si>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</si>
  <si>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</si>
  <si>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</si>
  <si>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</si>
  <si>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</si>
  <si>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</si>
  <si>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</si>
  <si>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09.026.0017-0</t>
  </si>
  <si>
    <t>09.026.0017-A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</si>
  <si>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</si>
  <si>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</si>
  <si>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</si>
  <si>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</si>
  <si>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</si>
  <si>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</si>
  <si>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</si>
  <si>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</si>
  <si>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</si>
  <si>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</si>
  <si>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</si>
  <si>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</si>
  <si>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</si>
  <si>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</si>
  <si>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</si>
  <si>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</si>
  <si>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</si>
  <si>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</si>
  <si>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</si>
  <si>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</si>
  <si>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</si>
  <si>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</si>
  <si>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</si>
  <si>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</si>
  <si>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</si>
  <si>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</si>
  <si>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</si>
  <si>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</si>
  <si>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</si>
  <si>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</si>
  <si>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</si>
  <si>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</si>
  <si>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</si>
  <si>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</si>
  <si>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</si>
  <si>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</si>
  <si>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</si>
  <si>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</si>
  <si>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</si>
  <si>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</si>
  <si>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</si>
  <si>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</si>
  <si>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</si>
  <si>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</si>
  <si>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</si>
  <si>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</si>
  <si>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</si>
  <si>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</si>
  <si>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</si>
  <si>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</si>
  <si>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</si>
  <si>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</si>
  <si>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</si>
  <si>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</si>
  <si>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</si>
  <si>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</si>
  <si>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</si>
  <si>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</si>
  <si>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</si>
  <si>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</si>
  <si>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</si>
  <si>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</si>
  <si>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</si>
  <si>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</si>
  <si>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</si>
  <si>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</si>
  <si>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</si>
  <si>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</si>
  <si>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</si>
  <si>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</si>
  <si>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</si>
  <si>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</si>
  <si>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</si>
  <si>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</si>
  <si>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</si>
  <si>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</si>
  <si>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</si>
  <si>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</si>
  <si>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</si>
  <si>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</si>
  <si>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</si>
  <si>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</si>
  <si>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</si>
  <si>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</si>
  <si>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</si>
  <si>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</si>
  <si>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</si>
  <si>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</si>
  <si>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</si>
  <si>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</si>
  <si>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</si>
  <si>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</si>
  <si>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</si>
  <si>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</si>
  <si>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</si>
  <si>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</si>
  <si>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</si>
  <si>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</si>
  <si>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</si>
  <si>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</si>
  <si>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</si>
  <si>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</si>
  <si>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</si>
  <si>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</si>
  <si>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</si>
  <si>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</si>
  <si>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</si>
  <si>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</si>
  <si>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</si>
  <si>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</si>
  <si>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</si>
  <si>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</si>
  <si>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</si>
  <si>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</si>
  <si>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</si>
  <si>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</si>
  <si>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</si>
  <si>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</si>
  <si>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</si>
  <si>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</si>
  <si>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</si>
  <si>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</si>
  <si>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</si>
  <si>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</si>
  <si>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</si>
  <si>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</si>
  <si>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</si>
  <si>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</si>
  <si>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</si>
  <si>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</si>
  <si>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</si>
  <si>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</si>
  <si>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</si>
  <si>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</si>
  <si>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</si>
  <si>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</si>
  <si>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</si>
  <si>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</si>
  <si>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</si>
  <si>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</si>
  <si>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</si>
  <si>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</si>
  <si>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</si>
  <si>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</si>
  <si>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</si>
  <si>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</si>
  <si>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</si>
  <si>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</si>
  <si>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</si>
  <si>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</si>
  <si>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</si>
  <si>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</si>
  <si>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</si>
  <si>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</si>
  <si>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</si>
  <si>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</si>
  <si>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</si>
  <si>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</si>
  <si>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</si>
  <si>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</si>
  <si>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</si>
  <si>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</si>
  <si>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</si>
  <si>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</si>
  <si>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</si>
  <si>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</si>
  <si>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</si>
  <si>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</si>
  <si>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</si>
  <si>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</si>
  <si>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</si>
  <si>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</si>
  <si>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</si>
  <si>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</si>
  <si>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</si>
  <si>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</si>
  <si>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</si>
  <si>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</si>
  <si>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</si>
  <si>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</si>
  <si>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</si>
  <si>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</si>
  <si>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</si>
  <si>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</si>
  <si>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</si>
  <si>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</si>
  <si>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</si>
  <si>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</si>
  <si>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</si>
  <si>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</si>
  <si>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</si>
  <si>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</si>
  <si>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</si>
  <si>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</si>
  <si>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</si>
  <si>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</si>
  <si>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</si>
  <si>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</si>
  <si>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</si>
  <si>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</si>
  <si>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</si>
  <si>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</si>
  <si>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</si>
  <si>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</si>
  <si>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</si>
  <si>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</si>
  <si>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</si>
  <si>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</si>
  <si>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</si>
  <si>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</si>
  <si>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</si>
  <si>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</si>
  <si>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</si>
  <si>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</si>
  <si>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</si>
  <si>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</si>
  <si>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</si>
  <si>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</si>
  <si>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</si>
  <si>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</si>
  <si>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</si>
  <si>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</si>
  <si>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</si>
  <si>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</si>
  <si>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</si>
  <si>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</si>
  <si>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</si>
  <si>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</si>
  <si>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</si>
  <si>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</si>
  <si>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</si>
  <si>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</si>
  <si>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</si>
  <si>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</si>
  <si>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</si>
  <si>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</si>
  <si>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</si>
  <si>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</si>
  <si>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</si>
  <si>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</si>
  <si>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</si>
  <si>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</si>
  <si>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</si>
  <si>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</si>
  <si>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</si>
  <si>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</si>
  <si>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</si>
  <si>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</si>
  <si>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</si>
  <si>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</si>
  <si>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</si>
  <si>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</si>
  <si>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</si>
  <si>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</si>
  <si>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</si>
  <si>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</si>
  <si>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</si>
  <si>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</si>
  <si>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</si>
  <si>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</si>
  <si>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</si>
  <si>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</si>
  <si>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</si>
  <si>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</si>
  <si>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</si>
  <si>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</si>
  <si>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</si>
  <si>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</si>
  <si>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</si>
  <si>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</si>
  <si>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</si>
  <si>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</si>
  <si>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</si>
  <si>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</si>
  <si>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</si>
  <si>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</si>
  <si>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</si>
  <si>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</si>
  <si>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</si>
  <si>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</si>
  <si>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</si>
  <si>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</si>
  <si>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</si>
  <si>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</si>
  <si>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</si>
  <si>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</si>
  <si>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</si>
  <si>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</si>
  <si>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</si>
  <si>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</si>
  <si>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</si>
  <si>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</si>
  <si>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</si>
  <si>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</si>
  <si>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</si>
  <si>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</si>
  <si>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</si>
  <si>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</si>
  <si>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</si>
  <si>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</si>
  <si>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</si>
  <si>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</si>
  <si>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</si>
  <si>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</si>
  <si>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</si>
  <si>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</si>
  <si>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</si>
  <si>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</si>
  <si>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</si>
  <si>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</si>
  <si>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</si>
  <si>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</si>
  <si>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</si>
  <si>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</si>
  <si>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</si>
  <si>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</si>
  <si>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</si>
  <si>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</si>
  <si>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</si>
  <si>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</si>
  <si>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</si>
  <si>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</si>
  <si>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</si>
  <si>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</si>
  <si>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</si>
  <si>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</si>
  <si>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</si>
  <si>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</si>
  <si>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</si>
  <si>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</si>
  <si>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</si>
  <si>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</si>
  <si>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</si>
  <si>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</si>
  <si>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</si>
  <si>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</si>
  <si>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</si>
  <si>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</si>
  <si>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</si>
  <si>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</si>
  <si>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</si>
  <si>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</si>
  <si>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</si>
  <si>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</si>
  <si>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</si>
  <si>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</si>
  <si>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</si>
  <si>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</si>
  <si>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</si>
  <si>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</si>
  <si>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</si>
  <si>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</si>
  <si>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</si>
  <si>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</si>
  <si>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</si>
  <si>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</si>
  <si>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</si>
  <si>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10.012.0050-A</t>
  </si>
  <si>
    <t>10.012.0055-1</t>
  </si>
  <si>
    <t>10.012.0055-B</t>
  </si>
  <si>
    <t>10.012.0060-0</t>
  </si>
  <si>
    <t>10.012.0060-A</t>
  </si>
  <si>
    <t>10.012.0065-0</t>
  </si>
  <si>
    <t>10.012.0065-A</t>
  </si>
  <si>
    <t>10.012.0070-0</t>
  </si>
  <si>
    <t>10.012.0070-A</t>
  </si>
  <si>
    <t>10.012.0080-0</t>
  </si>
  <si>
    <t>10.012.0080-A</t>
  </si>
  <si>
    <t>10.012.0100-0</t>
  </si>
  <si>
    <t>10.012.0100-A</t>
  </si>
  <si>
    <t>10.012.0101-0</t>
  </si>
  <si>
    <t>10.012.0101-A</t>
  </si>
  <si>
    <t>10.012.0105-0</t>
  </si>
  <si>
    <t>10.012.0105-A</t>
  </si>
  <si>
    <t>10.012.0107-0</t>
  </si>
  <si>
    <t>10.012.0107-A</t>
  </si>
  <si>
    <t>10.012.0110-0</t>
  </si>
  <si>
    <t>10.012.0110-A</t>
  </si>
  <si>
    <t>10.012.0112-0</t>
  </si>
  <si>
    <t>10.012.0112-A</t>
  </si>
  <si>
    <t>10.012.0115-0</t>
  </si>
  <si>
    <t>10.012.0115-A</t>
  </si>
  <si>
    <t>10.012.0120-0</t>
  </si>
  <si>
    <t>10.012.0120-A</t>
  </si>
  <si>
    <t>10.012.0150-0</t>
  </si>
  <si>
    <t>10.012.0150-A</t>
  </si>
  <si>
    <t>10.012.0155-0</t>
  </si>
  <si>
    <t>10.012.0155-A</t>
  </si>
  <si>
    <t>10.012.0160-0</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</si>
  <si>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</si>
  <si>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</si>
  <si>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</si>
  <si>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</si>
  <si>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</si>
  <si>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</si>
  <si>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</si>
  <si>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</si>
  <si>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</si>
  <si>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</si>
  <si>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</si>
  <si>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</si>
  <si>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</si>
  <si>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</si>
  <si>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</si>
  <si>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</si>
  <si>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</si>
  <si>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</si>
  <si>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</si>
  <si>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</si>
  <si>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</si>
  <si>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</si>
  <si>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</si>
  <si>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</si>
  <si>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</si>
  <si>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</si>
  <si>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</si>
  <si>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</si>
  <si>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</si>
  <si>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</si>
  <si>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</si>
  <si>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</si>
  <si>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</si>
  <si>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</si>
  <si>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</si>
  <si>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</si>
  <si>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</si>
  <si>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</si>
  <si>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</si>
  <si>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</si>
  <si>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</si>
  <si>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</si>
  <si>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</si>
  <si>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</si>
  <si>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</si>
  <si>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</si>
  <si>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</si>
  <si>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</si>
  <si>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</si>
  <si>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</si>
  <si>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</si>
  <si>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</si>
  <si>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</si>
  <si>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</si>
  <si>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</si>
  <si>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</si>
  <si>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</si>
  <si>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</si>
  <si>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</si>
  <si>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</si>
  <si>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</si>
  <si>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</si>
  <si>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</si>
  <si>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</si>
  <si>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</si>
  <si>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</si>
  <si>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</si>
  <si>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</si>
  <si>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</si>
  <si>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</si>
  <si>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</si>
  <si>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</si>
  <si>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</si>
  <si>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</si>
  <si>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</si>
  <si>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</si>
  <si>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</si>
  <si>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</si>
  <si>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</si>
  <si>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</si>
  <si>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</si>
  <si>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</si>
  <si>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</si>
  <si>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</si>
  <si>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</si>
  <si>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</si>
  <si>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</si>
  <si>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</si>
  <si>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</si>
  <si>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</si>
  <si>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</si>
  <si>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</si>
  <si>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</si>
  <si>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</si>
  <si>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</si>
  <si>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</si>
  <si>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</si>
  <si>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</si>
  <si>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</si>
  <si>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</si>
  <si>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</si>
  <si>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</si>
  <si>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</si>
  <si>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</si>
  <si>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</si>
  <si>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</si>
  <si>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</si>
  <si>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</si>
  <si>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</si>
  <si>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</si>
  <si>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</si>
  <si>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</si>
  <si>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</si>
  <si>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</si>
  <si>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</si>
  <si>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</si>
  <si>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</si>
  <si>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</si>
  <si>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</si>
  <si>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</si>
  <si>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</si>
  <si>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</si>
  <si>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</si>
  <si>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</si>
  <si>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</si>
  <si>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</si>
  <si>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</si>
  <si>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</si>
  <si>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</si>
  <si>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</si>
  <si>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</si>
  <si>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</si>
  <si>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</si>
  <si>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</si>
  <si>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</si>
  <si>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</si>
  <si>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</si>
  <si>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</si>
  <si>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</si>
  <si>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</si>
  <si>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</si>
  <si>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</si>
  <si>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</si>
  <si>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</si>
  <si>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</si>
  <si>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</si>
  <si>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</si>
  <si>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</si>
  <si>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</si>
  <si>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</si>
  <si>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</si>
  <si>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</si>
  <si>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</si>
  <si>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</si>
  <si>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</si>
  <si>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</si>
  <si>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</si>
  <si>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</si>
  <si>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</si>
  <si>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</si>
  <si>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</si>
  <si>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</si>
  <si>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</si>
  <si>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</si>
  <si>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</si>
  <si>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</si>
  <si>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</si>
  <si>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</si>
  <si>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</si>
  <si>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</si>
  <si>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</si>
  <si>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</si>
  <si>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</si>
  <si>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</si>
  <si>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</si>
  <si>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</si>
  <si>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</si>
  <si>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</si>
  <si>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</si>
  <si>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</si>
  <si>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</si>
  <si>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</si>
  <si>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</si>
  <si>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</si>
  <si>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</si>
  <si>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</si>
  <si>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</si>
  <si>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</si>
  <si>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</si>
  <si>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</si>
  <si>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</si>
  <si>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</si>
  <si>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</si>
  <si>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</si>
  <si>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</si>
  <si>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</si>
  <si>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</si>
  <si>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</si>
  <si>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</si>
  <si>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</si>
  <si>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</si>
  <si>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</si>
  <si>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</si>
  <si>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</si>
  <si>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</si>
  <si>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</si>
  <si>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</si>
  <si>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</si>
  <si>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</si>
  <si>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</si>
  <si>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</si>
  <si>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</si>
  <si>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</si>
  <si>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</si>
  <si>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</si>
  <si>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</si>
  <si>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</si>
  <si>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</si>
  <si>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</si>
  <si>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</si>
  <si>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</si>
  <si>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</si>
  <si>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</si>
  <si>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</si>
  <si>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</si>
  <si>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</si>
  <si>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</si>
  <si>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</si>
  <si>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</si>
  <si>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</si>
  <si>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</si>
  <si>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</si>
  <si>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</si>
  <si>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</si>
  <si>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</si>
  <si>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</si>
  <si>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</si>
  <si>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</si>
  <si>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</si>
  <si>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</si>
  <si>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</si>
  <si>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</si>
  <si>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</si>
  <si>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</si>
  <si>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</si>
  <si>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</si>
  <si>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</si>
  <si>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</si>
  <si>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</si>
  <si>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</si>
  <si>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</si>
  <si>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</si>
  <si>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</si>
  <si>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</si>
  <si>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</si>
  <si>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</si>
  <si>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</si>
  <si>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</si>
  <si>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</si>
  <si>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</si>
  <si>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</si>
  <si>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</si>
  <si>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</si>
  <si>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</si>
  <si>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</si>
  <si>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</si>
  <si>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</si>
  <si>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</si>
  <si>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</si>
  <si>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</si>
  <si>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</si>
  <si>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</si>
  <si>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</si>
  <si>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</si>
  <si>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</si>
  <si>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</si>
  <si>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</si>
  <si>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</si>
  <si>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</si>
  <si>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</si>
  <si>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</si>
  <si>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</si>
  <si>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</si>
  <si>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</si>
  <si>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</si>
  <si>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</si>
  <si>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</si>
  <si>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</si>
  <si>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</si>
  <si>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</si>
  <si>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</si>
  <si>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</si>
  <si>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</si>
  <si>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</si>
  <si>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</si>
  <si>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</si>
  <si>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</si>
  <si>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</si>
  <si>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</si>
  <si>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</si>
  <si>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</si>
  <si>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</si>
  <si>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11.008.0003-A</t>
  </si>
  <si>
    <t>11.008.0004-1</t>
  </si>
  <si>
    <t>11.008.0004-B</t>
  </si>
  <si>
    <t>11.009.0011-0</t>
  </si>
  <si>
    <t>11.009.0011-A</t>
  </si>
  <si>
    <t>11.009.0012-0</t>
  </si>
  <si>
    <t>11.009.0012-A</t>
  </si>
  <si>
    <t>11.009.0013-0</t>
  </si>
  <si>
    <t>11.009.0013-A</t>
  </si>
  <si>
    <t>11.009.0014-1</t>
  </si>
  <si>
    <t>11.009.0014-B</t>
  </si>
  <si>
    <t>11.009.0015-1</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</si>
  <si>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</si>
  <si>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</si>
  <si>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</si>
  <si>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</si>
  <si>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</si>
  <si>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</si>
  <si>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</si>
  <si>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</si>
  <si>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</si>
  <si>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</si>
  <si>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</si>
  <si>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</si>
  <si>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</si>
  <si>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</si>
  <si>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</si>
  <si>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</si>
  <si>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</si>
  <si>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</si>
  <si>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</si>
  <si>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</si>
  <si>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</si>
  <si>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</si>
  <si>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</si>
  <si>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</si>
  <si>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</si>
  <si>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</si>
  <si>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</si>
  <si>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</si>
  <si>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</si>
  <si>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</si>
  <si>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</si>
  <si>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</si>
  <si>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</si>
  <si>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</si>
  <si>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</si>
  <si>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</si>
  <si>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</si>
  <si>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</si>
  <si>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</si>
  <si>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</si>
  <si>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</si>
  <si>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</si>
  <si>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</si>
  <si>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</si>
  <si>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</si>
  <si>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</si>
  <si>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</si>
  <si>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</si>
  <si>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</si>
  <si>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</si>
  <si>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</si>
  <si>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</si>
  <si>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</si>
  <si>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</si>
  <si>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</si>
  <si>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</si>
  <si>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</si>
  <si>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</si>
  <si>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</si>
  <si>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</si>
  <si>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</si>
  <si>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</si>
  <si>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</si>
  <si>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</si>
  <si>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</si>
  <si>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</si>
  <si>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</si>
  <si>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</si>
  <si>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</si>
  <si>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</si>
  <si>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</si>
  <si>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</si>
  <si>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</si>
  <si>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</si>
  <si>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</si>
  <si>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</si>
  <si>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</si>
  <si>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</si>
  <si>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</si>
  <si>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</si>
  <si>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</si>
  <si>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</si>
  <si>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</si>
  <si>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</si>
  <si>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</si>
  <si>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</si>
  <si>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</si>
  <si>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</si>
  <si>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</si>
  <si>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</si>
  <si>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</si>
  <si>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</si>
  <si>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</si>
  <si>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</si>
  <si>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</si>
  <si>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</si>
  <si>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</si>
  <si>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</si>
  <si>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</si>
  <si>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</si>
  <si>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</si>
  <si>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</si>
  <si>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</si>
  <si>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</si>
  <si>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</si>
  <si>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</si>
  <si>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</si>
  <si>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</si>
  <si>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</si>
  <si>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</si>
  <si>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</si>
  <si>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</si>
  <si>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</si>
  <si>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</si>
  <si>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</si>
  <si>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</si>
  <si>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</si>
  <si>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</si>
  <si>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</si>
  <si>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</si>
  <si>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</si>
  <si>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</si>
  <si>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</si>
  <si>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</si>
  <si>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</si>
  <si>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</si>
  <si>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</si>
  <si>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</si>
  <si>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</si>
  <si>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</si>
  <si>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</si>
  <si>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</si>
  <si>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</si>
  <si>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</si>
  <si>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</si>
  <si>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</si>
  <si>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</si>
  <si>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</si>
  <si>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</si>
  <si>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</si>
  <si>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</si>
  <si>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</si>
  <si>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</si>
  <si>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</si>
  <si>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</si>
  <si>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</si>
  <si>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</si>
  <si>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</si>
  <si>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</si>
  <si>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</si>
  <si>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</si>
  <si>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</si>
  <si>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</si>
  <si>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</si>
  <si>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</si>
  <si>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</si>
  <si>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</si>
  <si>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</si>
  <si>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</si>
  <si>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</si>
  <si>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</si>
  <si>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</si>
  <si>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</si>
  <si>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</si>
  <si>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</si>
  <si>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</si>
  <si>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</si>
  <si>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</si>
  <si>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</si>
  <si>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</si>
  <si>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</si>
  <si>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</si>
  <si>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</si>
  <si>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</si>
  <si>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</si>
  <si>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</si>
  <si>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</si>
  <si>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</si>
  <si>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</si>
  <si>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</si>
  <si>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</si>
  <si>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</si>
  <si>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</si>
  <si>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</si>
  <si>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</si>
  <si>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</si>
  <si>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</si>
  <si>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</si>
  <si>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</si>
  <si>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</si>
  <si>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</si>
  <si>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</si>
  <si>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</si>
  <si>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</si>
  <si>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</si>
  <si>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</si>
  <si>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</si>
  <si>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</si>
  <si>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</si>
  <si>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</si>
  <si>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</si>
  <si>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</si>
  <si>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</si>
  <si>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</si>
  <si>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</si>
  <si>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</si>
  <si>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</si>
  <si>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</si>
  <si>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</si>
  <si>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</si>
  <si>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</si>
  <si>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</si>
  <si>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</si>
  <si>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</si>
  <si>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</si>
  <si>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</si>
  <si>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</si>
  <si>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</si>
  <si>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</si>
  <si>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</si>
  <si>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</si>
  <si>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</si>
  <si>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</si>
  <si>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</si>
  <si>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</si>
  <si>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</si>
  <si>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</si>
  <si>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</si>
  <si>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</si>
  <si>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</si>
  <si>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</si>
  <si>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</si>
  <si>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</si>
  <si>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</si>
  <si>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</si>
  <si>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</si>
  <si>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</si>
  <si>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</si>
  <si>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</si>
  <si>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</si>
  <si>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</si>
  <si>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</si>
  <si>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</si>
  <si>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</si>
  <si>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</si>
  <si>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</si>
  <si>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</si>
  <si>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</si>
  <si>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</si>
  <si>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</si>
  <si>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</si>
  <si>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</si>
  <si>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</si>
  <si>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</si>
  <si>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</si>
  <si>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</si>
  <si>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</si>
  <si>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</si>
  <si>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</si>
  <si>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</si>
  <si>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</si>
  <si>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</si>
  <si>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</si>
  <si>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</si>
  <si>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</si>
  <si>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</si>
  <si>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</si>
  <si>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</si>
  <si>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</si>
  <si>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</si>
  <si>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</si>
  <si>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</si>
  <si>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</si>
  <si>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</si>
  <si>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</si>
  <si>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</si>
  <si>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</si>
  <si>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</si>
  <si>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</si>
  <si>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</si>
  <si>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</si>
  <si>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</si>
  <si>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</si>
  <si>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</si>
  <si>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</si>
  <si>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</si>
  <si>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</si>
  <si>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</si>
  <si>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</si>
  <si>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</si>
  <si>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</si>
  <si>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</si>
  <si>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</si>
  <si>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</si>
  <si>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</si>
  <si>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</si>
  <si>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</si>
  <si>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</si>
  <si>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</si>
  <si>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</si>
  <si>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</si>
  <si>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</si>
  <si>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</si>
  <si>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</si>
  <si>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</si>
  <si>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</si>
  <si>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</si>
  <si>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</si>
  <si>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</si>
  <si>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</si>
  <si>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</si>
  <si>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</si>
  <si>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</si>
  <si>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</si>
  <si>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</si>
  <si>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</si>
  <si>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</si>
  <si>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</si>
  <si>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</si>
  <si>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</si>
  <si>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</si>
  <si>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</si>
  <si>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</si>
  <si>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</si>
  <si>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</si>
  <si>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</si>
  <si>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</si>
  <si>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</si>
  <si>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</si>
  <si>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</si>
  <si>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</si>
  <si>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</si>
  <si>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</si>
  <si>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</si>
  <si>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</si>
  <si>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</si>
  <si>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</si>
  <si>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</si>
  <si>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</si>
  <si>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</si>
  <si>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</si>
  <si>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</si>
  <si>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</si>
  <si>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</si>
  <si>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</si>
  <si>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</si>
  <si>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</si>
  <si>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</si>
  <si>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</si>
  <si>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</si>
  <si>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</si>
  <si>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</si>
  <si>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</si>
  <si>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</si>
  <si>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</si>
  <si>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</si>
  <si>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</si>
  <si>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</si>
  <si>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</si>
  <si>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11.023.0004-0</t>
  </si>
  <si>
    <t>11.023.0004-A</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</si>
  <si>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</si>
  <si>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</si>
  <si>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</si>
  <si>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</si>
  <si>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</si>
  <si>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</si>
  <si>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</si>
  <si>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</si>
  <si>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</si>
  <si>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</si>
  <si>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</si>
  <si>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</si>
  <si>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</si>
  <si>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</si>
  <si>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</si>
  <si>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</si>
  <si>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</si>
  <si>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</si>
  <si>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</si>
  <si>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</si>
  <si>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</si>
  <si>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</si>
  <si>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</si>
  <si>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</si>
  <si>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</si>
  <si>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</si>
  <si>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</si>
  <si>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</si>
  <si>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</si>
  <si>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</si>
  <si>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</si>
  <si>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</si>
  <si>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</si>
  <si>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</si>
  <si>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</si>
  <si>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</si>
  <si>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</si>
  <si>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</si>
  <si>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</si>
  <si>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</si>
  <si>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</si>
  <si>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</si>
  <si>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</si>
  <si>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</si>
  <si>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</si>
  <si>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</si>
  <si>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</si>
  <si>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</si>
  <si>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</si>
  <si>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</si>
  <si>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</si>
  <si>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</si>
  <si>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</si>
  <si>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</si>
  <si>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</si>
  <si>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</si>
  <si>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</si>
  <si>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</si>
  <si>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</si>
  <si>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</si>
  <si>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</si>
  <si>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</si>
  <si>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</si>
  <si>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</si>
  <si>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</si>
  <si>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</si>
  <si>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</si>
  <si>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</si>
  <si>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</si>
  <si>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</si>
  <si>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</si>
  <si>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</si>
  <si>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</si>
  <si>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</si>
  <si>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</si>
  <si>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</si>
  <si>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</si>
  <si>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</si>
  <si>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</si>
  <si>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</si>
  <si>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</si>
  <si>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</si>
  <si>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</si>
  <si>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</si>
  <si>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</si>
  <si>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</si>
  <si>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</si>
  <si>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</si>
  <si>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</si>
  <si>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</si>
  <si>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</si>
  <si>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</si>
  <si>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</si>
  <si>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</si>
  <si>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</si>
  <si>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</si>
  <si>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</si>
  <si>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</si>
  <si>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</si>
  <si>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</si>
  <si>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</si>
  <si>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</si>
  <si>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</si>
  <si>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</si>
  <si>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</si>
  <si>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</si>
  <si>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</si>
  <si>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</si>
  <si>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</si>
  <si>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</si>
  <si>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</si>
  <si>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</si>
  <si>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</si>
  <si>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</si>
  <si>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</si>
  <si>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</si>
  <si>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</si>
  <si>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</si>
  <si>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</si>
  <si>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</si>
  <si>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</si>
  <si>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</si>
  <si>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</si>
  <si>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</si>
  <si>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</si>
  <si>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</si>
  <si>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</si>
  <si>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</si>
  <si>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</si>
  <si>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</si>
  <si>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</si>
  <si>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</si>
  <si>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</si>
  <si>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</si>
  <si>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</si>
  <si>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</si>
  <si>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</si>
  <si>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</si>
  <si>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</si>
  <si>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</si>
  <si>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</si>
  <si>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</si>
  <si>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</si>
  <si>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</si>
  <si>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</si>
  <si>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</si>
  <si>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</si>
  <si>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</si>
  <si>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</si>
  <si>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</si>
  <si>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</si>
  <si>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</si>
  <si>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</si>
  <si>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</si>
  <si>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</si>
  <si>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</si>
  <si>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</si>
  <si>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</si>
  <si>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</si>
  <si>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</si>
  <si>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</si>
  <si>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</si>
  <si>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</si>
  <si>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</si>
  <si>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</si>
  <si>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</si>
  <si>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</si>
  <si>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</si>
  <si>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</si>
  <si>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</si>
  <si>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</si>
  <si>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</si>
  <si>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</si>
  <si>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</si>
  <si>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</si>
  <si>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</si>
  <si>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</si>
  <si>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</si>
  <si>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</si>
  <si>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</si>
  <si>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</si>
  <si>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</si>
  <si>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</si>
  <si>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</si>
  <si>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</si>
  <si>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</si>
  <si>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</si>
  <si>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</si>
  <si>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</si>
  <si>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</si>
  <si>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</si>
  <si>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</si>
  <si>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</si>
  <si>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</si>
  <si>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</si>
  <si>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</si>
  <si>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</si>
  <si>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</si>
  <si>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</si>
  <si>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</si>
  <si>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</si>
  <si>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</si>
  <si>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</si>
  <si>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</si>
  <si>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</si>
  <si>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</si>
  <si>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</si>
  <si>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</si>
  <si>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</si>
  <si>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</si>
  <si>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</si>
  <si>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</si>
  <si>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</si>
  <si>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</si>
  <si>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</si>
  <si>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</si>
  <si>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</si>
  <si>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</si>
  <si>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11.046.0080-1</t>
  </si>
  <si>
    <t>11.046.0080-B</t>
  </si>
  <si>
    <t>11.046.0105-0</t>
  </si>
  <si>
    <t>11.046.0105-A</t>
  </si>
  <si>
    <t>11.046.0110-0</t>
  </si>
  <si>
    <t>11.046.0110-A</t>
  </si>
  <si>
    <t>11.046.0115-0</t>
  </si>
  <si>
    <t>11.046.0115-A</t>
  </si>
  <si>
    <t>11.046.0180-0</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</si>
  <si>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</si>
  <si>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</si>
  <si>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</si>
  <si>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</si>
  <si>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</si>
  <si>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</si>
  <si>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</si>
  <si>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</si>
  <si>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</si>
  <si>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</si>
  <si>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</si>
  <si>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</si>
  <si>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</si>
  <si>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</si>
  <si>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</si>
  <si>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</si>
  <si>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</si>
  <si>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</si>
  <si>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</si>
  <si>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</si>
  <si>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</si>
  <si>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</si>
  <si>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</si>
  <si>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</si>
  <si>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</si>
  <si>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</si>
  <si>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</si>
  <si>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</si>
  <si>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</si>
  <si>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</si>
  <si>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</si>
  <si>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</si>
  <si>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</si>
  <si>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</si>
  <si>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</si>
  <si>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</si>
  <si>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</si>
  <si>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</si>
  <si>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</si>
  <si>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</si>
  <si>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</si>
  <si>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</si>
  <si>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</si>
  <si>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</si>
  <si>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</si>
  <si>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</si>
  <si>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</si>
  <si>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</si>
  <si>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</si>
  <si>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</si>
  <si>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</si>
  <si>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</si>
  <si>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</si>
  <si>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</si>
  <si>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</si>
  <si>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</si>
  <si>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</si>
  <si>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</si>
  <si>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</si>
  <si>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</si>
  <si>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</si>
  <si>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</si>
  <si>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</si>
  <si>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</si>
  <si>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</si>
  <si>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</si>
  <si>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</si>
  <si>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</si>
  <si>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</si>
  <si>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</si>
  <si>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</si>
  <si>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</si>
  <si>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</si>
  <si>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</si>
  <si>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</si>
  <si>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</si>
  <si>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</si>
  <si>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</si>
  <si>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</si>
  <si>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</si>
  <si>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</si>
  <si>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</si>
  <si>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</si>
  <si>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</si>
  <si>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</si>
  <si>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</si>
  <si>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</si>
  <si>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</si>
  <si>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</si>
  <si>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</si>
  <si>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</si>
  <si>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</si>
  <si>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</si>
  <si>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</si>
  <si>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</si>
  <si>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</si>
  <si>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</si>
  <si>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</si>
  <si>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</si>
  <si>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</si>
  <si>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</si>
  <si>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</si>
  <si>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</si>
  <si>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</si>
  <si>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</si>
  <si>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</si>
  <si>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</si>
  <si>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</si>
  <si>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</si>
  <si>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</si>
  <si>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</si>
  <si>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</si>
  <si>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</si>
  <si>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</si>
  <si>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</si>
  <si>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</si>
  <si>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</si>
  <si>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</si>
  <si>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</si>
  <si>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</si>
  <si>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</si>
  <si>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</si>
  <si>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</si>
  <si>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</si>
  <si>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</si>
  <si>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</si>
  <si>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</si>
  <si>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</si>
  <si>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</si>
  <si>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</si>
  <si>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</si>
  <si>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</si>
  <si>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</si>
  <si>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</si>
  <si>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</si>
  <si>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</si>
  <si>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</si>
  <si>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</si>
  <si>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</si>
  <si>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</si>
  <si>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</si>
  <si>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</si>
  <si>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</si>
  <si>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</si>
  <si>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</si>
  <si>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</si>
  <si>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</si>
  <si>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</si>
  <si>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</si>
  <si>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</si>
  <si>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</si>
  <si>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</si>
  <si>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</si>
  <si>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</si>
  <si>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</si>
  <si>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</si>
  <si>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</si>
  <si>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</si>
  <si>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</si>
  <si>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</si>
  <si>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</si>
  <si>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</si>
  <si>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</si>
  <si>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</si>
  <si>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</si>
  <si>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</si>
  <si>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</si>
  <si>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</si>
  <si>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</si>
  <si>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</si>
  <si>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</si>
  <si>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</si>
  <si>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</si>
  <si>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</si>
  <si>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</si>
  <si>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</si>
  <si>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</si>
  <si>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</si>
  <si>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</si>
  <si>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</si>
  <si>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</si>
  <si>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</si>
  <si>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</si>
  <si>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</si>
  <si>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</si>
  <si>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</si>
  <si>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</si>
  <si>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</si>
  <si>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</si>
  <si>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</si>
  <si>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</si>
  <si>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</si>
  <si>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</si>
  <si>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</si>
  <si>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</si>
  <si>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</si>
  <si>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</si>
  <si>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</si>
  <si>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</si>
  <si>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</si>
  <si>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</si>
  <si>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</si>
  <si>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</si>
  <si>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</si>
  <si>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</si>
  <si>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</si>
  <si>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</si>
  <si>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</si>
  <si>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</si>
  <si>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</si>
  <si>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</si>
  <si>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</si>
  <si>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</si>
  <si>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</si>
  <si>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</si>
  <si>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</si>
  <si>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</si>
  <si>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</si>
  <si>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</si>
  <si>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</si>
  <si>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</si>
  <si>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</si>
  <si>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</si>
  <si>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</si>
  <si>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</si>
  <si>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</si>
  <si>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</si>
  <si>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</si>
  <si>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</si>
  <si>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</si>
  <si>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</si>
  <si>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</si>
  <si>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</si>
  <si>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</si>
  <si>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</si>
  <si>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</si>
  <si>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</si>
  <si>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</si>
  <si>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</si>
  <si>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</si>
  <si>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</si>
  <si>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</si>
  <si>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</si>
  <si>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</si>
  <si>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</si>
  <si>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</si>
  <si>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</si>
  <si>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</si>
  <si>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</si>
  <si>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</si>
  <si>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</si>
  <si>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</si>
  <si>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</si>
  <si>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</si>
  <si>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</si>
  <si>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</si>
  <si>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</si>
  <si>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</si>
  <si>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</si>
  <si>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</si>
  <si>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</si>
  <si>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</si>
  <si>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</si>
  <si>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</si>
  <si>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</si>
  <si>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</si>
  <si>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</si>
  <si>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</si>
  <si>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</si>
  <si>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</si>
  <si>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</si>
  <si>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</si>
  <si>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</si>
  <si>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</si>
  <si>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</si>
  <si>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</si>
  <si>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</si>
  <si>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</si>
  <si>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</si>
  <si>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</si>
  <si>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</si>
  <si>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</si>
  <si>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</si>
  <si>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</si>
  <si>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</si>
  <si>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</si>
  <si>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</si>
  <si>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</si>
  <si>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</si>
  <si>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</si>
  <si>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</si>
  <si>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</si>
  <si>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</si>
  <si>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</si>
  <si>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</si>
  <si>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</si>
  <si>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</si>
  <si>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</si>
  <si>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</si>
  <si>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</si>
  <si>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</si>
  <si>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</si>
  <si>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</si>
  <si>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</si>
  <si>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</si>
  <si>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</si>
  <si>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</si>
  <si>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</si>
  <si>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</si>
  <si>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</si>
  <si>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</si>
  <si>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</si>
  <si>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</si>
  <si>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</si>
  <si>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</si>
  <si>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</si>
  <si>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</si>
  <si>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</si>
  <si>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</si>
  <si>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</si>
  <si>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</si>
  <si>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</si>
  <si>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</si>
  <si>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</si>
  <si>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</si>
  <si>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</si>
  <si>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</si>
  <si>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</si>
  <si>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</si>
  <si>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</si>
  <si>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</si>
  <si>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</si>
  <si>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</si>
  <si>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</si>
  <si>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</si>
  <si>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</si>
  <si>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</si>
  <si>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</si>
  <si>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</si>
  <si>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</si>
  <si>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</si>
  <si>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</si>
  <si>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</si>
  <si>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</si>
  <si>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</si>
  <si>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</si>
  <si>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</si>
  <si>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</si>
  <si>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</si>
  <si>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</si>
  <si>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</si>
  <si>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</si>
  <si>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</si>
  <si>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</si>
  <si>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</si>
  <si>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</si>
  <si>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</si>
  <si>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</si>
  <si>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</si>
  <si>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</si>
  <si>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</si>
  <si>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</si>
  <si>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</si>
  <si>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</si>
  <si>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</si>
  <si>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</si>
  <si>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</si>
  <si>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</si>
  <si>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</si>
  <si>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</si>
  <si>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</si>
  <si>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</si>
  <si>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</si>
  <si>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</si>
  <si>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</si>
  <si>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</si>
  <si>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</si>
  <si>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</si>
  <si>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</si>
  <si>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</si>
  <si>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</si>
  <si>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</si>
  <si>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</si>
  <si>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</si>
  <si>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</si>
  <si>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</si>
  <si>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</si>
  <si>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</si>
  <si>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</si>
  <si>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</si>
  <si>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</si>
  <si>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</si>
  <si>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</si>
  <si>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</si>
  <si>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</si>
  <si>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</si>
  <si>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</si>
  <si>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</si>
  <si>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</si>
  <si>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</si>
  <si>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</si>
  <si>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</si>
  <si>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</si>
  <si>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</si>
  <si>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</si>
  <si>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</si>
  <si>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</si>
  <si>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</si>
  <si>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</si>
  <si>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</si>
  <si>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</si>
  <si>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</si>
  <si>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</si>
  <si>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</si>
  <si>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</si>
  <si>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</si>
  <si>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</si>
  <si>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</si>
  <si>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</si>
  <si>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</si>
  <si>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</si>
  <si>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</si>
  <si>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</si>
  <si>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</si>
  <si>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</si>
  <si>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</si>
  <si>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</si>
  <si>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</si>
  <si>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</si>
  <si>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</si>
  <si>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</si>
  <si>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</si>
  <si>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</si>
  <si>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</si>
  <si>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</si>
  <si>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</si>
  <si>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</si>
  <si>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</si>
  <si>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</si>
  <si>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</si>
  <si>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</si>
  <si>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</si>
  <si>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</si>
  <si>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</si>
  <si>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</si>
  <si>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</si>
  <si>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</si>
  <si>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</si>
  <si>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</si>
  <si>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</si>
  <si>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</si>
  <si>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</si>
  <si>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</si>
  <si>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</si>
  <si>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</si>
  <si>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</si>
  <si>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</si>
  <si>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</si>
  <si>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</si>
  <si>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</si>
  <si>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</si>
  <si>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</si>
  <si>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</si>
  <si>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</si>
  <si>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</si>
  <si>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</si>
  <si>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</si>
  <si>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</si>
  <si>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</si>
  <si>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</si>
  <si>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</si>
  <si>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</si>
  <si>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</si>
  <si>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</si>
  <si>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</si>
  <si>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</si>
  <si>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</si>
  <si>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</si>
  <si>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</si>
  <si>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</si>
  <si>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</si>
  <si>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</si>
  <si>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</si>
  <si>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</si>
  <si>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</si>
  <si>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</si>
  <si>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</si>
  <si>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</si>
  <si>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</si>
  <si>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</si>
  <si>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</si>
  <si>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</si>
  <si>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</si>
  <si>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</si>
  <si>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</si>
  <si>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</si>
  <si>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</si>
  <si>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</si>
  <si>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</si>
  <si>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</si>
  <si>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</si>
  <si>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</si>
  <si>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</si>
  <si>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</si>
  <si>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</si>
  <si>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</si>
  <si>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</si>
  <si>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</si>
  <si>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</si>
  <si>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</si>
  <si>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</si>
  <si>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</si>
  <si>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</si>
  <si>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</si>
  <si>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</si>
  <si>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</si>
  <si>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</si>
  <si>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</si>
  <si>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</si>
  <si>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</si>
  <si>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</si>
  <si>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13.009.0035-0</t>
  </si>
  <si>
    <t>13.009.0035-A</t>
  </si>
  <si>
    <t>13.009.0040-0</t>
  </si>
  <si>
    <t>13.009.0040-A</t>
  </si>
  <si>
    <t>13.009.0045-0</t>
  </si>
  <si>
    <t>13.009.0045-A</t>
  </si>
  <si>
    <t>13.009.0050-0</t>
  </si>
  <si>
    <t>13.009.0050-A</t>
  </si>
  <si>
    <t>13.009.0051-0</t>
  </si>
  <si>
    <t>13.009.0051-A</t>
  </si>
  <si>
    <t>13.010.0015-0</t>
  </si>
  <si>
    <t>13.010.0015-A</t>
  </si>
  <si>
    <t>13.010.0020-0</t>
  </si>
  <si>
    <t>13.010.0020-A</t>
  </si>
  <si>
    <t>13.010.0025-0</t>
  </si>
  <si>
    <t>13.010.0025-A</t>
  </si>
  <si>
    <t>13.010.0029-0</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</si>
  <si>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</si>
  <si>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</si>
  <si>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</si>
  <si>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</si>
  <si>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</si>
  <si>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</si>
  <si>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</si>
  <si>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</si>
  <si>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</si>
  <si>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</si>
  <si>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</si>
  <si>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</si>
  <si>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</si>
  <si>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</si>
  <si>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</si>
  <si>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</si>
  <si>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</si>
  <si>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</si>
  <si>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</si>
  <si>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13.022.0045-0</t>
  </si>
  <si>
    <t>13.022.0045-A</t>
  </si>
  <si>
    <t>13.022.0046-0</t>
  </si>
  <si>
    <t>13.022.0046-A</t>
  </si>
  <si>
    <t>13.022.0047-0</t>
  </si>
  <si>
    <t>13.022.0047-A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</si>
  <si>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</si>
  <si>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</si>
  <si>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</si>
  <si>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</si>
  <si>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</si>
  <si>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</si>
  <si>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</si>
  <si>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</si>
  <si>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</si>
  <si>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</si>
  <si>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</si>
  <si>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</si>
  <si>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</si>
  <si>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</si>
  <si>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</si>
  <si>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</si>
  <si>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</si>
  <si>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</si>
  <si>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</si>
  <si>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</si>
  <si>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</si>
  <si>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</si>
  <si>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</si>
  <si>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</si>
  <si>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</si>
  <si>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</si>
  <si>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</si>
  <si>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</si>
  <si>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</si>
  <si>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</si>
  <si>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</si>
  <si>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</si>
  <si>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</si>
  <si>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</si>
  <si>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</si>
  <si>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</si>
  <si>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</si>
  <si>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</si>
  <si>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</si>
  <si>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</si>
  <si>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</si>
  <si>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</si>
  <si>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</si>
  <si>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</si>
  <si>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</si>
  <si>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</si>
  <si>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</si>
  <si>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</si>
  <si>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</si>
  <si>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</si>
  <si>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</si>
  <si>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</si>
  <si>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</si>
  <si>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</si>
  <si>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</si>
  <si>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</si>
  <si>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</si>
  <si>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</si>
  <si>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</si>
  <si>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</si>
  <si>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</si>
  <si>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</si>
  <si>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</si>
  <si>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</si>
  <si>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</si>
  <si>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</si>
  <si>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</si>
  <si>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</si>
  <si>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</si>
  <si>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</si>
  <si>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</si>
  <si>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</si>
  <si>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</si>
  <si>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</si>
  <si>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</si>
  <si>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</si>
  <si>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</si>
  <si>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</si>
  <si>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</si>
  <si>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</si>
  <si>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</si>
  <si>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</si>
  <si>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</si>
  <si>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</si>
  <si>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</si>
  <si>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</si>
  <si>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</si>
  <si>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</si>
  <si>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</si>
  <si>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</si>
  <si>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</si>
  <si>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</si>
  <si>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</si>
  <si>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</si>
  <si>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</si>
  <si>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</si>
  <si>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</si>
  <si>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</si>
  <si>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</si>
  <si>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</si>
  <si>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</si>
  <si>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</si>
  <si>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</si>
  <si>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</si>
  <si>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</si>
  <si>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</si>
  <si>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</si>
  <si>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</si>
  <si>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</si>
  <si>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</si>
  <si>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</si>
  <si>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</si>
  <si>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</si>
  <si>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</si>
  <si>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</si>
  <si>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</si>
  <si>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</si>
  <si>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</si>
  <si>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</si>
  <si>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</si>
  <si>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</si>
  <si>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</si>
  <si>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</si>
  <si>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</si>
  <si>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</si>
  <si>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</si>
  <si>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</si>
  <si>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</si>
  <si>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</si>
  <si>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</si>
  <si>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</si>
  <si>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</si>
  <si>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</si>
  <si>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</si>
  <si>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</si>
  <si>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</si>
  <si>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</si>
  <si>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</si>
  <si>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</si>
  <si>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</si>
  <si>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</si>
  <si>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</si>
  <si>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13.080.0005-0</t>
  </si>
  <si>
    <t>13.080.0005-A</t>
  </si>
  <si>
    <t>13.080.0020-0</t>
  </si>
  <si>
    <t>13.080.0020-A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</si>
  <si>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</si>
  <si>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</si>
  <si>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</si>
  <si>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</si>
  <si>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</si>
  <si>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</si>
  <si>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</si>
  <si>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</si>
  <si>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</si>
  <si>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</si>
  <si>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</si>
  <si>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</si>
  <si>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</si>
  <si>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</si>
  <si>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</si>
  <si>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</si>
  <si>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</si>
  <si>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</si>
  <si>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</si>
  <si>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</si>
  <si>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</si>
  <si>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</si>
  <si>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</si>
  <si>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</si>
  <si>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</si>
  <si>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</si>
  <si>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</si>
  <si>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</si>
  <si>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</si>
  <si>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</si>
  <si>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</si>
  <si>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</si>
  <si>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</si>
  <si>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</si>
  <si>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</si>
  <si>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</si>
  <si>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</si>
  <si>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</si>
  <si>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</si>
  <si>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</si>
  <si>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</si>
  <si>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</si>
  <si>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</si>
  <si>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</si>
  <si>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</si>
  <si>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</si>
  <si>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</si>
  <si>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</si>
  <si>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</si>
  <si>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</si>
  <si>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</si>
  <si>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</si>
  <si>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</si>
  <si>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</si>
  <si>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</si>
  <si>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</si>
  <si>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</si>
  <si>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</si>
  <si>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</si>
  <si>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</si>
  <si>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</si>
  <si>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</si>
  <si>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</si>
  <si>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</si>
  <si>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</si>
  <si>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</si>
  <si>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</si>
  <si>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</si>
  <si>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</si>
  <si>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</si>
  <si>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</si>
  <si>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</si>
  <si>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</si>
  <si>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</si>
  <si>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</si>
  <si>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</si>
  <si>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</si>
  <si>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</si>
  <si>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</si>
  <si>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</si>
  <si>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</si>
  <si>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</si>
  <si>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</si>
  <si>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</si>
  <si>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</si>
  <si>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</si>
  <si>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</si>
  <si>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</si>
  <si>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</si>
  <si>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</si>
  <si>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</si>
  <si>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</si>
  <si>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</si>
  <si>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</si>
  <si>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</si>
  <si>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</si>
  <si>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</si>
  <si>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</si>
  <si>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</si>
  <si>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</si>
  <si>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</si>
  <si>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</si>
  <si>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</si>
  <si>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</si>
  <si>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</si>
  <si>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</si>
  <si>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</si>
  <si>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</si>
  <si>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</si>
  <si>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</si>
  <si>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</si>
  <si>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</si>
  <si>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</si>
  <si>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</si>
  <si>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</si>
  <si>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</si>
  <si>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</si>
  <si>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</si>
  <si>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</si>
  <si>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</si>
  <si>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</si>
  <si>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</si>
  <si>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</si>
  <si>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</si>
  <si>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</si>
  <si>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</si>
  <si>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</si>
  <si>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</si>
  <si>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</si>
  <si>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</si>
  <si>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</si>
  <si>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</si>
  <si>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</si>
  <si>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</si>
  <si>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</si>
  <si>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</si>
  <si>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</si>
  <si>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</si>
  <si>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</si>
  <si>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</si>
  <si>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</si>
  <si>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</si>
  <si>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</si>
  <si>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</si>
  <si>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</si>
  <si>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</si>
  <si>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</si>
  <si>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</si>
  <si>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</si>
  <si>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</si>
  <si>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</si>
  <si>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</si>
  <si>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</si>
  <si>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</si>
  <si>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</si>
  <si>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</si>
  <si>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</si>
  <si>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</si>
  <si>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</si>
  <si>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</si>
  <si>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</si>
  <si>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</si>
  <si>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</si>
  <si>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</si>
  <si>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</si>
  <si>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</si>
  <si>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</si>
  <si>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</si>
  <si>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</si>
  <si>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</si>
  <si>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</si>
  <si>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</si>
  <si>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</si>
  <si>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</si>
  <si>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</si>
  <si>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</si>
  <si>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</si>
  <si>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</si>
  <si>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</si>
  <si>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</si>
  <si>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</si>
  <si>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</si>
  <si>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</si>
  <si>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</si>
  <si>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</si>
  <si>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</si>
  <si>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</si>
  <si>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</si>
  <si>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</si>
  <si>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</si>
  <si>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</si>
  <si>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</si>
  <si>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</si>
  <si>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</si>
  <si>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</si>
  <si>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</si>
  <si>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</si>
  <si>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</si>
  <si>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</si>
  <si>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</si>
  <si>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</si>
  <si>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</si>
  <si>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</si>
  <si>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</si>
  <si>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</si>
  <si>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</si>
  <si>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</si>
  <si>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</si>
  <si>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</si>
  <si>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</si>
  <si>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</si>
  <si>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</si>
  <si>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</si>
  <si>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</si>
  <si>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</si>
  <si>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</si>
  <si>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</si>
  <si>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</si>
  <si>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</si>
  <si>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</si>
  <si>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</si>
  <si>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</si>
  <si>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</si>
  <si>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</si>
  <si>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13.205.0022-0</t>
  </si>
  <si>
    <t>13.205.0022-A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</si>
  <si>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</si>
  <si>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</si>
  <si>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</si>
  <si>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</si>
  <si>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</si>
  <si>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</si>
  <si>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</si>
  <si>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</si>
  <si>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</si>
  <si>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</si>
  <si>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</si>
  <si>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</si>
  <si>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</si>
  <si>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</si>
  <si>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</si>
  <si>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</si>
  <si>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</si>
  <si>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</si>
  <si>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</si>
  <si>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</si>
  <si>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</si>
  <si>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</si>
  <si>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</si>
  <si>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</si>
  <si>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</si>
  <si>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</si>
  <si>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</si>
  <si>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</si>
  <si>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</si>
  <si>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</si>
  <si>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</si>
  <si>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</si>
  <si>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</si>
  <si>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</si>
  <si>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</si>
  <si>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</si>
  <si>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</si>
  <si>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</si>
  <si>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</si>
  <si>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</si>
  <si>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</si>
  <si>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</si>
  <si>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</si>
  <si>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</si>
  <si>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</si>
  <si>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</si>
  <si>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</si>
  <si>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</si>
  <si>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</si>
  <si>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</si>
  <si>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</si>
  <si>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</si>
  <si>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</si>
  <si>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</si>
  <si>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</si>
  <si>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</si>
  <si>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</si>
  <si>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</si>
  <si>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</si>
  <si>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</si>
  <si>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</si>
  <si>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</si>
  <si>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</si>
  <si>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</si>
  <si>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</si>
  <si>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</si>
  <si>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</si>
  <si>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</si>
  <si>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</si>
  <si>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</si>
  <si>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</si>
  <si>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</si>
  <si>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</si>
  <si>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</si>
  <si>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</si>
  <si>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</si>
  <si>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</si>
  <si>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</si>
  <si>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</si>
  <si>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</si>
  <si>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</si>
  <si>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</si>
  <si>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</si>
  <si>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</si>
  <si>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</si>
  <si>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</si>
  <si>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</si>
  <si>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</si>
  <si>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</si>
  <si>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</si>
  <si>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</si>
  <si>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</si>
  <si>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</si>
  <si>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</si>
  <si>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</si>
  <si>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</si>
  <si>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</si>
  <si>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</si>
  <si>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</si>
  <si>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</si>
  <si>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</si>
  <si>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</si>
  <si>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</si>
  <si>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</si>
  <si>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</si>
  <si>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</si>
  <si>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</si>
  <si>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</si>
  <si>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</si>
  <si>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</si>
  <si>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</si>
  <si>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</si>
  <si>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</si>
  <si>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</si>
  <si>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</si>
  <si>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</si>
  <si>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</si>
  <si>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</si>
  <si>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</si>
  <si>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</si>
  <si>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</si>
  <si>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</si>
  <si>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</si>
  <si>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</si>
  <si>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</si>
  <si>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</si>
  <si>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</si>
  <si>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</si>
  <si>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</si>
  <si>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</si>
  <si>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</si>
  <si>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</si>
  <si>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</si>
  <si>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</si>
  <si>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</si>
  <si>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</si>
  <si>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</si>
  <si>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</si>
  <si>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</si>
  <si>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</si>
  <si>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</si>
  <si>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</si>
  <si>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</si>
  <si>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</si>
  <si>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</si>
  <si>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</si>
  <si>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</si>
  <si>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</si>
  <si>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</si>
  <si>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</si>
  <si>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</si>
  <si>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</si>
  <si>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</si>
  <si>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</si>
  <si>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</si>
  <si>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</si>
  <si>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</si>
  <si>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</si>
  <si>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</si>
  <si>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</si>
  <si>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</si>
  <si>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</si>
  <si>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</si>
  <si>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</si>
  <si>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</si>
  <si>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</si>
  <si>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</si>
  <si>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</si>
  <si>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</si>
  <si>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</si>
  <si>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</si>
  <si>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</si>
  <si>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</si>
  <si>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</si>
  <si>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</si>
  <si>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</si>
  <si>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</si>
  <si>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</si>
  <si>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</si>
  <si>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</si>
  <si>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</si>
  <si>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</si>
  <si>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</si>
  <si>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</si>
  <si>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</si>
  <si>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</si>
  <si>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</si>
  <si>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</si>
  <si>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13.348.0035-0</t>
  </si>
  <si>
    <t>13.348.0035-A</t>
  </si>
  <si>
    <t>13.348.0036-0</t>
  </si>
  <si>
    <t>13.348.0036-A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</si>
  <si>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</si>
  <si>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</si>
  <si>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</si>
  <si>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</si>
  <si>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</si>
  <si>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</si>
  <si>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</si>
  <si>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</si>
  <si>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</si>
  <si>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</si>
  <si>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</si>
  <si>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</si>
  <si>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</si>
  <si>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</si>
  <si>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</si>
  <si>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</si>
  <si>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</si>
  <si>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</si>
  <si>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</si>
  <si>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</si>
  <si>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</si>
  <si>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</si>
  <si>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</si>
  <si>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</si>
  <si>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</si>
  <si>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</si>
  <si>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</si>
  <si>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</si>
  <si>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</si>
  <si>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</si>
  <si>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</si>
  <si>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</si>
  <si>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</si>
  <si>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</si>
  <si>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</si>
  <si>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</si>
  <si>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</si>
  <si>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</si>
  <si>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</si>
  <si>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</si>
  <si>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</si>
  <si>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</si>
  <si>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</si>
  <si>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</si>
  <si>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</si>
  <si>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</si>
  <si>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</si>
  <si>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</si>
  <si>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</si>
  <si>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</si>
  <si>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</si>
  <si>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</si>
  <si>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</si>
  <si>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</si>
  <si>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</si>
  <si>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</si>
  <si>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</si>
  <si>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</si>
  <si>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</si>
  <si>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</si>
  <si>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</si>
  <si>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</si>
  <si>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</si>
  <si>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</si>
  <si>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</si>
  <si>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</si>
  <si>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</si>
  <si>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</si>
  <si>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</si>
  <si>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</si>
  <si>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</si>
  <si>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</si>
  <si>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</si>
  <si>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</si>
  <si>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</si>
  <si>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</si>
  <si>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</si>
  <si>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</si>
  <si>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</si>
  <si>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</si>
  <si>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</si>
  <si>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</si>
  <si>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</si>
  <si>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</si>
  <si>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</si>
  <si>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</si>
  <si>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</si>
  <si>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</si>
  <si>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</si>
  <si>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</si>
  <si>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</si>
  <si>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</si>
  <si>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</si>
  <si>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</si>
  <si>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</si>
  <si>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</si>
  <si>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</si>
  <si>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</si>
  <si>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</si>
  <si>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</si>
  <si>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</si>
  <si>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</si>
  <si>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</si>
  <si>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</si>
  <si>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</si>
  <si>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</si>
  <si>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</si>
  <si>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</si>
  <si>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</si>
  <si>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</si>
  <si>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</si>
  <si>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</si>
  <si>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</si>
  <si>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</si>
  <si>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</si>
  <si>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</si>
  <si>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</si>
  <si>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</si>
  <si>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</si>
  <si>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</si>
  <si>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</si>
  <si>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</si>
  <si>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</si>
  <si>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</si>
  <si>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</si>
  <si>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</si>
  <si>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</si>
  <si>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</si>
  <si>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</si>
  <si>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</si>
  <si>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</si>
  <si>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</si>
  <si>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</si>
  <si>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</si>
  <si>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</si>
  <si>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</si>
  <si>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</si>
  <si>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</si>
  <si>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</si>
  <si>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</si>
  <si>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</si>
  <si>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</si>
  <si>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</si>
  <si>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</si>
  <si>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</si>
  <si>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</si>
  <si>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</si>
  <si>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</si>
  <si>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</si>
  <si>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</si>
  <si>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</si>
  <si>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</si>
  <si>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</si>
  <si>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</si>
  <si>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</si>
  <si>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</si>
  <si>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</si>
  <si>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</si>
  <si>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</si>
  <si>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</si>
  <si>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</si>
  <si>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</si>
  <si>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</si>
  <si>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</si>
  <si>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</si>
  <si>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</si>
  <si>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</si>
  <si>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</si>
  <si>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</si>
  <si>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</si>
  <si>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</si>
  <si>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</si>
  <si>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</si>
  <si>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</si>
  <si>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</si>
  <si>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</si>
  <si>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</si>
  <si>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</si>
  <si>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</si>
  <si>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</si>
  <si>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</si>
  <si>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</si>
  <si>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</si>
  <si>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</si>
  <si>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</si>
  <si>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</si>
  <si>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</si>
  <si>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</si>
  <si>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</si>
  <si>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</si>
  <si>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</si>
  <si>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</si>
  <si>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</si>
  <si>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</si>
  <si>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</si>
  <si>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</si>
  <si>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</si>
  <si>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</si>
  <si>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</si>
  <si>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</si>
  <si>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</si>
  <si>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13.384.0001-A</t>
  </si>
  <si>
    <t>13.384.0002-0</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</si>
  <si>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</si>
  <si>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</si>
  <si>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</si>
  <si>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</si>
  <si>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</si>
  <si>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</si>
  <si>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</si>
  <si>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</si>
  <si>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</si>
  <si>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</si>
  <si>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</si>
  <si>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</si>
  <si>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</si>
  <si>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</si>
  <si>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</si>
  <si>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</si>
  <si>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</si>
  <si>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</si>
  <si>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</si>
  <si>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</si>
  <si>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</si>
  <si>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</si>
  <si>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</si>
  <si>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</si>
  <si>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</si>
  <si>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</si>
  <si>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</si>
  <si>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</si>
  <si>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</si>
  <si>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</si>
  <si>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</si>
  <si>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</si>
  <si>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</si>
  <si>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</si>
  <si>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</si>
  <si>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</si>
  <si>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</si>
  <si>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</si>
  <si>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</si>
  <si>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13.390.0038-0</t>
  </si>
  <si>
    <t>13.390.0038-A</t>
  </si>
  <si>
    <t>13.390.0039-0</t>
  </si>
  <si>
    <t>13.390.0039-A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</si>
  <si>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</si>
  <si>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</si>
  <si>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</si>
  <si>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</si>
  <si>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</si>
  <si>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</si>
  <si>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</si>
  <si>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</si>
  <si>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</si>
  <si>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</si>
  <si>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</si>
  <si>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</si>
  <si>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</si>
  <si>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</si>
  <si>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</si>
  <si>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</si>
  <si>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</si>
  <si>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</si>
  <si>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</si>
  <si>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</si>
  <si>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</si>
  <si>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</si>
  <si>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</si>
  <si>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</si>
  <si>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</si>
  <si>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</si>
  <si>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</si>
  <si>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</si>
  <si>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</si>
  <si>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</si>
  <si>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</si>
  <si>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</si>
  <si>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</si>
  <si>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</si>
  <si>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</si>
  <si>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</si>
  <si>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</si>
  <si>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</si>
  <si>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</si>
  <si>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</si>
  <si>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</si>
  <si>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</si>
  <si>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</si>
  <si>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</si>
  <si>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</si>
  <si>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</si>
  <si>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</si>
  <si>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</si>
  <si>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</si>
  <si>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</si>
  <si>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</si>
  <si>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</si>
  <si>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</si>
  <si>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</si>
  <si>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</si>
  <si>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</si>
  <si>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</si>
  <si>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</si>
  <si>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</si>
  <si>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</si>
  <si>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</si>
  <si>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</si>
  <si>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</si>
  <si>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</si>
  <si>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</si>
  <si>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</si>
  <si>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</si>
  <si>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</si>
  <si>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</si>
  <si>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</si>
  <si>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</si>
  <si>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</si>
  <si>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</si>
  <si>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</si>
  <si>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</si>
  <si>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</si>
  <si>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</si>
  <si>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</si>
  <si>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</si>
  <si>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</si>
  <si>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</si>
  <si>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</si>
  <si>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</si>
  <si>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</si>
  <si>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</si>
  <si>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</si>
  <si>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</si>
  <si>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</si>
  <si>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</si>
  <si>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</si>
  <si>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</si>
  <si>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</si>
  <si>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</si>
  <si>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</si>
  <si>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</si>
  <si>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</si>
  <si>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</si>
  <si>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</si>
  <si>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</si>
  <si>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</si>
  <si>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</si>
  <si>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</si>
  <si>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</si>
  <si>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</si>
  <si>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</si>
  <si>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</si>
  <si>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</si>
  <si>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</si>
  <si>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</si>
  <si>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</si>
  <si>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13.460.0025-0</t>
  </si>
  <si>
    <t>13.460.0025-A</t>
  </si>
  <si>
    <t>13.460.0030-0</t>
  </si>
  <si>
    <t>13.460.0030-A</t>
  </si>
  <si>
    <t>13.460.0032-0</t>
  </si>
  <si>
    <t>13.460.0032-A</t>
  </si>
  <si>
    <t>13.460.0035-0</t>
  </si>
  <si>
    <t>13.460.0035-A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</si>
  <si>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</si>
  <si>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</si>
  <si>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</si>
  <si>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</si>
  <si>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</si>
  <si>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</si>
  <si>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</si>
  <si>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</si>
  <si>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</si>
  <si>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</si>
  <si>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</si>
  <si>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</si>
  <si>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</si>
  <si>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</si>
  <si>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</si>
  <si>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</si>
  <si>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</si>
  <si>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</si>
  <si>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</si>
  <si>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</si>
  <si>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</si>
  <si>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</si>
  <si>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</si>
  <si>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</si>
  <si>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</si>
  <si>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</si>
  <si>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</si>
  <si>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</si>
  <si>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</si>
  <si>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</si>
  <si>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</si>
  <si>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</si>
  <si>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</si>
  <si>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</si>
  <si>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</si>
  <si>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</si>
  <si>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</si>
  <si>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</si>
  <si>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</si>
  <si>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</si>
  <si>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</si>
  <si>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</si>
  <si>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</si>
  <si>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</si>
  <si>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14.001.0085-0</t>
  </si>
  <si>
    <t>14.001.0085-A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</si>
  <si>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</si>
  <si>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</si>
  <si>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</si>
  <si>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</si>
  <si>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</si>
  <si>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</si>
  <si>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</si>
  <si>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</si>
  <si>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</si>
  <si>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</si>
  <si>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</si>
  <si>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</si>
  <si>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</si>
  <si>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</si>
  <si>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</si>
  <si>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</si>
  <si>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</si>
  <si>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</si>
  <si>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</si>
  <si>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</si>
  <si>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</si>
  <si>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</si>
  <si>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</si>
  <si>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</si>
  <si>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</si>
  <si>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</si>
  <si>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</si>
  <si>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</si>
  <si>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</si>
  <si>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</si>
  <si>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</si>
  <si>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</si>
  <si>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</si>
  <si>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</si>
  <si>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</si>
  <si>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</si>
  <si>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</si>
  <si>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</si>
  <si>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</si>
  <si>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</si>
  <si>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</si>
  <si>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</si>
  <si>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</si>
  <si>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</si>
  <si>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</si>
  <si>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</si>
  <si>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</si>
  <si>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</si>
  <si>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</si>
  <si>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</si>
  <si>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</si>
  <si>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</si>
  <si>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</si>
  <si>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</si>
  <si>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</si>
  <si>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</si>
  <si>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</si>
  <si>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</si>
  <si>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</si>
  <si>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</si>
  <si>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</si>
  <si>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</si>
  <si>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</si>
  <si>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</si>
  <si>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</si>
  <si>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</si>
  <si>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</si>
  <si>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</si>
  <si>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</si>
  <si>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</si>
  <si>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</si>
  <si>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</si>
  <si>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</si>
  <si>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</si>
  <si>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</si>
  <si>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</si>
  <si>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</si>
  <si>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</si>
  <si>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</si>
  <si>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</si>
  <si>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</si>
  <si>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</si>
  <si>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</si>
  <si>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</si>
  <si>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</si>
  <si>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</si>
  <si>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</si>
  <si>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</si>
  <si>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14.002.0100-0</t>
  </si>
  <si>
    <t>14.002.0100-A</t>
  </si>
  <si>
    <t>14.002.0101-0</t>
  </si>
  <si>
    <t>14.002.0101-A</t>
  </si>
  <si>
    <t>14.002.0102-0</t>
  </si>
  <si>
    <t>14.002.0102-A</t>
  </si>
  <si>
    <t>14.002.0103-0</t>
  </si>
  <si>
    <t>14.002.0103-A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</si>
  <si>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</si>
  <si>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</si>
  <si>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</si>
  <si>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</si>
  <si>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</si>
  <si>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</si>
  <si>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</si>
  <si>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</si>
  <si>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</si>
  <si>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</si>
  <si>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</si>
  <si>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</si>
  <si>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</si>
  <si>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</si>
  <si>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</si>
  <si>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</si>
  <si>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</si>
  <si>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</si>
  <si>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</si>
  <si>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</si>
  <si>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</si>
  <si>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</si>
  <si>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</si>
  <si>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</si>
  <si>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</si>
  <si>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</si>
  <si>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</si>
  <si>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</si>
  <si>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</si>
  <si>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</si>
  <si>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</si>
  <si>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</si>
  <si>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</si>
  <si>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</si>
  <si>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</si>
  <si>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</si>
  <si>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</si>
  <si>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</si>
  <si>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</si>
  <si>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</si>
  <si>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</si>
  <si>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</si>
  <si>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</si>
  <si>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</si>
  <si>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</si>
  <si>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</si>
  <si>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</si>
  <si>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</si>
  <si>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</si>
  <si>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</si>
  <si>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</si>
  <si>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</si>
  <si>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</si>
  <si>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</si>
  <si>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</si>
  <si>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</si>
  <si>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</si>
  <si>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</si>
  <si>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</si>
  <si>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</si>
  <si>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</si>
  <si>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</si>
  <si>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</si>
  <si>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</si>
  <si>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14.002.0201-0</t>
  </si>
  <si>
    <t>14.002.0201-A</t>
  </si>
  <si>
    <t>14.002.0202-0</t>
  </si>
  <si>
    <t>14.002.0202-A</t>
  </si>
  <si>
    <t>14.002.0203-0</t>
  </si>
  <si>
    <t>14.002.0203-A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</si>
  <si>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</si>
  <si>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</si>
  <si>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</si>
  <si>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</si>
  <si>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</si>
  <si>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</si>
  <si>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</si>
  <si>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</si>
  <si>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</si>
  <si>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</si>
  <si>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</si>
  <si>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</si>
  <si>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</si>
  <si>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</si>
  <si>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</si>
  <si>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</si>
  <si>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</si>
  <si>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</si>
  <si>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</si>
  <si>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</si>
  <si>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</si>
  <si>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</si>
  <si>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</si>
  <si>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</si>
  <si>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</si>
  <si>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</si>
  <si>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</si>
  <si>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</si>
  <si>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</si>
  <si>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</si>
  <si>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</si>
  <si>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</si>
  <si>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</si>
  <si>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</si>
  <si>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</si>
  <si>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</si>
  <si>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</si>
  <si>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</si>
  <si>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</si>
  <si>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</si>
  <si>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14.002.0248-0</t>
  </si>
  <si>
    <t>14.002.0248-A</t>
  </si>
  <si>
    <t>14.002.0250-0</t>
  </si>
  <si>
    <t>14.002.0250-A</t>
  </si>
  <si>
    <t>14.002.0254-0</t>
  </si>
  <si>
    <t>14.002.0254-A</t>
  </si>
  <si>
    <t>14.002.0260-0</t>
  </si>
  <si>
    <t>14.002.0260-A</t>
  </si>
  <si>
    <t>14.002.0265-0</t>
  </si>
  <si>
    <t>14.002.0265-A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</si>
  <si>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</si>
  <si>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</si>
  <si>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</si>
  <si>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</si>
  <si>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</si>
  <si>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</si>
  <si>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</si>
  <si>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</si>
  <si>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</si>
  <si>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</si>
  <si>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</si>
  <si>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</si>
  <si>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</si>
  <si>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</si>
  <si>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</si>
  <si>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</si>
  <si>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</si>
  <si>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</si>
  <si>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</si>
  <si>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</si>
  <si>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</si>
  <si>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</si>
  <si>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</si>
  <si>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</si>
  <si>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</si>
  <si>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</si>
  <si>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</si>
  <si>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</si>
  <si>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</si>
  <si>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</si>
  <si>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</si>
  <si>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</si>
  <si>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</si>
  <si>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</si>
  <si>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</si>
  <si>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</si>
  <si>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</si>
  <si>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</si>
  <si>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</si>
  <si>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</si>
  <si>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</si>
  <si>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</si>
  <si>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</si>
  <si>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</si>
  <si>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</si>
  <si>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</si>
  <si>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</si>
  <si>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</si>
  <si>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</si>
  <si>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</si>
  <si>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</si>
  <si>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</si>
  <si>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</si>
  <si>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</si>
  <si>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</si>
  <si>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</si>
  <si>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</si>
  <si>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</si>
  <si>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</si>
  <si>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</si>
  <si>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</si>
  <si>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</si>
  <si>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</si>
  <si>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</si>
  <si>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</si>
  <si>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</si>
  <si>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</si>
  <si>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</si>
  <si>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</si>
  <si>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</si>
  <si>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</si>
  <si>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</si>
  <si>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</si>
  <si>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</si>
  <si>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</si>
  <si>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</si>
  <si>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</si>
  <si>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</si>
  <si>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</si>
  <si>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</si>
  <si>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</si>
  <si>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</si>
  <si>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</si>
  <si>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</si>
  <si>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</si>
  <si>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</si>
  <si>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</si>
  <si>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</si>
  <si>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</si>
  <si>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</si>
  <si>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</si>
  <si>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</si>
  <si>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</si>
  <si>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</si>
  <si>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</si>
  <si>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</si>
  <si>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</si>
  <si>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</si>
  <si>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</si>
  <si>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</si>
  <si>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</si>
  <si>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</si>
  <si>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</si>
  <si>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</si>
  <si>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</si>
  <si>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</si>
  <si>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</si>
  <si>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</si>
  <si>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</si>
  <si>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</si>
  <si>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</si>
  <si>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</si>
  <si>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</si>
  <si>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</si>
  <si>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</si>
  <si>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</si>
  <si>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</si>
  <si>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</si>
  <si>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</si>
  <si>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</si>
  <si>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</si>
  <si>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</si>
  <si>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</si>
  <si>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</si>
  <si>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</si>
  <si>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</si>
  <si>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</si>
  <si>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</si>
  <si>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</si>
  <si>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</si>
  <si>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</si>
  <si>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</si>
  <si>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</si>
  <si>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</si>
  <si>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</si>
  <si>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</si>
  <si>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</si>
  <si>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</si>
  <si>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</si>
  <si>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</si>
  <si>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</si>
  <si>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</si>
  <si>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</si>
  <si>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</si>
  <si>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</si>
  <si>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</si>
  <si>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</si>
  <si>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</si>
  <si>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</si>
  <si>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</si>
  <si>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</si>
  <si>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</si>
  <si>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</si>
  <si>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</si>
  <si>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</si>
  <si>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</si>
  <si>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</si>
  <si>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</si>
  <si>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</si>
  <si>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</si>
  <si>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</si>
  <si>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</si>
  <si>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</si>
  <si>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</si>
  <si>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</si>
  <si>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</si>
  <si>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</si>
  <si>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</si>
  <si>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</si>
  <si>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</si>
  <si>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</si>
  <si>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</si>
  <si>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</si>
  <si>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</si>
  <si>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</si>
  <si>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</si>
  <si>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</si>
  <si>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</si>
  <si>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</si>
  <si>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</si>
  <si>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</si>
  <si>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</si>
  <si>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</si>
  <si>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</si>
  <si>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</si>
  <si>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</si>
  <si>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</si>
  <si>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</si>
  <si>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</si>
  <si>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</si>
  <si>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</si>
  <si>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</si>
  <si>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</si>
  <si>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</si>
  <si>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</si>
  <si>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</si>
  <si>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</si>
  <si>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</si>
  <si>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</si>
  <si>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</si>
  <si>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</si>
  <si>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</si>
  <si>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</si>
  <si>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</si>
  <si>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</si>
  <si>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</si>
  <si>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</si>
  <si>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</si>
  <si>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</si>
  <si>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</si>
  <si>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</si>
  <si>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</si>
  <si>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</si>
  <si>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</si>
  <si>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</si>
  <si>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</si>
  <si>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</si>
  <si>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</si>
  <si>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</si>
  <si>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</si>
  <si>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</si>
  <si>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</si>
  <si>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</si>
  <si>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</si>
  <si>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</si>
  <si>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</si>
  <si>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</si>
  <si>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</si>
  <si>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</si>
  <si>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</si>
  <si>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</si>
  <si>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</si>
  <si>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</si>
  <si>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</si>
  <si>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</si>
  <si>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</si>
  <si>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</si>
  <si>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</si>
  <si>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</si>
  <si>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</si>
  <si>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</si>
  <si>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</si>
  <si>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</si>
  <si>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</si>
  <si>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</si>
  <si>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</si>
  <si>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14.003.0400-0</t>
  </si>
  <si>
    <t>14.003.0400-A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</si>
  <si>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</si>
  <si>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</si>
  <si>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</si>
  <si>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</si>
  <si>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</si>
  <si>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</si>
  <si>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</si>
  <si>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</si>
  <si>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</si>
  <si>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</si>
  <si>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</si>
  <si>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</si>
  <si>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</si>
  <si>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</si>
  <si>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</si>
  <si>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</si>
  <si>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</si>
  <si>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</si>
  <si>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</si>
  <si>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</si>
  <si>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</si>
  <si>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</si>
  <si>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</si>
  <si>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</si>
  <si>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</si>
  <si>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</si>
  <si>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</si>
  <si>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</si>
  <si>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</si>
  <si>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</si>
  <si>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</si>
  <si>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</si>
  <si>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</si>
  <si>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</si>
  <si>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</si>
  <si>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</si>
  <si>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</si>
  <si>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</si>
  <si>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</si>
  <si>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</si>
  <si>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</si>
  <si>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</si>
  <si>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14.004.0205-0</t>
  </si>
  <si>
    <t>14.004.0205-A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</si>
  <si>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</si>
  <si>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</si>
  <si>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</si>
  <si>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</si>
  <si>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</si>
  <si>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</si>
  <si>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</si>
  <si>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</si>
  <si>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</si>
  <si>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</si>
  <si>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</si>
  <si>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</si>
  <si>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</si>
  <si>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</si>
  <si>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</si>
  <si>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</si>
  <si>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</si>
  <si>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</si>
  <si>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14.006.0016-0</t>
  </si>
  <si>
    <t>14.006.0016-A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</si>
  <si>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</si>
  <si>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</si>
  <si>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</si>
  <si>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</si>
  <si>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</si>
  <si>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</si>
  <si>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</si>
  <si>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</si>
  <si>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</si>
  <si>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</si>
  <si>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</si>
  <si>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</si>
  <si>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</si>
  <si>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</si>
  <si>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</si>
  <si>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</si>
  <si>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</si>
  <si>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</si>
  <si>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</si>
  <si>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</si>
  <si>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</si>
  <si>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</si>
  <si>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</si>
  <si>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</si>
  <si>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</si>
  <si>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</si>
  <si>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</si>
  <si>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</si>
  <si>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</si>
  <si>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</si>
  <si>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</si>
  <si>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</si>
  <si>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</si>
  <si>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</si>
  <si>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</si>
  <si>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</si>
  <si>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</si>
  <si>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</si>
  <si>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</si>
  <si>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</si>
  <si>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</si>
  <si>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</si>
  <si>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</si>
  <si>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</si>
  <si>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</si>
  <si>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</si>
  <si>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</si>
  <si>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</si>
  <si>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</si>
  <si>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</si>
  <si>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</si>
  <si>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</si>
  <si>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</si>
  <si>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</si>
  <si>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</si>
  <si>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</si>
  <si>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</si>
  <si>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</si>
  <si>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</si>
  <si>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</si>
  <si>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</si>
  <si>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</si>
  <si>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14.006.0090-0</t>
  </si>
  <si>
    <t>14.006.0090-A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</si>
  <si>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</si>
  <si>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</si>
  <si>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</si>
  <si>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</si>
  <si>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</si>
  <si>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</si>
  <si>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</si>
  <si>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</si>
  <si>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</si>
  <si>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</si>
  <si>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</si>
  <si>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</si>
  <si>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</si>
  <si>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</si>
  <si>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</si>
  <si>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</si>
  <si>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</si>
  <si>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</si>
  <si>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</si>
  <si>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</si>
  <si>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</si>
  <si>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</si>
  <si>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</si>
  <si>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</si>
  <si>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</si>
  <si>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</si>
  <si>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</si>
  <si>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</si>
  <si>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</si>
  <si>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</si>
  <si>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</si>
  <si>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</si>
  <si>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</si>
  <si>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</si>
  <si>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</si>
  <si>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</si>
  <si>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</si>
  <si>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</si>
  <si>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</si>
  <si>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</si>
  <si>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</si>
  <si>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</si>
  <si>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</si>
  <si>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</si>
  <si>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</si>
  <si>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</si>
  <si>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</si>
  <si>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</si>
  <si>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</si>
  <si>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</si>
  <si>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</si>
  <si>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</si>
  <si>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</si>
  <si>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</si>
  <si>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14.006.0230-0</t>
  </si>
  <si>
    <t>14.006.0230-A</t>
  </si>
  <si>
    <t>14.006.0232-0</t>
  </si>
  <si>
    <t>14.006.0232-A</t>
  </si>
  <si>
    <t>14.006.0233-0</t>
  </si>
  <si>
    <t>14.006.0233-A</t>
  </si>
  <si>
    <t>14.006.0234-0</t>
  </si>
  <si>
    <t>14.006.0234-A</t>
  </si>
  <si>
    <t>14.006.0235-0</t>
  </si>
  <si>
    <t>14.006.0235-A</t>
  </si>
  <si>
    <t>14.006.0237-0</t>
  </si>
  <si>
    <t>14.006.0237-A</t>
  </si>
  <si>
    <t>14.006.0238-0</t>
  </si>
  <si>
    <t>14.006.0238-A</t>
  </si>
  <si>
    <t>14.006.0239-0</t>
  </si>
  <si>
    <t>14.006.0239-A</t>
  </si>
  <si>
    <t>14.006.0241-0</t>
  </si>
  <si>
    <t>14.006.0241-A</t>
  </si>
  <si>
    <t>14.006.0242-0</t>
  </si>
  <si>
    <t>14.006.0242-A</t>
  </si>
  <si>
    <t>14.006.0250-0</t>
  </si>
  <si>
    <t>14.006.0250-A</t>
  </si>
  <si>
    <t>14.006.0251-0</t>
  </si>
  <si>
    <t>14.006.0251-A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</si>
  <si>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</si>
  <si>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</si>
  <si>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</si>
  <si>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</si>
  <si>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</si>
  <si>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</si>
  <si>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</si>
  <si>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</si>
  <si>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</si>
  <si>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</si>
  <si>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</si>
  <si>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</si>
  <si>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</si>
  <si>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</si>
  <si>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</si>
  <si>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</si>
  <si>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</si>
  <si>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</si>
  <si>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</si>
  <si>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</si>
  <si>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</si>
  <si>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</si>
  <si>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</si>
  <si>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</si>
  <si>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</si>
  <si>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</si>
  <si>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</si>
  <si>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</si>
  <si>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</si>
  <si>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</si>
  <si>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</si>
  <si>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</si>
  <si>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</si>
  <si>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</si>
  <si>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</si>
  <si>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</si>
  <si>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</si>
  <si>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</si>
  <si>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</si>
  <si>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</si>
  <si>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</si>
  <si>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</si>
  <si>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</si>
  <si>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</si>
  <si>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</si>
  <si>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</si>
  <si>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</si>
  <si>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</si>
  <si>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</si>
  <si>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</si>
  <si>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</si>
  <si>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</si>
  <si>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</si>
  <si>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</si>
  <si>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</si>
  <si>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</si>
  <si>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</si>
  <si>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</si>
  <si>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</si>
  <si>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</si>
  <si>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</si>
  <si>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</si>
  <si>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</si>
  <si>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</si>
  <si>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</si>
  <si>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</si>
  <si>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</si>
  <si>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</si>
  <si>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</si>
  <si>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</si>
  <si>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</si>
  <si>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</si>
  <si>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</si>
  <si>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</si>
  <si>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</si>
  <si>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</si>
  <si>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</si>
  <si>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</si>
  <si>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</si>
  <si>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</si>
  <si>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</si>
  <si>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</si>
  <si>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</si>
  <si>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</si>
  <si>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</si>
  <si>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</si>
  <si>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</si>
  <si>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</si>
  <si>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</si>
  <si>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</si>
  <si>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</si>
  <si>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</si>
  <si>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</si>
  <si>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</si>
  <si>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</si>
  <si>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</si>
  <si>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</si>
  <si>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</si>
  <si>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</si>
  <si>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</si>
  <si>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</si>
  <si>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</si>
  <si>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</si>
  <si>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</si>
  <si>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</si>
  <si>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</si>
  <si>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</si>
  <si>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</si>
  <si>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</si>
  <si>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</si>
  <si>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</si>
  <si>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</si>
  <si>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</si>
  <si>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</si>
  <si>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</si>
  <si>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</si>
  <si>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</si>
  <si>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</si>
  <si>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</si>
  <si>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</si>
  <si>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</si>
  <si>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</si>
  <si>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</si>
  <si>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</si>
  <si>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</si>
  <si>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</si>
  <si>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</si>
  <si>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</si>
  <si>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</si>
  <si>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</si>
  <si>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</si>
  <si>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</si>
  <si>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</si>
  <si>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</si>
  <si>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</si>
  <si>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</si>
  <si>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14.007.0039-0</t>
  </si>
  <si>
    <t>14.007.0039-A</t>
  </si>
  <si>
    <t>14.007.0040-0</t>
  </si>
  <si>
    <t>14.007.0040-A</t>
  </si>
  <si>
    <t>14.007.0045-0</t>
  </si>
  <si>
    <t>14.007.0045-A</t>
  </si>
  <si>
    <t>14.007.0050-0</t>
  </si>
  <si>
    <t>14.007.0050-A</t>
  </si>
  <si>
    <t>14.007.0055-0</t>
  </si>
  <si>
    <t>14.007.0055-A</t>
  </si>
  <si>
    <t>14.007.0057-0</t>
  </si>
  <si>
    <t>14.007.0057-A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</si>
  <si>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</si>
  <si>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</si>
  <si>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</si>
  <si>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</si>
  <si>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</si>
  <si>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</si>
  <si>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</si>
  <si>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</si>
  <si>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</si>
  <si>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</si>
  <si>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</si>
  <si>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</si>
  <si>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</si>
  <si>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</si>
  <si>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14.007.0100-0</t>
  </si>
  <si>
    <t>14.007.0100-A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</si>
  <si>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</si>
  <si>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</si>
  <si>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</si>
  <si>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</si>
  <si>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</si>
  <si>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</si>
  <si>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</si>
  <si>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</si>
  <si>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</si>
  <si>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</si>
  <si>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</si>
  <si>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</si>
  <si>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</si>
  <si>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</si>
  <si>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</si>
  <si>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</si>
  <si>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</si>
  <si>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</si>
  <si>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</si>
  <si>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</si>
  <si>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</si>
  <si>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</si>
  <si>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</si>
  <si>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</si>
  <si>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</si>
  <si>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</si>
  <si>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</si>
  <si>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</si>
  <si>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</si>
  <si>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</si>
  <si>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</si>
  <si>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</si>
  <si>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</si>
  <si>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</si>
  <si>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</si>
  <si>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</si>
  <si>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</si>
  <si>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</si>
  <si>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</si>
  <si>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</si>
  <si>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</si>
  <si>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</si>
  <si>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</si>
  <si>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</si>
  <si>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</si>
  <si>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</si>
  <si>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</si>
  <si>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</si>
  <si>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</si>
  <si>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</si>
  <si>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</si>
  <si>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</si>
  <si>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</si>
  <si>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</si>
  <si>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</si>
  <si>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</si>
  <si>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</si>
  <si>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</si>
  <si>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</si>
  <si>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</si>
  <si>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</si>
  <si>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</si>
  <si>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</si>
  <si>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</si>
  <si>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</si>
  <si>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</si>
  <si>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</si>
  <si>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</si>
  <si>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</si>
  <si>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</si>
  <si>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</si>
  <si>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</si>
  <si>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</si>
  <si>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</si>
  <si>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</si>
  <si>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</si>
  <si>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</si>
  <si>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</si>
  <si>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</si>
  <si>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</si>
  <si>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</si>
  <si>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</si>
  <si>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</si>
  <si>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</si>
  <si>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</si>
  <si>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</si>
  <si>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</si>
  <si>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</si>
  <si>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</si>
  <si>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</si>
  <si>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</si>
  <si>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</si>
  <si>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</si>
  <si>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</si>
  <si>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</si>
  <si>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</si>
  <si>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</si>
  <si>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</si>
  <si>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</si>
  <si>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</si>
  <si>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</si>
  <si>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</si>
  <si>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</si>
  <si>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</si>
  <si>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</si>
  <si>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</si>
  <si>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</si>
  <si>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</si>
  <si>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</si>
  <si>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</si>
  <si>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</si>
  <si>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</si>
  <si>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</si>
  <si>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</si>
  <si>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</si>
  <si>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</si>
  <si>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</si>
  <si>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</si>
  <si>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</si>
  <si>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</si>
  <si>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</si>
  <si>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</si>
  <si>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</si>
  <si>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</si>
  <si>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</si>
  <si>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</si>
  <si>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14.007.0322-0</t>
  </si>
  <si>
    <t>14.007.0322-A</t>
  </si>
  <si>
    <t>14.007.0324-0</t>
  </si>
  <si>
    <t>14.007.0324-A</t>
  </si>
  <si>
    <t>14.007.0326-0</t>
  </si>
  <si>
    <t>14.007.0326-A</t>
  </si>
  <si>
    <t>14.007.0328-0</t>
  </si>
  <si>
    <t>14.007.0328-A</t>
  </si>
  <si>
    <t>14.007.0330-0</t>
  </si>
  <si>
    <t>14.007.0330-A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</si>
  <si>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</si>
  <si>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</si>
  <si>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</si>
  <si>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</si>
  <si>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</si>
  <si>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</si>
  <si>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</si>
  <si>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</si>
  <si>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</si>
  <si>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</si>
  <si>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</si>
  <si>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</si>
  <si>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</si>
  <si>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</si>
  <si>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</si>
  <si>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</si>
  <si>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</si>
  <si>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</si>
  <si>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</si>
  <si>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</si>
  <si>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</si>
  <si>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</si>
  <si>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</si>
  <si>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</si>
  <si>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</si>
  <si>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</si>
  <si>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</si>
  <si>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</si>
  <si>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</si>
  <si>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</si>
  <si>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</si>
  <si>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</si>
  <si>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</si>
  <si>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</si>
  <si>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14.007.0400-0</t>
  </si>
  <si>
    <t>14.007.0400-A</t>
  </si>
  <si>
    <t>14.007.0500-0</t>
  </si>
  <si>
    <t>14.007.0500-A</t>
  </si>
  <si>
    <t>14.007.0505-0</t>
  </si>
  <si>
    <t>14.007.0505-A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</si>
  <si>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</si>
  <si>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</si>
  <si>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</si>
  <si>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</si>
  <si>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</si>
  <si>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</si>
  <si>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</si>
  <si>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</si>
  <si>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</si>
  <si>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</si>
  <si>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</si>
  <si>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</si>
  <si>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</si>
  <si>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</si>
  <si>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</si>
  <si>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</si>
  <si>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</si>
  <si>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</si>
  <si>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</si>
  <si>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</si>
  <si>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</si>
  <si>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</si>
  <si>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</si>
  <si>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</si>
  <si>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</si>
  <si>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</si>
  <si>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</si>
  <si>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</si>
  <si>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</si>
  <si>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</si>
  <si>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</si>
  <si>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</si>
  <si>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</si>
  <si>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</si>
  <si>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</si>
  <si>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</si>
  <si>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</si>
  <si>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</si>
  <si>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</si>
  <si>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</si>
  <si>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</si>
  <si>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</si>
  <si>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</si>
  <si>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</si>
  <si>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</si>
  <si>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</si>
  <si>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</si>
  <si>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</si>
  <si>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</si>
  <si>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</si>
  <si>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</si>
  <si>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</si>
  <si>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</si>
  <si>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</si>
  <si>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</si>
  <si>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</si>
  <si>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</si>
  <si>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</si>
  <si>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</si>
  <si>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</si>
  <si>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</si>
  <si>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</si>
  <si>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</si>
  <si>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</si>
  <si>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</si>
  <si>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</si>
  <si>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</si>
  <si>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</si>
  <si>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</si>
  <si>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</si>
  <si>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</si>
  <si>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</si>
  <si>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</si>
  <si>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</si>
  <si>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</si>
  <si>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</si>
  <si>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</si>
  <si>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</si>
  <si>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</si>
  <si>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</si>
  <si>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</si>
  <si>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</si>
  <si>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</si>
  <si>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</si>
  <si>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</si>
  <si>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</si>
  <si>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</si>
  <si>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</si>
  <si>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</si>
  <si>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</si>
  <si>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</si>
  <si>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</si>
  <si>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</si>
  <si>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</si>
  <si>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</si>
  <si>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</si>
  <si>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</si>
  <si>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</si>
  <si>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</si>
  <si>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</si>
  <si>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</si>
  <si>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</si>
  <si>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</si>
  <si>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</si>
  <si>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</si>
  <si>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</si>
  <si>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</si>
  <si>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</si>
  <si>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</si>
  <si>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</si>
  <si>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</si>
  <si>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</si>
  <si>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</si>
  <si>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</si>
  <si>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</si>
  <si>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</si>
  <si>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</si>
  <si>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</si>
  <si>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</si>
  <si>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</si>
  <si>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</si>
  <si>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</si>
  <si>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</si>
  <si>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</si>
  <si>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</si>
  <si>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</si>
  <si>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</si>
  <si>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</si>
  <si>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15.001.0069-0</t>
  </si>
  <si>
    <t>15.001.0069-A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</si>
  <si>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</si>
  <si>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</si>
  <si>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</si>
  <si>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</si>
  <si>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</si>
  <si>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</si>
  <si>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</si>
  <si>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</si>
  <si>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</si>
  <si>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</si>
  <si>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</si>
  <si>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</si>
  <si>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</si>
  <si>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</si>
  <si>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</si>
  <si>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</si>
  <si>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</si>
  <si>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</si>
  <si>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</si>
  <si>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</si>
  <si>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</si>
  <si>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</si>
  <si>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</si>
  <si>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</si>
  <si>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</si>
  <si>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</si>
  <si>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</si>
  <si>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</si>
  <si>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</si>
  <si>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</si>
  <si>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</si>
  <si>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</si>
  <si>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</si>
  <si>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</si>
  <si>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</si>
  <si>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</si>
  <si>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</si>
  <si>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</si>
  <si>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</si>
  <si>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</si>
  <si>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</si>
  <si>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</si>
  <si>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</si>
  <si>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</si>
  <si>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</si>
  <si>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</si>
  <si>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</si>
  <si>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</si>
  <si>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</si>
  <si>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</si>
  <si>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</si>
  <si>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</si>
  <si>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</si>
  <si>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</si>
  <si>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</si>
  <si>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</si>
  <si>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</si>
  <si>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</si>
  <si>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</si>
  <si>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</si>
  <si>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</si>
  <si>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</si>
  <si>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</si>
  <si>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</si>
  <si>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</si>
  <si>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</si>
  <si>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15.002.0580-A</t>
  </si>
  <si>
    <t>15.002.0582-0</t>
  </si>
  <si>
    <t>15.002.0582-A</t>
  </si>
  <si>
    <t>15.002.0584-0</t>
  </si>
  <si>
    <t>15.002.0584-A</t>
  </si>
  <si>
    <t>15.002.0586-0</t>
  </si>
  <si>
    <t>15.002.0586-A</t>
  </si>
  <si>
    <t>15.002.0588-0</t>
  </si>
  <si>
    <t>15.002.0588-A</t>
  </si>
  <si>
    <t>15.002.0590-0</t>
  </si>
  <si>
    <t>15.002.0590-A</t>
  </si>
  <si>
    <t>15.002.0594-0</t>
  </si>
  <si>
    <t>15.002.0594-A</t>
  </si>
  <si>
    <t>15.002.0596-0</t>
  </si>
  <si>
    <t>15.002.0596-A</t>
  </si>
  <si>
    <t>15.002.0602-0</t>
  </si>
  <si>
    <t>15.002.0602-A</t>
  </si>
  <si>
    <t>15.002.0606-0</t>
  </si>
  <si>
    <t>15.002.0606-A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</si>
  <si>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</si>
  <si>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</si>
  <si>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</si>
  <si>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</si>
  <si>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</si>
  <si>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</si>
  <si>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</si>
  <si>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</si>
  <si>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</si>
  <si>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</si>
  <si>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</si>
  <si>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</si>
  <si>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</si>
  <si>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</si>
  <si>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</si>
  <si>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</si>
  <si>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</si>
  <si>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</si>
  <si>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</si>
  <si>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</si>
  <si>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</si>
  <si>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</si>
  <si>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</si>
  <si>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</si>
  <si>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</si>
  <si>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</si>
  <si>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</si>
  <si>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</si>
  <si>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</si>
  <si>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</si>
  <si>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</si>
  <si>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</si>
  <si>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</si>
  <si>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</si>
  <si>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</si>
  <si>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</si>
  <si>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</si>
  <si>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</si>
  <si>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</si>
  <si>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</si>
  <si>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</si>
  <si>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</si>
  <si>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</si>
  <si>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</si>
  <si>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</si>
  <si>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</si>
  <si>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</si>
  <si>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</si>
  <si>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</si>
  <si>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</si>
  <si>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</si>
  <si>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</si>
  <si>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</si>
  <si>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</si>
  <si>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</si>
  <si>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</si>
  <si>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</si>
  <si>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</si>
  <si>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</si>
  <si>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</si>
  <si>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</si>
  <si>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</si>
  <si>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</si>
  <si>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</si>
  <si>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</si>
  <si>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</si>
  <si>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</si>
  <si>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</si>
  <si>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</si>
  <si>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</si>
  <si>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</si>
  <si>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</si>
  <si>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</si>
  <si>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</si>
  <si>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</si>
  <si>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</si>
  <si>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</si>
  <si>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</si>
  <si>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</si>
  <si>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</si>
  <si>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15.002.0662-A</t>
  </si>
  <si>
    <t>15.002.0663-0</t>
  </si>
  <si>
    <t>15.002.0663-A</t>
  </si>
  <si>
    <t>15.002.0664-0</t>
  </si>
  <si>
    <t>15.002.0664-A</t>
  </si>
  <si>
    <t>15.002.0665-0</t>
  </si>
  <si>
    <t>15.002.0665-A</t>
  </si>
  <si>
    <t>15.002.0666-0</t>
  </si>
  <si>
    <t>15.002.0666-A</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</si>
  <si>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</si>
  <si>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</si>
  <si>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</si>
  <si>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</si>
  <si>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</si>
  <si>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</si>
  <si>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</si>
  <si>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</si>
  <si>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</si>
  <si>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</si>
  <si>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</si>
  <si>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</si>
  <si>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</si>
  <si>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</si>
  <si>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</si>
  <si>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</si>
  <si>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</si>
  <si>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</si>
  <si>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</si>
  <si>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</si>
  <si>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</si>
  <si>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</si>
  <si>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</si>
  <si>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</si>
  <si>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</si>
  <si>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</si>
  <si>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</si>
  <si>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</si>
  <si>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</si>
  <si>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</si>
  <si>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</si>
  <si>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</si>
  <si>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</si>
  <si>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</si>
  <si>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</si>
  <si>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</si>
  <si>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</si>
  <si>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</si>
  <si>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</si>
  <si>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</si>
  <si>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</si>
  <si>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</si>
  <si>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</si>
  <si>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</si>
  <si>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</si>
  <si>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</si>
  <si>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</si>
  <si>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</si>
  <si>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</si>
  <si>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</si>
  <si>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</si>
  <si>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</si>
  <si>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</si>
  <si>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</si>
  <si>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</si>
  <si>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</si>
  <si>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</si>
  <si>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</si>
  <si>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</si>
  <si>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</si>
  <si>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</si>
  <si>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</si>
  <si>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</si>
  <si>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</si>
  <si>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</si>
  <si>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</si>
  <si>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</si>
  <si>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</si>
  <si>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</si>
  <si>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</si>
  <si>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</si>
  <si>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</si>
  <si>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</si>
  <si>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</si>
  <si>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</si>
  <si>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</si>
  <si>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</si>
  <si>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</si>
  <si>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</si>
  <si>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</si>
  <si>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</si>
  <si>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</si>
  <si>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</si>
  <si>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</si>
  <si>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</si>
  <si>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</si>
  <si>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</si>
  <si>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</si>
  <si>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</si>
  <si>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</si>
  <si>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</si>
  <si>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</si>
  <si>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</si>
  <si>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</si>
  <si>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</si>
  <si>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</si>
  <si>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</si>
  <si>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</si>
  <si>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</si>
  <si>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</si>
  <si>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</si>
  <si>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15.003.0176-0</t>
  </si>
  <si>
    <t>15.003.0176-A</t>
  </si>
  <si>
    <t>15.003.0177-0</t>
  </si>
  <si>
    <t>15.003.0177-A</t>
  </si>
  <si>
    <t>15.003.0178-0</t>
  </si>
  <si>
    <t>15.003.0178-A</t>
  </si>
  <si>
    <t>15.003.0179-0</t>
  </si>
  <si>
    <t>15.003.0179-A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</si>
  <si>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</si>
  <si>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</si>
  <si>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</si>
  <si>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</si>
  <si>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</si>
  <si>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</si>
  <si>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</si>
  <si>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</si>
  <si>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</si>
  <si>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</si>
  <si>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</si>
  <si>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</si>
  <si>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</si>
  <si>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</si>
  <si>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</si>
  <si>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</si>
  <si>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</si>
  <si>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</si>
  <si>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</si>
  <si>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</si>
  <si>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</si>
  <si>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</si>
  <si>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</si>
  <si>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</si>
  <si>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</si>
  <si>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</si>
  <si>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</si>
  <si>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</si>
  <si>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</si>
  <si>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</si>
  <si>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</si>
  <si>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</si>
  <si>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</si>
  <si>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</si>
  <si>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</si>
  <si>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</si>
  <si>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</si>
  <si>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</si>
  <si>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</si>
  <si>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</si>
  <si>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</si>
  <si>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</si>
  <si>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</si>
  <si>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</si>
  <si>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</si>
  <si>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</si>
  <si>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</si>
  <si>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</si>
  <si>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</si>
  <si>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</si>
  <si>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</si>
  <si>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</si>
  <si>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</si>
  <si>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</si>
  <si>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</si>
  <si>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</si>
  <si>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</si>
  <si>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</si>
  <si>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</si>
  <si>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</si>
  <si>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</si>
  <si>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</si>
  <si>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</si>
  <si>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</si>
  <si>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</si>
  <si>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</si>
  <si>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</si>
  <si>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</si>
  <si>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</si>
  <si>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</si>
  <si>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</si>
  <si>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</si>
  <si>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</si>
  <si>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</si>
  <si>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</si>
  <si>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</si>
  <si>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</si>
  <si>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</si>
  <si>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</si>
  <si>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</si>
  <si>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</si>
  <si>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</si>
  <si>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</si>
  <si>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</si>
  <si>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</si>
  <si>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</si>
  <si>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</si>
  <si>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</si>
  <si>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</si>
  <si>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</si>
  <si>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</si>
  <si>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</si>
  <si>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</si>
  <si>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</si>
  <si>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</si>
  <si>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</si>
  <si>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</si>
  <si>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</si>
  <si>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</si>
  <si>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</si>
  <si>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</si>
  <si>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</si>
  <si>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</si>
  <si>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15.003.0415-A</t>
  </si>
  <si>
    <t>15.003.0420-0</t>
  </si>
  <si>
    <t>15.003.0420-A</t>
  </si>
  <si>
    <t>15.003.0421-0</t>
  </si>
  <si>
    <t>15.003.0421-A</t>
  </si>
  <si>
    <t>15.003.0500-0</t>
  </si>
  <si>
    <t>15.003.0500-A</t>
  </si>
  <si>
    <t>15.003.0505-0</t>
  </si>
  <si>
    <t>15.003.0505-A</t>
  </si>
  <si>
    <t>15.003.0510-0</t>
  </si>
  <si>
    <t>15.003.0510-A</t>
  </si>
  <si>
    <t>15.003.0515-0</t>
  </si>
  <si>
    <t>15.003.0515-A</t>
  </si>
  <si>
    <t>15.003.0520-0</t>
  </si>
  <si>
    <t>15.003.0520-A</t>
  </si>
  <si>
    <t>15.003.0525-0</t>
  </si>
  <si>
    <t>15.003.0525-A</t>
  </si>
  <si>
    <t>15.003.0530-0</t>
  </si>
  <si>
    <t>15.003.0530-A</t>
  </si>
  <si>
    <t>15.003.0535-0</t>
  </si>
  <si>
    <t>15.003.0535-A</t>
  </si>
  <si>
    <t>15.003.0540-0</t>
  </si>
  <si>
    <t>15.003.0540-A</t>
  </si>
  <si>
    <t>15.003.0545-0</t>
  </si>
  <si>
    <t>15.003.0545-A</t>
  </si>
  <si>
    <t>15.003.0550-0</t>
  </si>
  <si>
    <t>15.003.0550-A</t>
  </si>
  <si>
    <t>15.003.0552-0</t>
  </si>
  <si>
    <t>15.003.0552-A</t>
  </si>
  <si>
    <t>15.003.0555-0</t>
  </si>
  <si>
    <t>15.003.0555-A</t>
  </si>
  <si>
    <t>15.003.0560-0</t>
  </si>
  <si>
    <t>15.003.0560-A</t>
  </si>
  <si>
    <t>15.003.0565-0</t>
  </si>
  <si>
    <t>15.003.0565-A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</si>
  <si>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</si>
  <si>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</si>
  <si>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</si>
  <si>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</si>
  <si>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</si>
  <si>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</si>
  <si>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</si>
  <si>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</si>
  <si>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</si>
  <si>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</si>
  <si>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</si>
  <si>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</si>
  <si>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</si>
  <si>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</si>
  <si>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</si>
  <si>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</si>
  <si>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</si>
  <si>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</si>
  <si>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</si>
  <si>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</si>
  <si>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</si>
  <si>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</si>
  <si>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</si>
  <si>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</si>
  <si>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</si>
  <si>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</si>
  <si>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</si>
  <si>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</si>
  <si>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</si>
  <si>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</si>
  <si>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</si>
  <si>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</si>
  <si>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</si>
  <si>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</si>
  <si>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</si>
  <si>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</si>
  <si>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</si>
  <si>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</si>
  <si>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</si>
  <si>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</si>
  <si>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</si>
  <si>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</si>
  <si>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</si>
  <si>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</si>
  <si>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</si>
  <si>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</si>
  <si>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</si>
  <si>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</si>
  <si>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</si>
  <si>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</si>
  <si>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</si>
  <si>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</si>
  <si>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</si>
  <si>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</si>
  <si>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</si>
  <si>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</si>
  <si>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</si>
  <si>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</si>
  <si>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</si>
  <si>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</si>
  <si>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</si>
  <si>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</si>
  <si>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</si>
  <si>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</si>
  <si>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</si>
  <si>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</si>
  <si>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</si>
  <si>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</si>
  <si>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</si>
  <si>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</si>
  <si>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</si>
  <si>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</si>
  <si>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</si>
  <si>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</si>
  <si>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</si>
  <si>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</si>
  <si>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</si>
  <si>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</si>
  <si>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</si>
  <si>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</si>
  <si>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</si>
  <si>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</si>
  <si>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</si>
  <si>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</si>
  <si>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</si>
  <si>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</si>
  <si>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</si>
  <si>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</si>
  <si>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</si>
  <si>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</si>
  <si>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</si>
  <si>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</si>
  <si>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</si>
  <si>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</si>
  <si>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</si>
  <si>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</si>
  <si>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</si>
  <si>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</si>
  <si>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</si>
  <si>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</si>
  <si>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</si>
  <si>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</si>
  <si>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</si>
  <si>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</si>
  <si>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</si>
  <si>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</si>
  <si>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</si>
  <si>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</si>
  <si>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</si>
  <si>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</si>
  <si>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</si>
  <si>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</si>
  <si>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</si>
  <si>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</si>
  <si>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</si>
  <si>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</si>
  <si>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</si>
  <si>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</si>
  <si>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</si>
  <si>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</si>
  <si>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</si>
  <si>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</si>
  <si>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</si>
  <si>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</si>
  <si>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</si>
  <si>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</si>
  <si>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</si>
  <si>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</si>
  <si>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</si>
  <si>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</si>
  <si>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</si>
  <si>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</si>
  <si>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</si>
  <si>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</si>
  <si>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</si>
  <si>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</si>
  <si>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</si>
  <si>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</si>
  <si>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</si>
  <si>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</si>
  <si>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</si>
  <si>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</si>
  <si>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</si>
  <si>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</si>
  <si>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</si>
  <si>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</si>
  <si>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</si>
  <si>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</si>
  <si>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</si>
  <si>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</si>
  <si>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</si>
  <si>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</si>
  <si>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</si>
  <si>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</si>
  <si>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15.004.0500-0</t>
  </si>
  <si>
    <t>15.004.0500-A</t>
  </si>
  <si>
    <t>15.004.0505-0</t>
  </si>
  <si>
    <t>15.004.0505-A</t>
  </si>
  <si>
    <t>15.004.0600-0</t>
  </si>
  <si>
    <t>15.004.0600-A</t>
  </si>
  <si>
    <t>15.004.0620-0</t>
  </si>
  <si>
    <t>15.004.0620-A</t>
  </si>
  <si>
    <t>15.004.0640-0</t>
  </si>
  <si>
    <t>15.004.0640-A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</si>
  <si>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</si>
  <si>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</si>
  <si>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</si>
  <si>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</si>
  <si>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</si>
  <si>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</si>
  <si>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</si>
  <si>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</si>
  <si>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</si>
  <si>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</si>
  <si>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</si>
  <si>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</si>
  <si>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</si>
  <si>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</si>
  <si>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</si>
  <si>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</si>
  <si>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</si>
  <si>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</si>
  <si>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</si>
  <si>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</si>
  <si>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</si>
  <si>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</si>
  <si>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</si>
  <si>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</si>
  <si>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</si>
  <si>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</si>
  <si>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</si>
  <si>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</si>
  <si>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</si>
  <si>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</si>
  <si>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</si>
  <si>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</si>
  <si>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</si>
  <si>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</si>
  <si>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</si>
  <si>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</si>
  <si>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</si>
  <si>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</si>
  <si>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</si>
  <si>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</si>
  <si>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</si>
  <si>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</si>
  <si>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</si>
  <si>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</si>
  <si>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</si>
  <si>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</si>
  <si>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</si>
  <si>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</si>
  <si>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</si>
  <si>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</si>
  <si>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</si>
  <si>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</si>
  <si>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</si>
  <si>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</si>
  <si>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</si>
  <si>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</si>
  <si>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</si>
  <si>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</si>
  <si>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</si>
  <si>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</si>
  <si>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</si>
  <si>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</si>
  <si>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</si>
  <si>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</si>
  <si>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</si>
  <si>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</si>
  <si>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</si>
  <si>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</si>
  <si>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</si>
  <si>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</si>
  <si>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</si>
  <si>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</si>
  <si>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</si>
  <si>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</si>
  <si>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</si>
  <si>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</si>
  <si>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</si>
  <si>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</si>
  <si>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</si>
  <si>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</si>
  <si>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15.007.0204-0</t>
  </si>
  <si>
    <t>15.007.0204-A</t>
  </si>
  <si>
    <t>15.007.0206-0</t>
  </si>
  <si>
    <t>15.007.0206-A</t>
  </si>
  <si>
    <t>15.007.0208-0</t>
  </si>
  <si>
    <t>15.007.0208-A</t>
  </si>
  <si>
    <t>15.007.0209-0</t>
  </si>
  <si>
    <t>15.007.0209-A</t>
  </si>
  <si>
    <t>15.007.0210-0</t>
  </si>
  <si>
    <t>15.007.0210-A</t>
  </si>
  <si>
    <t>15.007.0214-0</t>
  </si>
  <si>
    <t>15.007.0214-A</t>
  </si>
  <si>
    <t>15.007.0216-0</t>
  </si>
  <si>
    <t>15.007.0216-A</t>
  </si>
  <si>
    <t>15.007.0218-0</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</si>
  <si>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</si>
  <si>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</si>
  <si>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</si>
  <si>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</si>
  <si>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</si>
  <si>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</si>
  <si>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</si>
  <si>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</si>
  <si>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</si>
  <si>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</si>
  <si>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</si>
  <si>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</si>
  <si>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</si>
  <si>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</si>
  <si>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</si>
  <si>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</si>
  <si>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</si>
  <si>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</si>
  <si>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</si>
  <si>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</si>
  <si>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</si>
  <si>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</si>
  <si>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</si>
  <si>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</si>
  <si>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</si>
  <si>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</si>
  <si>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</si>
  <si>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</si>
  <si>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</si>
  <si>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</si>
  <si>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</si>
  <si>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</si>
  <si>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</si>
  <si>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</si>
  <si>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</si>
  <si>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</si>
  <si>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</si>
  <si>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</si>
  <si>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</si>
  <si>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</si>
  <si>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</si>
  <si>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</si>
  <si>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</si>
  <si>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</si>
  <si>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</si>
  <si>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</si>
  <si>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</si>
  <si>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</si>
  <si>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</si>
  <si>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</si>
  <si>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</si>
  <si>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</si>
  <si>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</si>
  <si>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</si>
  <si>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</si>
  <si>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</si>
  <si>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</si>
  <si>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</si>
  <si>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</si>
  <si>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</si>
  <si>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</si>
  <si>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</si>
  <si>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</si>
  <si>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15.007.0518-0</t>
  </si>
  <si>
    <t>15.007.0518-A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</si>
  <si>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</si>
  <si>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</si>
  <si>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</si>
  <si>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</si>
  <si>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</si>
  <si>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</si>
  <si>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</si>
  <si>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</si>
  <si>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</si>
  <si>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</si>
  <si>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</si>
  <si>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</si>
  <si>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</si>
  <si>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</si>
  <si>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</si>
  <si>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</si>
  <si>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</si>
  <si>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</si>
  <si>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</si>
  <si>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</si>
  <si>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</si>
  <si>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</si>
  <si>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</si>
  <si>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</si>
  <si>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</si>
  <si>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</si>
  <si>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</si>
  <si>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</si>
  <si>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</si>
  <si>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</si>
  <si>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15.007.0545-0</t>
  </si>
  <si>
    <t>15.007.0545-A</t>
  </si>
  <si>
    <t>15.007.0547-0</t>
  </si>
  <si>
    <t>15.007.0547-A</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</si>
  <si>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</si>
  <si>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</si>
  <si>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</si>
  <si>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</si>
  <si>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</si>
  <si>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</si>
  <si>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</si>
  <si>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</si>
  <si>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</si>
  <si>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</si>
  <si>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</si>
  <si>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</si>
  <si>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</si>
  <si>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</si>
  <si>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</si>
  <si>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</si>
  <si>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</si>
  <si>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</si>
  <si>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</si>
  <si>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</si>
  <si>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</si>
  <si>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</si>
  <si>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</si>
  <si>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</si>
  <si>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15.007.0573-0</t>
  </si>
  <si>
    <t>15.007.0573-A</t>
  </si>
  <si>
    <t>15.007.0574-0</t>
  </si>
  <si>
    <t>15.007.0574-A</t>
  </si>
  <si>
    <t>15.007.0575-0</t>
  </si>
  <si>
    <t>15.007.0575-A</t>
  </si>
  <si>
    <t>15.007.0576-0</t>
  </si>
  <si>
    <t>15.007.0576-A</t>
  </si>
  <si>
    <t>15.007.0577-0</t>
  </si>
  <si>
    <t>15.007.0577-A</t>
  </si>
  <si>
    <t>15.007.0578-0</t>
  </si>
  <si>
    <t>15.007.0578-A</t>
  </si>
  <si>
    <t>15.007.0600-0</t>
  </si>
  <si>
    <t>15.007.0600-A</t>
  </si>
  <si>
    <t>15.007.0601-0</t>
  </si>
  <si>
    <t>15.007.0601-A</t>
  </si>
  <si>
    <t>15.007.0602-0</t>
  </si>
  <si>
    <t>15.007.0602-A</t>
  </si>
  <si>
    <t>15.007.0605-0</t>
  </si>
  <si>
    <t>15.007.0605-A</t>
  </si>
  <si>
    <t>15.007.0608-0</t>
  </si>
  <si>
    <t>15.007.0608-A</t>
  </si>
  <si>
    <t>15.007.0609-0</t>
  </si>
  <si>
    <t>15.007.0609-A</t>
  </si>
  <si>
    <t>15.007.0610-0</t>
  </si>
  <si>
    <t>15.007.0610-A</t>
  </si>
  <si>
    <t>15.007.0611-0</t>
  </si>
  <si>
    <t>15.007.0611-A</t>
  </si>
  <si>
    <t>15.007.0615-0</t>
  </si>
  <si>
    <t>15.007.0615-A</t>
  </si>
  <si>
    <t>15.007.0616-0</t>
  </si>
  <si>
    <t>15.007.0616-A</t>
  </si>
  <si>
    <t>15.007.0617-0</t>
  </si>
  <si>
    <t>15.007.0617-A</t>
  </si>
  <si>
    <t>15.007.0640-0</t>
  </si>
  <si>
    <t>15.007.0640-A</t>
  </si>
  <si>
    <t>15.007.0642-0</t>
  </si>
  <si>
    <t>15.007.0642-A</t>
  </si>
  <si>
    <t>15.007.0643-0</t>
  </si>
  <si>
    <t>15.007.0643-A</t>
  </si>
  <si>
    <t>15.007.0645-0</t>
  </si>
  <si>
    <t>15.007.0645-A</t>
  </si>
  <si>
    <t>15.007.0646-0</t>
  </si>
  <si>
    <t>15.007.0646-A</t>
  </si>
  <si>
    <t>15.007.0647-0</t>
  </si>
  <si>
    <t>15.007.0647-A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</si>
  <si>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</si>
  <si>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</si>
  <si>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</si>
  <si>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</si>
  <si>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</si>
  <si>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</si>
  <si>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</si>
  <si>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</si>
  <si>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</si>
  <si>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</si>
  <si>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</si>
  <si>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</si>
  <si>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</si>
  <si>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</si>
  <si>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</si>
  <si>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</si>
  <si>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</si>
  <si>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</si>
  <si>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</si>
  <si>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</si>
  <si>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</si>
  <si>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</si>
  <si>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</si>
  <si>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</si>
  <si>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</si>
  <si>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</si>
  <si>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</si>
  <si>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</si>
  <si>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</si>
  <si>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</si>
  <si>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</si>
  <si>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</si>
  <si>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</si>
  <si>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</si>
  <si>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</si>
  <si>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</si>
  <si>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</si>
  <si>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</si>
  <si>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</si>
  <si>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</si>
  <si>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</si>
  <si>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</si>
  <si>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</si>
  <si>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</si>
  <si>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</si>
  <si>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</si>
  <si>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</si>
  <si>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</si>
  <si>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</si>
  <si>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</si>
  <si>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</si>
  <si>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</si>
  <si>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</si>
  <si>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</si>
  <si>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</si>
  <si>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</si>
  <si>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</si>
  <si>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</si>
  <si>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</si>
  <si>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</si>
  <si>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</si>
  <si>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</si>
  <si>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</si>
  <si>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</si>
  <si>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</si>
  <si>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</si>
  <si>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</si>
  <si>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</si>
  <si>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</si>
  <si>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</si>
  <si>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</si>
  <si>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</si>
  <si>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</si>
  <si>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</si>
  <si>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</si>
  <si>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</si>
  <si>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</si>
  <si>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</si>
  <si>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</si>
  <si>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</si>
  <si>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</si>
  <si>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</si>
  <si>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</si>
  <si>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</si>
  <si>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</si>
  <si>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</si>
  <si>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</si>
  <si>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</si>
  <si>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</si>
  <si>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</si>
  <si>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</si>
  <si>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</si>
  <si>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</si>
  <si>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</si>
  <si>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</si>
  <si>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</si>
  <si>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</si>
  <si>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</si>
  <si>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</si>
  <si>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</si>
  <si>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</si>
  <si>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</si>
  <si>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</si>
  <si>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</si>
  <si>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</si>
  <si>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</si>
  <si>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</si>
  <si>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</si>
  <si>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</si>
  <si>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</si>
  <si>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</si>
  <si>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</si>
  <si>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</si>
  <si>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</si>
  <si>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</si>
  <si>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</si>
  <si>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</si>
  <si>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</si>
  <si>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</si>
  <si>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</si>
  <si>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</si>
  <si>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</si>
  <si>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</si>
  <si>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</si>
  <si>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</si>
  <si>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</si>
  <si>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</si>
  <si>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</si>
  <si>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</si>
  <si>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</si>
  <si>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</si>
  <si>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</si>
  <si>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</si>
  <si>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</si>
  <si>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</si>
  <si>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</si>
  <si>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</si>
  <si>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</si>
  <si>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</si>
  <si>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</si>
  <si>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</si>
  <si>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</si>
  <si>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</si>
  <si>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</si>
  <si>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</si>
  <si>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</si>
  <si>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</si>
  <si>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</si>
  <si>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</si>
  <si>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</si>
  <si>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</si>
  <si>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</si>
  <si>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</si>
  <si>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</si>
  <si>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</si>
  <si>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</si>
  <si>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</si>
  <si>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</si>
  <si>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</si>
  <si>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</si>
  <si>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</si>
  <si>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</si>
  <si>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</si>
  <si>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</si>
  <si>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15.008.0394-0</t>
  </si>
  <si>
    <t>15.008.0394-A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</si>
  <si>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</si>
  <si>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</si>
  <si>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</si>
  <si>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</si>
  <si>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</si>
  <si>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</si>
  <si>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</si>
  <si>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</si>
  <si>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</si>
  <si>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</si>
  <si>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</si>
  <si>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</si>
  <si>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</si>
  <si>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</si>
  <si>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</si>
  <si>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</si>
  <si>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</si>
  <si>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</si>
  <si>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</si>
  <si>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</si>
  <si>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</si>
  <si>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</si>
  <si>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</si>
  <si>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</si>
  <si>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</si>
  <si>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</si>
  <si>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</si>
  <si>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</si>
  <si>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</si>
  <si>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</si>
  <si>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</si>
  <si>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</si>
  <si>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</si>
  <si>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</si>
  <si>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</si>
  <si>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</si>
  <si>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</si>
  <si>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</si>
  <si>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</si>
  <si>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</si>
  <si>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</si>
  <si>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</si>
  <si>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</si>
  <si>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</si>
  <si>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</si>
  <si>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</si>
  <si>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</si>
  <si>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</si>
  <si>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</si>
  <si>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</si>
  <si>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</si>
  <si>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</si>
  <si>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</si>
  <si>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</si>
  <si>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</si>
  <si>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</si>
  <si>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</si>
  <si>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</si>
  <si>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</si>
  <si>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</si>
  <si>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</si>
  <si>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</si>
  <si>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</si>
  <si>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</si>
  <si>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</si>
  <si>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</si>
  <si>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</si>
  <si>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</si>
  <si>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</si>
  <si>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</si>
  <si>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</si>
  <si>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</si>
  <si>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</si>
  <si>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</si>
  <si>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</si>
  <si>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</si>
  <si>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</si>
  <si>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</si>
  <si>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</si>
  <si>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</si>
  <si>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</si>
  <si>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</si>
  <si>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</si>
  <si>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</si>
  <si>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</si>
  <si>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</si>
  <si>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</si>
  <si>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</si>
  <si>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</si>
  <si>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</si>
  <si>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</si>
  <si>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</si>
  <si>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</si>
  <si>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</si>
  <si>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</si>
  <si>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</si>
  <si>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</si>
  <si>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</si>
  <si>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</si>
  <si>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</si>
  <si>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</si>
  <si>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</si>
  <si>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</si>
  <si>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</si>
  <si>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</si>
  <si>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</si>
  <si>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</si>
  <si>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</si>
  <si>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</si>
  <si>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</si>
  <si>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</si>
  <si>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</si>
  <si>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</si>
  <si>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</si>
  <si>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</si>
  <si>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</si>
  <si>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</si>
  <si>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</si>
  <si>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</si>
  <si>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</si>
  <si>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</si>
  <si>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</si>
  <si>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</si>
  <si>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</si>
  <si>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</si>
  <si>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</si>
  <si>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</si>
  <si>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</si>
  <si>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</si>
  <si>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</si>
  <si>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</si>
  <si>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</si>
  <si>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</si>
  <si>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</si>
  <si>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</si>
  <si>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</si>
  <si>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</si>
  <si>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</si>
  <si>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</si>
  <si>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</si>
  <si>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</si>
  <si>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</si>
  <si>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</si>
  <si>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</si>
  <si>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</si>
  <si>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</si>
  <si>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</si>
  <si>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</si>
  <si>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</si>
  <si>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</si>
  <si>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</si>
  <si>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</si>
  <si>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</si>
  <si>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</si>
  <si>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</si>
  <si>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</si>
  <si>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</si>
  <si>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</si>
  <si>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</si>
  <si>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</si>
  <si>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</si>
  <si>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</si>
  <si>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</si>
  <si>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</si>
  <si>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</si>
  <si>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</si>
  <si>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</si>
  <si>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</si>
  <si>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</si>
  <si>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</si>
  <si>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</si>
  <si>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</si>
  <si>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</si>
  <si>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</si>
  <si>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</si>
  <si>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</si>
  <si>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</si>
  <si>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</si>
  <si>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</si>
  <si>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</si>
  <si>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</si>
  <si>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</si>
  <si>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</si>
  <si>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</si>
  <si>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</si>
  <si>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</si>
  <si>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</si>
  <si>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</si>
  <si>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</si>
  <si>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</si>
  <si>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</si>
  <si>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</si>
  <si>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</si>
  <si>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</si>
  <si>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</si>
  <si>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</si>
  <si>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</si>
  <si>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</si>
  <si>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</si>
  <si>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</si>
  <si>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</si>
  <si>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</si>
  <si>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</si>
  <si>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</si>
  <si>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</si>
  <si>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</si>
  <si>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</si>
  <si>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</si>
  <si>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</si>
  <si>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</si>
  <si>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</si>
  <si>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</si>
  <si>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</si>
  <si>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</si>
  <si>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</si>
  <si>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</si>
  <si>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</si>
  <si>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</si>
  <si>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</si>
  <si>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</si>
  <si>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</si>
  <si>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</si>
  <si>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</si>
  <si>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</si>
  <si>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</si>
  <si>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</si>
  <si>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</si>
  <si>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</si>
  <si>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</si>
  <si>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</si>
  <si>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</si>
  <si>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</si>
  <si>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</si>
  <si>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</si>
  <si>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</si>
  <si>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</si>
  <si>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</si>
  <si>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</si>
  <si>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</si>
  <si>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</si>
  <si>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</si>
  <si>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</si>
  <si>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</si>
  <si>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</si>
  <si>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</si>
  <si>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</si>
  <si>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</si>
  <si>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</si>
  <si>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</si>
  <si>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</si>
  <si>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</si>
  <si>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</si>
  <si>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</si>
  <si>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</si>
  <si>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</si>
  <si>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</si>
  <si>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</si>
  <si>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</si>
  <si>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</si>
  <si>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</si>
  <si>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</si>
  <si>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</si>
  <si>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</si>
  <si>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</si>
  <si>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</si>
  <si>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</si>
  <si>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</si>
  <si>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</si>
  <si>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</si>
  <si>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</si>
  <si>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</si>
  <si>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</si>
  <si>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</si>
  <si>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</si>
  <si>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</si>
  <si>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</si>
  <si>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</si>
  <si>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</si>
  <si>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</si>
  <si>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</si>
  <si>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</si>
  <si>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</si>
  <si>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</si>
  <si>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</si>
  <si>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</si>
  <si>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</si>
  <si>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</si>
  <si>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</si>
  <si>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</si>
  <si>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</si>
  <si>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</si>
  <si>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</si>
  <si>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</si>
  <si>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</si>
  <si>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</si>
  <si>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</si>
  <si>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</si>
  <si>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</si>
  <si>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</si>
  <si>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</si>
  <si>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</si>
  <si>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</si>
  <si>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</si>
  <si>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</si>
  <si>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</si>
  <si>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</si>
  <si>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</si>
  <si>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</si>
  <si>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</si>
  <si>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</si>
  <si>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</si>
  <si>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</si>
  <si>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</si>
  <si>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</si>
  <si>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</si>
  <si>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</si>
  <si>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</si>
  <si>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</si>
  <si>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</si>
  <si>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</si>
  <si>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</si>
  <si>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</si>
  <si>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</si>
  <si>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</si>
  <si>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</si>
  <si>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</si>
  <si>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</si>
  <si>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</si>
  <si>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15.015.0184-0</t>
  </si>
  <si>
    <t>15.015.0184-A</t>
  </si>
  <si>
    <t>15.015.0186-0</t>
  </si>
  <si>
    <t>15.015.0186-A</t>
  </si>
  <si>
    <t>15.015.0187-0</t>
  </si>
  <si>
    <t>15.015.0187-A</t>
  </si>
  <si>
    <t>15.015.0188-0</t>
  </si>
  <si>
    <t>15.015.0188-A</t>
  </si>
  <si>
    <t>15.015.0189-0</t>
  </si>
  <si>
    <t>15.015.0189-A</t>
  </si>
  <si>
    <t>15.015.0199-0</t>
  </si>
  <si>
    <t>15.015.0199-A</t>
  </si>
  <si>
    <t>15.015.0201-0</t>
  </si>
  <si>
    <t>15.015.0201-A</t>
  </si>
  <si>
    <t>15.015.0202-0</t>
  </si>
  <si>
    <t>15.015.0202-A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</si>
  <si>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</si>
  <si>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</si>
  <si>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</si>
  <si>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</si>
  <si>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</si>
  <si>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</si>
  <si>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</si>
  <si>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</si>
  <si>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</si>
  <si>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</si>
  <si>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</si>
  <si>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</si>
  <si>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</si>
  <si>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</si>
  <si>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</si>
  <si>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</si>
  <si>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</si>
  <si>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</si>
  <si>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</si>
  <si>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</si>
  <si>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</si>
  <si>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</si>
  <si>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</si>
  <si>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</si>
  <si>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</si>
  <si>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</si>
  <si>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</si>
  <si>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</si>
  <si>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</si>
  <si>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</si>
  <si>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</si>
  <si>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</si>
  <si>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</si>
  <si>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</si>
  <si>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</si>
  <si>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</si>
  <si>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</si>
  <si>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</si>
  <si>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</si>
  <si>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</si>
  <si>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</si>
  <si>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</si>
  <si>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</si>
  <si>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</si>
  <si>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</si>
  <si>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</si>
  <si>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</si>
  <si>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</si>
  <si>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</si>
  <si>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</si>
  <si>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</si>
  <si>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</si>
  <si>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</si>
  <si>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</si>
  <si>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</si>
  <si>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</si>
  <si>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</si>
  <si>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</si>
  <si>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</si>
  <si>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</si>
  <si>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</si>
  <si>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</si>
  <si>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</si>
  <si>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</si>
  <si>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</si>
  <si>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</si>
  <si>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</si>
  <si>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</si>
  <si>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</si>
  <si>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</si>
  <si>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</si>
  <si>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</si>
  <si>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</si>
  <si>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</si>
  <si>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</si>
  <si>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</si>
  <si>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</si>
  <si>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</si>
  <si>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</si>
  <si>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</si>
  <si>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</si>
  <si>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</si>
  <si>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</si>
  <si>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</si>
  <si>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</si>
  <si>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</si>
  <si>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</si>
  <si>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</si>
  <si>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</si>
  <si>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</si>
  <si>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</si>
  <si>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</si>
  <si>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</si>
  <si>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</si>
  <si>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</si>
  <si>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</si>
  <si>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</si>
  <si>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</si>
  <si>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</si>
  <si>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</si>
  <si>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</si>
  <si>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</si>
  <si>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</si>
  <si>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</si>
  <si>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</si>
  <si>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</si>
  <si>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</si>
  <si>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</si>
  <si>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</si>
  <si>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</si>
  <si>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</si>
  <si>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</si>
  <si>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</si>
  <si>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</si>
  <si>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</si>
  <si>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</si>
  <si>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</si>
  <si>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</si>
  <si>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</si>
  <si>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</si>
  <si>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</si>
  <si>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</si>
  <si>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</si>
  <si>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</si>
  <si>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</si>
  <si>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</si>
  <si>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</si>
  <si>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</si>
  <si>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</si>
  <si>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</si>
  <si>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</si>
  <si>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</si>
  <si>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</si>
  <si>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</si>
  <si>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</si>
  <si>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</si>
  <si>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</si>
  <si>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</si>
  <si>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</si>
  <si>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</si>
  <si>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</si>
  <si>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</si>
  <si>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</si>
  <si>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</si>
  <si>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</si>
  <si>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</si>
  <si>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</si>
  <si>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</si>
  <si>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</si>
  <si>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</si>
  <si>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</si>
  <si>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</si>
  <si>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</si>
  <si>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</si>
  <si>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</si>
  <si>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</si>
  <si>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</si>
  <si>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</si>
  <si>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</si>
  <si>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</si>
  <si>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</si>
  <si>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</si>
  <si>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</si>
  <si>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</si>
  <si>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</si>
  <si>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</si>
  <si>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</si>
  <si>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</si>
  <si>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</si>
  <si>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</si>
  <si>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</si>
  <si>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</si>
  <si>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</si>
  <si>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</si>
  <si>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</si>
  <si>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</si>
  <si>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</si>
  <si>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</si>
  <si>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</si>
  <si>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</si>
  <si>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</si>
  <si>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</si>
  <si>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</si>
  <si>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</si>
  <si>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</si>
  <si>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</si>
  <si>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</si>
  <si>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</si>
  <si>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</si>
  <si>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</si>
  <si>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</si>
  <si>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</si>
  <si>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</si>
  <si>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</si>
  <si>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</si>
  <si>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</si>
  <si>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</si>
  <si>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</si>
  <si>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</si>
  <si>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</si>
  <si>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</si>
  <si>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</si>
  <si>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</si>
  <si>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</si>
  <si>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</si>
  <si>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</si>
  <si>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</si>
  <si>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</si>
  <si>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</si>
  <si>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</si>
  <si>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</si>
  <si>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</si>
  <si>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</si>
  <si>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</si>
  <si>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</si>
  <si>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</si>
  <si>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</si>
  <si>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</si>
  <si>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</si>
  <si>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</si>
  <si>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</si>
  <si>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</si>
  <si>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</si>
  <si>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</si>
  <si>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</si>
  <si>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</si>
  <si>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</si>
  <si>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</si>
  <si>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</si>
  <si>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</si>
  <si>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</si>
  <si>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</si>
  <si>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</si>
  <si>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</si>
  <si>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</si>
  <si>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</si>
  <si>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</si>
  <si>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</si>
  <si>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</si>
  <si>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</si>
  <si>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</si>
  <si>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</si>
  <si>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</si>
  <si>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</si>
  <si>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</si>
  <si>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</si>
  <si>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</si>
  <si>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</si>
  <si>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</si>
  <si>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</si>
  <si>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</si>
  <si>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</si>
  <si>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</si>
  <si>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</si>
  <si>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</si>
  <si>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</si>
  <si>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</si>
  <si>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</si>
  <si>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</si>
  <si>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</si>
  <si>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</si>
  <si>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</si>
  <si>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</si>
  <si>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</si>
  <si>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</si>
  <si>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</si>
  <si>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</si>
  <si>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</si>
  <si>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</si>
  <si>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</si>
  <si>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</si>
  <si>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</si>
  <si>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</si>
  <si>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</si>
  <si>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</si>
  <si>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</si>
  <si>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</si>
  <si>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</si>
  <si>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</si>
  <si>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</si>
  <si>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</si>
  <si>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</si>
  <si>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15.018.0072-0</t>
  </si>
  <si>
    <t>15.018.0072-A</t>
  </si>
  <si>
    <t>15.018.0075-0</t>
  </si>
  <si>
    <t>15.018.0075-A</t>
  </si>
  <si>
    <t>15.018.0080-0</t>
  </si>
  <si>
    <t>15.018.0080-A</t>
  </si>
  <si>
    <t>15.018.0085-0</t>
  </si>
  <si>
    <t>15.018.0085-A</t>
  </si>
  <si>
    <t>15.018.0090-0</t>
  </si>
  <si>
    <t>15.018.0090-A</t>
  </si>
  <si>
    <t>15.018.0095-0</t>
  </si>
  <si>
    <t>15.018.0095-A</t>
  </si>
  <si>
    <t>15.018.0100-0</t>
  </si>
  <si>
    <t>15.018.0100-A</t>
  </si>
  <si>
    <t>15.018.0102-0</t>
  </si>
  <si>
    <t>15.018.0102-A</t>
  </si>
  <si>
    <t>15.018.0103-0</t>
  </si>
  <si>
    <t>15.018.0103-A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</si>
  <si>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</si>
  <si>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</si>
  <si>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</si>
  <si>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</si>
  <si>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</si>
  <si>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</si>
  <si>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</si>
  <si>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</si>
  <si>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</si>
  <si>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</si>
  <si>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</si>
  <si>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</si>
  <si>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</si>
  <si>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</si>
  <si>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</si>
  <si>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</si>
  <si>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</si>
  <si>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</si>
  <si>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</si>
  <si>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</si>
  <si>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</si>
  <si>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</si>
  <si>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</si>
  <si>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</si>
  <si>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</si>
  <si>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</si>
  <si>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</si>
  <si>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</si>
  <si>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</si>
  <si>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</si>
  <si>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</si>
  <si>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</si>
  <si>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</si>
  <si>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</si>
  <si>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</si>
  <si>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</si>
  <si>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</si>
  <si>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</si>
  <si>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</si>
  <si>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</si>
  <si>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</si>
  <si>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</si>
  <si>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</si>
  <si>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</si>
  <si>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</si>
  <si>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</si>
  <si>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</si>
  <si>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</si>
  <si>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</si>
  <si>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</si>
  <si>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</si>
  <si>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</si>
  <si>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</si>
  <si>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</si>
  <si>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15.018.0300-0</t>
  </si>
  <si>
    <t>15.018.0300-A</t>
  </si>
  <si>
    <t>15.018.0305-0</t>
  </si>
  <si>
    <t>15.018.0305-A</t>
  </si>
  <si>
    <t>15.018.0310-0</t>
  </si>
  <si>
    <t>15.018.0310-A</t>
  </si>
  <si>
    <t>15.018.0315-0</t>
  </si>
  <si>
    <t>15.018.0315-A</t>
  </si>
  <si>
    <t>15.018.0320-0</t>
  </si>
  <si>
    <t>15.018.0320-A</t>
  </si>
  <si>
    <t>15.018.0325-0</t>
  </si>
  <si>
    <t>15.018.0325-A</t>
  </si>
  <si>
    <t>15.018.0330-0</t>
  </si>
  <si>
    <t>15.018.0330-A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</si>
  <si>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</si>
  <si>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</si>
  <si>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</si>
  <si>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</si>
  <si>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</si>
  <si>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</si>
  <si>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</si>
  <si>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</si>
  <si>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</si>
  <si>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</si>
  <si>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</si>
  <si>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</si>
  <si>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</si>
  <si>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</si>
  <si>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</si>
  <si>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</si>
  <si>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</si>
  <si>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</si>
  <si>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</si>
  <si>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</si>
  <si>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</si>
  <si>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</si>
  <si>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</si>
  <si>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</si>
  <si>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</si>
  <si>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</si>
  <si>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</si>
  <si>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</si>
  <si>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</si>
  <si>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</si>
  <si>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</si>
  <si>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</si>
  <si>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</si>
  <si>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</si>
  <si>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</si>
  <si>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</si>
  <si>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</si>
  <si>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</si>
  <si>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</si>
  <si>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</si>
  <si>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</si>
  <si>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</si>
  <si>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</si>
  <si>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</si>
  <si>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</si>
  <si>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</si>
  <si>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</si>
  <si>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</si>
  <si>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</si>
  <si>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</si>
  <si>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</si>
  <si>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</si>
  <si>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</si>
  <si>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</si>
  <si>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</si>
  <si>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</si>
  <si>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</si>
  <si>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</si>
  <si>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</si>
  <si>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</si>
  <si>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</si>
  <si>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</si>
  <si>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</si>
  <si>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</si>
  <si>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</si>
  <si>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</si>
  <si>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</si>
  <si>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</si>
  <si>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</si>
  <si>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</si>
  <si>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</si>
  <si>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</si>
  <si>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</si>
  <si>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</si>
  <si>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</si>
  <si>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</si>
  <si>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</si>
  <si>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</si>
  <si>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</si>
  <si>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</si>
  <si>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</si>
  <si>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</si>
  <si>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</si>
  <si>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</si>
  <si>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</si>
  <si>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</si>
  <si>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</si>
  <si>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</si>
  <si>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</si>
  <si>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</si>
  <si>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</si>
  <si>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</si>
  <si>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</si>
  <si>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</si>
  <si>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</si>
  <si>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</si>
  <si>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</si>
  <si>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</si>
  <si>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</si>
  <si>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</si>
  <si>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</si>
  <si>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</si>
  <si>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</si>
  <si>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</si>
  <si>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</si>
  <si>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</si>
  <si>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</si>
  <si>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</si>
  <si>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</si>
  <si>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</si>
  <si>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</si>
  <si>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</si>
  <si>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</si>
  <si>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</si>
  <si>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</si>
  <si>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</si>
  <si>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</si>
  <si>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</si>
  <si>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</si>
  <si>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</si>
  <si>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</si>
  <si>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</si>
  <si>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</si>
  <si>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</si>
  <si>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</si>
  <si>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</si>
  <si>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</si>
  <si>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</si>
  <si>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</si>
  <si>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</si>
  <si>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</si>
  <si>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</si>
  <si>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</si>
  <si>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</si>
  <si>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</si>
  <si>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</si>
  <si>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</si>
  <si>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</si>
  <si>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</si>
  <si>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</si>
  <si>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</si>
  <si>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</si>
  <si>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</si>
  <si>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</si>
  <si>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</si>
  <si>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</si>
  <si>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</si>
  <si>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</si>
  <si>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</si>
  <si>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</si>
  <si>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</si>
  <si>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</si>
  <si>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</si>
  <si>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</si>
  <si>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</si>
  <si>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</si>
  <si>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</si>
  <si>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</si>
  <si>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</si>
  <si>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</si>
  <si>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</si>
  <si>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</si>
  <si>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</si>
  <si>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</si>
  <si>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</si>
  <si>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</si>
  <si>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</si>
  <si>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</si>
  <si>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</si>
  <si>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</si>
  <si>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</si>
  <si>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</si>
  <si>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</si>
  <si>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</si>
  <si>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</si>
  <si>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</si>
  <si>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</si>
  <si>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</si>
  <si>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</si>
  <si>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</si>
  <si>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</si>
  <si>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</si>
  <si>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</si>
  <si>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</si>
  <si>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</si>
  <si>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</si>
  <si>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</si>
  <si>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</si>
  <si>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</si>
  <si>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</si>
  <si>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</si>
  <si>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</si>
  <si>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</si>
  <si>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</si>
  <si>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</si>
  <si>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</si>
  <si>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</si>
  <si>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</si>
  <si>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</si>
  <si>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</si>
  <si>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</si>
  <si>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</si>
  <si>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</si>
  <si>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</si>
  <si>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</si>
  <si>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</si>
  <si>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</si>
  <si>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</si>
  <si>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</si>
  <si>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</si>
  <si>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</si>
  <si>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</si>
  <si>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</si>
  <si>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</si>
  <si>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</si>
  <si>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</si>
  <si>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</si>
  <si>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</si>
  <si>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</si>
  <si>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</si>
  <si>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</si>
  <si>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</si>
  <si>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</si>
  <si>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</si>
  <si>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</si>
  <si>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</si>
  <si>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</si>
  <si>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</si>
  <si>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</si>
  <si>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</si>
  <si>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</si>
  <si>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</si>
  <si>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</si>
  <si>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</si>
  <si>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</si>
  <si>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</si>
  <si>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</si>
  <si>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</si>
  <si>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</si>
  <si>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</si>
  <si>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</si>
  <si>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</si>
  <si>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</si>
  <si>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</si>
  <si>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</si>
  <si>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</si>
  <si>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</si>
  <si>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</si>
  <si>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</si>
  <si>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</si>
  <si>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</si>
  <si>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</si>
  <si>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</si>
  <si>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</si>
  <si>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</si>
  <si>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</si>
  <si>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</si>
  <si>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</si>
  <si>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</si>
  <si>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</si>
  <si>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</si>
  <si>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</si>
  <si>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</si>
  <si>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</si>
  <si>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</si>
  <si>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</si>
  <si>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</si>
  <si>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</si>
  <si>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</si>
  <si>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</si>
  <si>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</si>
  <si>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</si>
  <si>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</si>
  <si>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</si>
  <si>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</si>
  <si>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</si>
  <si>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</si>
  <si>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</si>
  <si>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</si>
  <si>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</si>
  <si>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</si>
  <si>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</si>
  <si>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</si>
  <si>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</si>
  <si>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</si>
  <si>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</si>
  <si>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</si>
  <si>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</si>
  <si>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</si>
  <si>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</si>
  <si>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</si>
  <si>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</si>
  <si>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</si>
  <si>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</si>
  <si>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</si>
  <si>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</si>
  <si>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</si>
  <si>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</si>
  <si>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</si>
  <si>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</si>
  <si>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</si>
  <si>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</si>
  <si>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</si>
  <si>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</si>
  <si>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</si>
  <si>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</si>
  <si>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</si>
  <si>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</si>
  <si>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</si>
  <si>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</si>
  <si>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</si>
  <si>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</si>
  <si>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</si>
  <si>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</si>
  <si>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</si>
  <si>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</si>
  <si>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</si>
  <si>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</si>
  <si>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</si>
  <si>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</si>
  <si>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</si>
  <si>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</si>
  <si>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</si>
  <si>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</si>
  <si>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</si>
  <si>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</si>
  <si>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</si>
  <si>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</si>
  <si>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</si>
  <si>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</si>
  <si>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</si>
  <si>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</si>
  <si>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</si>
  <si>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</si>
  <si>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</si>
  <si>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</si>
  <si>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</si>
  <si>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</si>
  <si>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</si>
  <si>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</si>
  <si>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</si>
  <si>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</si>
  <si>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</si>
  <si>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</si>
  <si>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</si>
  <si>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</si>
  <si>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</si>
  <si>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</si>
  <si>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</si>
  <si>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</si>
  <si>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</si>
  <si>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</si>
  <si>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</si>
  <si>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</si>
  <si>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</si>
  <si>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</si>
  <si>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</si>
  <si>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</si>
  <si>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</si>
  <si>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</si>
  <si>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</si>
  <si>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</si>
  <si>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</si>
  <si>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</si>
  <si>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</si>
  <si>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</si>
  <si>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</si>
  <si>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</si>
  <si>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</si>
  <si>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</si>
  <si>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</si>
  <si>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</si>
  <si>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</si>
  <si>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</si>
  <si>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</si>
  <si>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</si>
  <si>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</si>
  <si>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</si>
  <si>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</si>
  <si>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</si>
  <si>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</si>
  <si>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</si>
  <si>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</si>
  <si>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</si>
  <si>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</si>
  <si>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</si>
  <si>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</si>
  <si>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</si>
  <si>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</si>
  <si>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</si>
  <si>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</si>
  <si>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</si>
  <si>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</si>
  <si>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</si>
  <si>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</si>
  <si>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</si>
  <si>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</si>
  <si>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</si>
  <si>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</si>
  <si>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</si>
  <si>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</si>
  <si>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</si>
  <si>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</si>
  <si>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</si>
  <si>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</si>
  <si>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</si>
  <si>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</si>
  <si>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</si>
  <si>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</si>
  <si>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</si>
  <si>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</si>
  <si>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</si>
  <si>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</si>
  <si>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</si>
  <si>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</si>
  <si>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</si>
  <si>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</si>
  <si>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</si>
  <si>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</si>
  <si>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</si>
  <si>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</si>
  <si>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</si>
  <si>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</si>
  <si>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</si>
  <si>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</si>
  <si>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</si>
  <si>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</si>
  <si>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</si>
  <si>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</si>
  <si>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</si>
  <si>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</si>
  <si>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</si>
  <si>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</si>
  <si>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</si>
  <si>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</si>
  <si>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</si>
  <si>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</si>
  <si>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</si>
  <si>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</si>
  <si>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</si>
  <si>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</si>
  <si>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</si>
  <si>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</si>
  <si>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</si>
  <si>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</si>
  <si>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</si>
  <si>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</si>
  <si>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</si>
  <si>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</si>
  <si>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</si>
  <si>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</si>
  <si>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</si>
  <si>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</si>
  <si>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</si>
  <si>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</si>
  <si>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</si>
  <si>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</si>
  <si>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</si>
  <si>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</si>
  <si>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</si>
  <si>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</si>
  <si>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</si>
  <si>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</si>
  <si>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</si>
  <si>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</si>
  <si>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</si>
  <si>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</si>
  <si>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</si>
  <si>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</si>
  <si>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</si>
  <si>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</si>
  <si>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</si>
  <si>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</si>
  <si>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</si>
  <si>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</si>
  <si>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</si>
  <si>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</si>
  <si>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</si>
  <si>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</si>
  <si>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</si>
  <si>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</si>
  <si>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</si>
  <si>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</si>
  <si>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</si>
  <si>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</si>
  <si>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</si>
  <si>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</si>
  <si>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</si>
  <si>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</si>
  <si>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</si>
  <si>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</si>
  <si>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</si>
  <si>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</si>
  <si>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</si>
  <si>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</si>
  <si>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</si>
  <si>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</si>
  <si>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</si>
  <si>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</si>
  <si>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</si>
  <si>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</si>
  <si>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</si>
  <si>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</si>
  <si>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</si>
  <si>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</si>
  <si>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</si>
  <si>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</si>
  <si>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</si>
  <si>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</si>
  <si>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</si>
  <si>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</si>
  <si>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</si>
  <si>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</si>
  <si>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</si>
  <si>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</si>
  <si>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</si>
  <si>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</si>
  <si>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</si>
  <si>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</si>
  <si>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</si>
  <si>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</si>
  <si>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</si>
  <si>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</si>
  <si>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</si>
  <si>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</si>
  <si>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</si>
  <si>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</si>
  <si>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</si>
  <si>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</si>
  <si>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</si>
  <si>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</si>
  <si>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</si>
  <si>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</si>
  <si>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</si>
  <si>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</si>
  <si>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</si>
  <si>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</si>
  <si>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</si>
  <si>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</si>
  <si>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</si>
  <si>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</si>
  <si>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</si>
  <si>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</si>
  <si>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</si>
  <si>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</si>
  <si>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</si>
  <si>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</si>
  <si>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</si>
  <si>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</si>
  <si>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</si>
  <si>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</si>
  <si>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</si>
  <si>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</si>
  <si>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</si>
  <si>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</si>
  <si>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</si>
  <si>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</si>
  <si>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</si>
  <si>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</si>
  <si>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</si>
  <si>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</si>
  <si>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</si>
  <si>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</si>
  <si>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</si>
  <si>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</si>
  <si>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</si>
  <si>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</si>
  <si>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</si>
  <si>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</si>
  <si>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</si>
  <si>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</si>
  <si>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</si>
  <si>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</si>
  <si>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</si>
  <si>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</si>
  <si>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</si>
  <si>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</si>
  <si>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</si>
  <si>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</si>
  <si>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</si>
  <si>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</si>
  <si>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</si>
  <si>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</si>
  <si>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</si>
  <si>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</si>
  <si>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</si>
  <si>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</si>
  <si>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</si>
  <si>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</si>
  <si>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</si>
  <si>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</si>
  <si>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</si>
  <si>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</si>
  <si>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</si>
  <si>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</si>
  <si>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</si>
  <si>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</si>
  <si>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</si>
  <si>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</si>
  <si>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</si>
  <si>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</si>
  <si>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</si>
  <si>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</si>
  <si>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</si>
  <si>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</si>
  <si>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</si>
  <si>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</si>
  <si>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</si>
  <si>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</si>
  <si>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</si>
  <si>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</si>
  <si>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</si>
  <si>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</si>
  <si>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</si>
  <si>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</si>
  <si>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</si>
  <si>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</si>
  <si>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</si>
  <si>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</si>
  <si>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</si>
  <si>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</si>
  <si>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</si>
  <si>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</si>
  <si>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</si>
  <si>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</si>
  <si>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</si>
  <si>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</si>
  <si>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</si>
  <si>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</si>
  <si>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</si>
  <si>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</si>
  <si>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</si>
  <si>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</si>
  <si>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</si>
  <si>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</si>
  <si>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</si>
  <si>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</si>
  <si>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</si>
  <si>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</si>
  <si>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</si>
  <si>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</si>
  <si>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</si>
  <si>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</si>
  <si>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</si>
  <si>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</si>
  <si>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</si>
  <si>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</si>
  <si>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</si>
  <si>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</si>
  <si>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</si>
  <si>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</si>
  <si>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</si>
  <si>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</si>
  <si>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</si>
  <si>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</si>
  <si>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</si>
  <si>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</si>
  <si>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</si>
  <si>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</si>
  <si>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</si>
  <si>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</si>
  <si>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</si>
  <si>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</si>
  <si>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</si>
  <si>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</si>
  <si>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</si>
  <si>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</si>
  <si>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</si>
  <si>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</si>
  <si>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</si>
  <si>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</si>
  <si>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</si>
  <si>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</si>
  <si>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</si>
  <si>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</si>
  <si>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</si>
  <si>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</si>
  <si>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</si>
  <si>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</si>
  <si>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</si>
  <si>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</si>
  <si>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</si>
  <si>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</si>
  <si>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</si>
  <si>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</si>
  <si>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</si>
  <si>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</si>
  <si>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</si>
  <si>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</si>
  <si>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</si>
  <si>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</si>
  <si>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</si>
  <si>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</si>
  <si>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</si>
  <si>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</si>
  <si>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</si>
  <si>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</si>
  <si>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</si>
  <si>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</si>
  <si>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</si>
  <si>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</si>
  <si>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</si>
  <si>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</si>
  <si>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</si>
  <si>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</si>
  <si>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</si>
  <si>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</si>
  <si>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</si>
  <si>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</si>
  <si>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</si>
  <si>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</si>
  <si>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</si>
  <si>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</si>
  <si>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</si>
  <si>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</si>
  <si>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</si>
  <si>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</si>
  <si>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</si>
  <si>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</si>
  <si>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</si>
  <si>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</si>
  <si>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</si>
  <si>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</si>
  <si>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</si>
  <si>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</si>
  <si>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</si>
  <si>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</si>
  <si>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</si>
  <si>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</si>
  <si>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</si>
  <si>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</si>
  <si>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</si>
  <si>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</si>
  <si>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</si>
  <si>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</si>
  <si>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</si>
  <si>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</si>
  <si>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</si>
  <si>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</si>
  <si>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</si>
  <si>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</si>
  <si>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</si>
  <si>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</si>
  <si>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</si>
  <si>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</si>
  <si>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</si>
  <si>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</si>
  <si>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</si>
  <si>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</si>
  <si>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</si>
  <si>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</si>
  <si>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</si>
  <si>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</si>
  <si>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</si>
  <si>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</si>
  <si>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</si>
  <si>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</si>
  <si>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</si>
  <si>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</si>
  <si>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</si>
  <si>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</si>
  <si>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</si>
  <si>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</si>
  <si>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</si>
  <si>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</si>
  <si>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</si>
  <si>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</si>
  <si>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</si>
  <si>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</si>
  <si>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</si>
  <si>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</si>
  <si>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</si>
  <si>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</si>
  <si>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</si>
  <si>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</si>
  <si>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</si>
  <si>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</si>
  <si>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</si>
  <si>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</si>
  <si>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</si>
  <si>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</si>
  <si>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</si>
  <si>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</si>
  <si>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</si>
  <si>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</si>
  <si>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</si>
  <si>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</si>
  <si>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</si>
  <si>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</si>
  <si>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</si>
  <si>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</si>
  <si>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</si>
  <si>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</si>
  <si>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</si>
  <si>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</si>
  <si>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</si>
  <si>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</si>
  <si>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</si>
  <si>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</si>
  <si>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</si>
  <si>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</si>
  <si>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</si>
  <si>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</si>
  <si>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</si>
  <si>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</si>
  <si>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</si>
  <si>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</si>
  <si>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</si>
  <si>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</si>
  <si>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</si>
  <si>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</si>
  <si>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</si>
  <si>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</si>
  <si>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</si>
  <si>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</si>
  <si>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</si>
  <si>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</si>
  <si>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</si>
  <si>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</si>
  <si>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</si>
  <si>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</si>
  <si>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</si>
  <si>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</si>
  <si>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</si>
  <si>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</si>
  <si>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</si>
  <si>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</si>
  <si>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</si>
  <si>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</si>
  <si>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</si>
  <si>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</si>
  <si>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</si>
  <si>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</si>
  <si>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</si>
  <si>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</si>
  <si>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</si>
  <si>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</si>
  <si>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</si>
  <si>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</si>
  <si>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</si>
  <si>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</si>
  <si>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</si>
  <si>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</si>
  <si>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</si>
  <si>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</si>
  <si>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</si>
  <si>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</si>
  <si>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</si>
  <si>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</si>
  <si>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</si>
  <si>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</si>
  <si>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</si>
  <si>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</si>
  <si>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</si>
  <si>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</si>
  <si>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</si>
  <si>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</si>
  <si>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</si>
  <si>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</si>
  <si>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</si>
  <si>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</si>
  <si>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</si>
  <si>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</si>
  <si>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</si>
  <si>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</si>
  <si>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</si>
  <si>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</si>
  <si>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</si>
  <si>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</si>
  <si>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</si>
  <si>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</si>
  <si>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</si>
  <si>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</si>
  <si>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</si>
  <si>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</si>
  <si>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</si>
  <si>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</si>
  <si>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</si>
  <si>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</si>
  <si>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</si>
  <si>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</si>
  <si>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</si>
  <si>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</si>
  <si>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</si>
  <si>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</si>
  <si>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</si>
  <si>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</si>
  <si>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</si>
  <si>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</si>
  <si>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</si>
  <si>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</si>
  <si>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</si>
  <si>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</si>
  <si>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</si>
  <si>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</si>
  <si>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</si>
  <si>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</si>
  <si>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</si>
  <si>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</si>
  <si>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</si>
  <si>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</si>
  <si>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</si>
  <si>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</si>
  <si>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</si>
  <si>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</si>
  <si>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</si>
  <si>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</si>
  <si>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</si>
  <si>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</si>
  <si>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</si>
  <si>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</si>
  <si>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</si>
  <si>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</si>
  <si>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</si>
  <si>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</si>
  <si>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</si>
  <si>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15.020.0010-0</t>
  </si>
  <si>
    <t>15.020.0010-A</t>
  </si>
  <si>
    <t>15.020.0027-0</t>
  </si>
  <si>
    <t>15.020.0027-A</t>
  </si>
  <si>
    <t>15.020.0028-0</t>
  </si>
  <si>
    <t>15.020.0028-A</t>
  </si>
  <si>
    <t>15.020.0029-0</t>
  </si>
  <si>
    <t>15.020.0029-A</t>
  </si>
  <si>
    <t>15.020.0031-0</t>
  </si>
  <si>
    <t>15.020.0031-A</t>
  </si>
  <si>
    <t>15.020.0033-0</t>
  </si>
  <si>
    <t>15.020.0033-A</t>
  </si>
  <si>
    <t>15.020.0034-0</t>
  </si>
  <si>
    <t>15.020.0034-A</t>
  </si>
  <si>
    <t>15.020.0036-0</t>
  </si>
  <si>
    <t>15.020.0036-A</t>
  </si>
  <si>
    <t>15.020.0037-0</t>
  </si>
  <si>
    <t>15.020.0037-A</t>
  </si>
  <si>
    <t>15.020.0038-0</t>
  </si>
  <si>
    <t>15.020.0038-A</t>
  </si>
  <si>
    <t>15.020.0039-0</t>
  </si>
  <si>
    <t>15.020.0039-A</t>
  </si>
  <si>
    <t>15.020.0040-0</t>
  </si>
  <si>
    <t>15.020.0040-A</t>
  </si>
  <si>
    <t>15.020.0041-0</t>
  </si>
  <si>
    <t>15.020.0041-A</t>
  </si>
  <si>
    <t>15.020.0042-0</t>
  </si>
  <si>
    <t>15.020.0042-A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</si>
  <si>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</si>
  <si>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</si>
  <si>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</si>
  <si>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</si>
  <si>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</si>
  <si>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</si>
  <si>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</si>
  <si>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</si>
  <si>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</si>
  <si>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</si>
  <si>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</si>
  <si>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</si>
  <si>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</si>
  <si>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</si>
  <si>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</si>
  <si>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</si>
  <si>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</si>
  <si>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</si>
  <si>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</si>
  <si>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</si>
  <si>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</si>
  <si>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</si>
  <si>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</si>
  <si>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</si>
  <si>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</si>
  <si>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</si>
  <si>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</si>
  <si>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</si>
  <si>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</si>
  <si>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</si>
  <si>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</si>
  <si>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</si>
  <si>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</si>
  <si>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</si>
  <si>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</si>
  <si>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</si>
  <si>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15.020.0156-0</t>
  </si>
  <si>
    <t>15.020.0156-A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</si>
  <si>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</si>
  <si>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</si>
  <si>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</si>
  <si>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</si>
  <si>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</si>
  <si>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</si>
  <si>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</si>
  <si>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</si>
  <si>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</si>
  <si>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</si>
  <si>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</si>
  <si>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</si>
  <si>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</si>
  <si>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</si>
  <si>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15.020.0175-0</t>
  </si>
  <si>
    <t>15.020.0175-A</t>
  </si>
  <si>
    <t>15.020.0178-0</t>
  </si>
  <si>
    <t>15.020.0178-A</t>
  </si>
  <si>
    <t>15.020.0200-0</t>
  </si>
  <si>
    <t>15.020.0200-A</t>
  </si>
  <si>
    <t>15.020.0205-0</t>
  </si>
  <si>
    <t>15.020.0205-A</t>
  </si>
  <si>
    <t>15.020.0210-0</t>
  </si>
  <si>
    <t>15.020.0210-A</t>
  </si>
  <si>
    <t>15.020.0215-0</t>
  </si>
  <si>
    <t>15.020.0215-A</t>
  </si>
  <si>
    <t>15.020.0220-0</t>
  </si>
  <si>
    <t>15.020.0220-A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</si>
  <si>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</si>
  <si>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</si>
  <si>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</si>
  <si>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</si>
  <si>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</si>
  <si>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</si>
  <si>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</si>
  <si>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</si>
  <si>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</si>
  <si>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</si>
  <si>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</si>
  <si>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</si>
  <si>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</si>
  <si>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</si>
  <si>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</si>
  <si>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</si>
  <si>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</si>
  <si>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</si>
  <si>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15.028.0028-0</t>
  </si>
  <si>
    <t>15.028.0028-A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</si>
  <si>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</si>
  <si>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</si>
  <si>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</si>
  <si>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</si>
  <si>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</si>
  <si>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</si>
  <si>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</si>
  <si>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</si>
  <si>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</si>
  <si>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</si>
  <si>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</si>
  <si>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</si>
  <si>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</si>
  <si>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</si>
  <si>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</si>
  <si>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</si>
  <si>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</si>
  <si>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</si>
  <si>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</si>
  <si>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</si>
  <si>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</si>
  <si>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</si>
  <si>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</si>
  <si>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</si>
  <si>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</si>
  <si>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</si>
  <si>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</si>
  <si>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</si>
  <si>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</si>
  <si>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</si>
  <si>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</si>
  <si>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</si>
  <si>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</si>
  <si>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</si>
  <si>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</si>
  <si>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</si>
  <si>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</si>
  <si>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</si>
  <si>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</si>
  <si>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</si>
  <si>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</si>
  <si>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</si>
  <si>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</si>
  <si>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</si>
  <si>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</si>
  <si>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</si>
  <si>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</si>
  <si>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</si>
  <si>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</si>
  <si>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</si>
  <si>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</si>
  <si>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</si>
  <si>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</si>
  <si>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</si>
  <si>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</si>
  <si>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</si>
  <si>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</si>
  <si>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</si>
  <si>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</si>
  <si>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</si>
  <si>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</si>
  <si>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</si>
  <si>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</si>
  <si>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</si>
  <si>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</si>
  <si>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</si>
  <si>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</si>
  <si>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</si>
  <si>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</si>
  <si>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</si>
  <si>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</si>
  <si>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</si>
  <si>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</si>
  <si>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</si>
  <si>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</si>
  <si>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</si>
  <si>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</si>
  <si>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</si>
  <si>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</si>
  <si>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</si>
  <si>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</si>
  <si>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</si>
  <si>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</si>
  <si>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</si>
  <si>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</si>
  <si>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</si>
  <si>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</si>
  <si>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</si>
  <si>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</si>
  <si>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</si>
  <si>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</si>
  <si>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</si>
  <si>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</si>
  <si>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</si>
  <si>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</si>
  <si>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</si>
  <si>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</si>
  <si>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</si>
  <si>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</si>
  <si>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</si>
  <si>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</si>
  <si>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</si>
  <si>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</si>
  <si>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</si>
  <si>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</si>
  <si>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</si>
  <si>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</si>
  <si>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</si>
  <si>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</si>
  <si>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</si>
  <si>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</si>
  <si>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</si>
  <si>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</si>
  <si>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</si>
  <si>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</si>
  <si>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</si>
  <si>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</si>
  <si>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</si>
  <si>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</si>
  <si>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</si>
  <si>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</si>
  <si>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</si>
  <si>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</si>
  <si>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</si>
  <si>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</si>
  <si>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</si>
  <si>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</si>
  <si>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</si>
  <si>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</si>
  <si>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</si>
  <si>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</si>
  <si>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</si>
  <si>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</si>
  <si>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</si>
  <si>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</si>
  <si>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</si>
  <si>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</si>
  <si>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</si>
  <si>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</si>
  <si>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</si>
  <si>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</si>
  <si>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</si>
  <si>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</si>
  <si>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</si>
  <si>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</si>
  <si>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</si>
  <si>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</si>
  <si>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</si>
  <si>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</si>
  <si>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</si>
  <si>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</si>
  <si>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</si>
  <si>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</si>
  <si>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</si>
  <si>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</si>
  <si>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</si>
  <si>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15.031.0030-0</t>
  </si>
  <si>
    <t>15.031.0030-A</t>
  </si>
  <si>
    <t>15.031.0032-0</t>
  </si>
  <si>
    <t>15.031.0032-A</t>
  </si>
  <si>
    <t>15.031.0036-0</t>
  </si>
  <si>
    <t>15.031.0036-A</t>
  </si>
  <si>
    <t>15.031.0038-0</t>
  </si>
  <si>
    <t>15.031.0038-A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</si>
  <si>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</si>
  <si>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</si>
  <si>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</si>
  <si>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</si>
  <si>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</si>
  <si>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</si>
  <si>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</si>
  <si>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</si>
  <si>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</si>
  <si>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</si>
  <si>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</si>
  <si>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</si>
  <si>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</si>
  <si>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</si>
  <si>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</si>
  <si>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</si>
  <si>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</si>
  <si>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</si>
  <si>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</si>
  <si>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</si>
  <si>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</si>
  <si>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</si>
  <si>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</si>
  <si>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</si>
  <si>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</si>
  <si>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</si>
  <si>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</si>
  <si>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</si>
  <si>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</si>
  <si>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</si>
  <si>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</si>
  <si>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</si>
  <si>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</si>
  <si>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</si>
  <si>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</si>
  <si>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</si>
  <si>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</si>
  <si>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</si>
  <si>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</si>
  <si>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</si>
  <si>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</si>
  <si>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</si>
  <si>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</si>
  <si>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</si>
  <si>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</si>
  <si>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</si>
  <si>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</si>
  <si>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</si>
  <si>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</si>
  <si>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</si>
  <si>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</si>
  <si>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</si>
  <si>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</si>
  <si>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</si>
  <si>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</si>
  <si>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</si>
  <si>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</si>
  <si>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</si>
  <si>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</si>
  <si>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</si>
  <si>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</si>
  <si>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</si>
  <si>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</si>
  <si>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</si>
  <si>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</si>
  <si>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</si>
  <si>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</si>
  <si>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</si>
  <si>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</si>
  <si>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</si>
  <si>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</si>
  <si>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</si>
  <si>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</si>
  <si>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</si>
  <si>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</si>
  <si>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</si>
  <si>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</si>
  <si>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</si>
  <si>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</si>
  <si>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</si>
  <si>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</si>
  <si>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</si>
  <si>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</si>
  <si>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</si>
  <si>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</si>
  <si>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</si>
  <si>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</si>
  <si>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</si>
  <si>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</si>
  <si>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</si>
  <si>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</si>
  <si>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</si>
  <si>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</si>
  <si>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</si>
  <si>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</si>
  <si>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</si>
  <si>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</si>
  <si>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</si>
  <si>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</si>
  <si>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</si>
  <si>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</si>
  <si>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</si>
  <si>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</si>
  <si>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</si>
  <si>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</si>
  <si>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</si>
  <si>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</si>
  <si>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</si>
  <si>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</si>
  <si>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</si>
  <si>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</si>
  <si>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</si>
  <si>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</si>
  <si>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</si>
  <si>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</si>
  <si>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</si>
  <si>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</si>
  <si>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</si>
  <si>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</si>
  <si>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</si>
  <si>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</si>
  <si>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</si>
  <si>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</si>
  <si>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</si>
  <si>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</si>
  <si>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</si>
  <si>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</si>
  <si>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</si>
  <si>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</si>
  <si>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</si>
  <si>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</si>
  <si>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</si>
  <si>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</si>
  <si>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</si>
  <si>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</si>
  <si>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</si>
  <si>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</si>
  <si>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</si>
  <si>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</si>
  <si>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</si>
  <si>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</si>
  <si>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</si>
  <si>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</si>
  <si>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</si>
  <si>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</si>
  <si>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</si>
  <si>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</si>
  <si>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</si>
  <si>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</si>
  <si>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</si>
  <si>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</si>
  <si>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</si>
  <si>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</si>
  <si>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</si>
  <si>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</si>
  <si>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</si>
  <si>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</si>
  <si>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</si>
  <si>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</si>
  <si>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</si>
  <si>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</si>
  <si>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</si>
  <si>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</si>
  <si>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</si>
  <si>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</si>
  <si>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</si>
  <si>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</si>
  <si>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</si>
  <si>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</si>
  <si>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</si>
  <si>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</si>
  <si>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</si>
  <si>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</si>
  <si>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</si>
  <si>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</si>
  <si>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</si>
  <si>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</si>
  <si>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</si>
  <si>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</si>
  <si>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</si>
  <si>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</si>
  <si>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</si>
  <si>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</si>
  <si>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</si>
  <si>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</si>
  <si>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</si>
  <si>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</si>
  <si>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</si>
  <si>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</si>
  <si>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</si>
  <si>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</si>
  <si>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</si>
  <si>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</si>
  <si>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</si>
  <si>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</si>
  <si>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</si>
  <si>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</si>
  <si>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</si>
  <si>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</si>
  <si>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</si>
  <si>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</si>
  <si>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</si>
  <si>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</si>
  <si>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</si>
  <si>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</si>
  <si>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</si>
  <si>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</si>
  <si>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</si>
  <si>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</si>
  <si>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</si>
  <si>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</si>
  <si>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</si>
  <si>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</si>
  <si>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</si>
  <si>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</si>
  <si>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</si>
  <si>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</si>
  <si>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</si>
  <si>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</si>
  <si>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</si>
  <si>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</si>
  <si>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</si>
  <si>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</si>
  <si>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</si>
  <si>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</si>
  <si>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</si>
  <si>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</si>
  <si>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</si>
  <si>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</si>
  <si>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</si>
  <si>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</si>
  <si>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</si>
  <si>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</si>
  <si>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</si>
  <si>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</si>
  <si>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</si>
  <si>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</si>
  <si>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</si>
  <si>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</si>
  <si>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</si>
  <si>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</si>
  <si>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</si>
  <si>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</si>
  <si>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</si>
  <si>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</si>
  <si>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</si>
  <si>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</si>
  <si>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</si>
  <si>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</si>
  <si>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</si>
  <si>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</si>
  <si>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</si>
  <si>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</si>
  <si>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</si>
  <si>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</si>
  <si>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</si>
  <si>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</si>
  <si>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</si>
  <si>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</si>
  <si>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</si>
  <si>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</si>
  <si>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</si>
  <si>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</si>
  <si>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</si>
  <si>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</si>
  <si>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</si>
  <si>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</si>
  <si>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</si>
  <si>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</si>
  <si>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</si>
  <si>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</si>
  <si>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</si>
  <si>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</si>
  <si>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</si>
  <si>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</si>
  <si>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</si>
  <si>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</si>
  <si>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</si>
  <si>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</si>
  <si>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</si>
  <si>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</si>
  <si>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</si>
  <si>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</si>
  <si>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</si>
  <si>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</si>
  <si>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</si>
  <si>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</si>
  <si>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</si>
  <si>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</si>
  <si>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</si>
  <si>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</si>
  <si>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</si>
  <si>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</si>
  <si>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</si>
  <si>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</si>
  <si>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</si>
  <si>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</si>
  <si>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</si>
  <si>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</si>
  <si>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</si>
  <si>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</si>
  <si>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</si>
  <si>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</si>
  <si>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</si>
  <si>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</si>
  <si>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</si>
  <si>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</si>
  <si>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</si>
  <si>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</si>
  <si>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</si>
  <si>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</si>
  <si>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</si>
  <si>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</si>
  <si>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</si>
  <si>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</si>
  <si>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</si>
  <si>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</si>
  <si>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</si>
  <si>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</si>
  <si>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</si>
  <si>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</si>
  <si>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</si>
  <si>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</si>
  <si>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</si>
  <si>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</si>
  <si>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</si>
  <si>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</si>
  <si>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</si>
  <si>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</si>
  <si>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</si>
  <si>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</si>
  <si>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</si>
  <si>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</si>
  <si>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</si>
  <si>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</si>
  <si>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</si>
  <si>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</si>
  <si>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</si>
  <si>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</si>
  <si>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</si>
  <si>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</si>
  <si>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</si>
  <si>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</si>
  <si>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</si>
  <si>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</si>
  <si>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</si>
  <si>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</si>
  <si>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</si>
  <si>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</si>
  <si>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</si>
  <si>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</si>
  <si>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</si>
  <si>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</si>
  <si>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</si>
  <si>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</si>
  <si>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</si>
  <si>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</si>
  <si>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</si>
  <si>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</si>
  <si>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</si>
  <si>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</si>
  <si>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</si>
  <si>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</si>
  <si>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</si>
  <si>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</si>
  <si>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</si>
  <si>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</si>
  <si>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</si>
  <si>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</si>
  <si>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</si>
  <si>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</si>
  <si>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</si>
  <si>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</si>
  <si>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</si>
  <si>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</si>
  <si>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</si>
  <si>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</si>
  <si>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</si>
  <si>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</si>
  <si>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</si>
  <si>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</si>
  <si>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</si>
  <si>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</si>
  <si>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</si>
  <si>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</si>
  <si>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</si>
  <si>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</si>
  <si>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</si>
  <si>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</si>
  <si>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</si>
  <si>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</si>
  <si>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</si>
  <si>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</si>
  <si>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</si>
  <si>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</si>
  <si>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</si>
  <si>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</si>
  <si>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</si>
  <si>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</si>
  <si>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</si>
  <si>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</si>
  <si>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</si>
  <si>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</si>
  <si>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</si>
  <si>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</si>
  <si>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</si>
  <si>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</si>
  <si>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</si>
  <si>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</si>
  <si>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</si>
  <si>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</si>
  <si>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</si>
  <si>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</si>
  <si>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</si>
  <si>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</si>
  <si>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</si>
  <si>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</si>
  <si>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</si>
  <si>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</si>
  <si>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</si>
  <si>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</si>
  <si>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</si>
  <si>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</si>
  <si>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</si>
  <si>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</si>
  <si>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</si>
  <si>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</si>
  <si>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</si>
  <si>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</si>
  <si>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</si>
  <si>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</si>
  <si>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</si>
  <si>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</si>
  <si>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</si>
  <si>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</si>
  <si>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</si>
  <si>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</si>
  <si>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</si>
  <si>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</si>
  <si>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</si>
  <si>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</si>
  <si>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</si>
  <si>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</si>
  <si>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</si>
  <si>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</si>
  <si>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</si>
  <si>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</si>
  <si>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</si>
  <si>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</si>
  <si>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</si>
  <si>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</si>
  <si>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</si>
  <si>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</si>
  <si>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</si>
  <si>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</si>
  <si>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</si>
  <si>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</si>
  <si>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</si>
  <si>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</si>
  <si>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</si>
  <si>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</si>
  <si>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</si>
  <si>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</si>
  <si>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</si>
  <si>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</si>
  <si>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</si>
  <si>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</si>
  <si>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</si>
  <si>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</si>
  <si>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</si>
  <si>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</si>
  <si>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</si>
  <si>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</si>
  <si>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</si>
  <si>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</si>
  <si>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</si>
  <si>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</si>
  <si>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</si>
  <si>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</si>
  <si>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</si>
  <si>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</si>
  <si>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</si>
  <si>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</si>
  <si>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</si>
  <si>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</si>
  <si>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</si>
  <si>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</si>
  <si>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</si>
  <si>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</si>
  <si>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</si>
  <si>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</si>
  <si>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</si>
  <si>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</si>
  <si>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</si>
  <si>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</si>
  <si>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</si>
  <si>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</si>
  <si>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</si>
  <si>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</si>
  <si>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</si>
  <si>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</si>
  <si>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</si>
  <si>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</si>
  <si>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</si>
  <si>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</si>
  <si>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</si>
  <si>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</si>
  <si>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</si>
  <si>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</si>
  <si>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</si>
  <si>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</si>
  <si>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</si>
  <si>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</si>
  <si>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</si>
  <si>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</si>
  <si>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</si>
  <si>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</si>
  <si>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</si>
  <si>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</si>
  <si>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</si>
  <si>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</si>
  <si>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</si>
  <si>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</si>
  <si>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</si>
  <si>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</si>
  <si>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</si>
  <si>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</si>
  <si>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</si>
  <si>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</si>
  <si>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</si>
  <si>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</si>
  <si>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</si>
  <si>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</si>
  <si>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</si>
  <si>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</si>
  <si>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</si>
  <si>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</si>
  <si>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</si>
  <si>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</si>
  <si>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</si>
  <si>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</si>
  <si>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</si>
  <si>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</si>
  <si>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</si>
  <si>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</si>
  <si>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</si>
  <si>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</si>
  <si>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</si>
  <si>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</si>
  <si>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</si>
  <si>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</si>
  <si>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</si>
  <si>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</si>
  <si>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</si>
  <si>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</si>
  <si>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</si>
  <si>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</si>
  <si>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</si>
  <si>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</si>
  <si>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</si>
  <si>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</si>
  <si>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</si>
  <si>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</si>
  <si>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</si>
  <si>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</si>
  <si>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</si>
  <si>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</si>
  <si>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</si>
  <si>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</si>
  <si>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</si>
  <si>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</si>
  <si>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</si>
  <si>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</si>
  <si>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</si>
  <si>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</si>
  <si>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</si>
  <si>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</si>
  <si>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</si>
  <si>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</si>
  <si>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</si>
  <si>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</si>
  <si>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</si>
  <si>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</si>
  <si>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</si>
  <si>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</si>
  <si>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</si>
  <si>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</si>
  <si>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</si>
  <si>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</si>
  <si>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</si>
  <si>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</si>
  <si>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</si>
  <si>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</si>
  <si>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</si>
  <si>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</si>
  <si>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</si>
  <si>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</si>
  <si>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</si>
  <si>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</si>
  <si>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</si>
  <si>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</si>
  <si>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</si>
  <si>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</si>
  <si>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</si>
  <si>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</si>
  <si>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</si>
  <si>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</si>
  <si>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</si>
  <si>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</si>
  <si>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</si>
  <si>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</si>
  <si>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</si>
  <si>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</si>
  <si>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</si>
  <si>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</si>
  <si>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</si>
  <si>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</si>
  <si>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</si>
  <si>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</si>
  <si>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</si>
  <si>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</si>
  <si>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</si>
  <si>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</si>
  <si>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</si>
  <si>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</si>
  <si>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</si>
  <si>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</si>
  <si>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</si>
  <si>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</si>
  <si>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</si>
  <si>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</si>
  <si>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</si>
  <si>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</si>
  <si>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</si>
  <si>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</si>
  <si>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</si>
  <si>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</si>
  <si>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</si>
  <si>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</si>
  <si>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</si>
  <si>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</si>
  <si>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</si>
  <si>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</si>
  <si>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</si>
  <si>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</si>
  <si>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</si>
  <si>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</si>
  <si>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</si>
  <si>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</si>
  <si>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</si>
  <si>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</si>
  <si>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</si>
  <si>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</si>
  <si>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</si>
  <si>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</si>
  <si>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</si>
  <si>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</si>
  <si>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</si>
  <si>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</si>
  <si>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</si>
  <si>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</si>
  <si>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</si>
  <si>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</si>
  <si>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</si>
  <si>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</si>
  <si>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</si>
  <si>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</si>
  <si>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</si>
  <si>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</si>
  <si>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</si>
  <si>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</si>
  <si>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</si>
  <si>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</si>
  <si>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</si>
  <si>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</si>
  <si>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</si>
  <si>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</si>
  <si>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</si>
  <si>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</si>
  <si>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</si>
  <si>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</si>
  <si>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</si>
  <si>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</si>
  <si>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</si>
  <si>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</si>
  <si>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</si>
  <si>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</si>
  <si>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</si>
  <si>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</si>
  <si>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</si>
  <si>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</si>
  <si>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</si>
  <si>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</si>
  <si>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</si>
  <si>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</si>
  <si>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</si>
  <si>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</si>
  <si>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</si>
  <si>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</si>
  <si>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</si>
  <si>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</si>
  <si>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</si>
  <si>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</si>
  <si>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</si>
  <si>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</si>
  <si>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</si>
  <si>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</si>
  <si>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</si>
  <si>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</si>
  <si>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</si>
  <si>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</si>
  <si>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</si>
  <si>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</si>
  <si>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</si>
  <si>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</si>
  <si>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</si>
  <si>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</si>
  <si>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</si>
  <si>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</si>
  <si>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</si>
  <si>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</si>
  <si>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</si>
  <si>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</si>
  <si>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</si>
  <si>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</si>
  <si>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</si>
  <si>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</si>
  <si>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</si>
  <si>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</si>
  <si>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</si>
  <si>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</si>
  <si>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</si>
  <si>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</si>
  <si>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</si>
  <si>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</si>
  <si>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</si>
  <si>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</si>
  <si>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</si>
  <si>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</si>
  <si>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</si>
  <si>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</si>
  <si>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</si>
  <si>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</si>
  <si>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</si>
  <si>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</si>
  <si>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</si>
  <si>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</si>
  <si>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</si>
  <si>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</si>
  <si>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</si>
  <si>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</si>
  <si>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</si>
  <si>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</si>
  <si>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</si>
  <si>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</si>
  <si>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</si>
  <si>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</si>
  <si>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</si>
  <si>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</si>
  <si>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</si>
  <si>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</si>
  <si>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</si>
  <si>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</si>
  <si>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</si>
  <si>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</si>
  <si>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</si>
  <si>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</si>
  <si>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</si>
  <si>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</si>
  <si>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</si>
  <si>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</si>
  <si>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</si>
  <si>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</si>
  <si>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</si>
  <si>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</si>
  <si>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</si>
  <si>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</si>
  <si>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</si>
  <si>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</si>
  <si>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</si>
  <si>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</si>
  <si>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</si>
  <si>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</si>
  <si>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</si>
  <si>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</si>
  <si>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</si>
  <si>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</si>
  <si>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</si>
  <si>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</si>
  <si>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</si>
  <si>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</si>
  <si>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</si>
  <si>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</si>
  <si>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</si>
  <si>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</si>
  <si>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</si>
  <si>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</si>
  <si>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</si>
  <si>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</si>
  <si>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</si>
  <si>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</si>
  <si>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</si>
  <si>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</si>
  <si>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</si>
  <si>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</si>
  <si>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</si>
  <si>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</si>
  <si>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</si>
  <si>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</si>
  <si>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</si>
  <si>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</si>
  <si>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</si>
  <si>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</si>
  <si>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</si>
  <si>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</si>
  <si>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</si>
  <si>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</si>
  <si>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</si>
  <si>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</si>
  <si>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</si>
  <si>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</si>
  <si>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</si>
  <si>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</si>
  <si>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</si>
  <si>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</si>
  <si>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</si>
  <si>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</si>
  <si>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</si>
  <si>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</si>
  <si>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</si>
  <si>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</si>
  <si>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</si>
  <si>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</si>
  <si>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</si>
  <si>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</si>
  <si>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</si>
  <si>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</si>
  <si>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</si>
  <si>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</si>
  <si>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</si>
  <si>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</si>
  <si>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</si>
  <si>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</si>
  <si>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</si>
  <si>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</si>
  <si>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</si>
  <si>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</si>
  <si>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</si>
  <si>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</si>
  <si>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</si>
  <si>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</si>
  <si>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</si>
  <si>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</si>
  <si>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</si>
  <si>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</si>
  <si>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</si>
  <si>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</si>
  <si>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</si>
  <si>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</si>
  <si>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</si>
  <si>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</si>
  <si>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</si>
  <si>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</si>
  <si>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</si>
  <si>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</si>
  <si>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</si>
  <si>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</si>
  <si>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</si>
  <si>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</si>
  <si>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</si>
  <si>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</si>
  <si>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</si>
  <si>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</si>
  <si>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</si>
  <si>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</si>
  <si>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</si>
  <si>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</si>
  <si>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</si>
  <si>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</si>
  <si>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</si>
  <si>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</si>
  <si>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</si>
  <si>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</si>
  <si>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</si>
  <si>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</si>
  <si>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</si>
  <si>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</si>
  <si>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</si>
  <si>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</si>
  <si>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</si>
  <si>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</si>
  <si>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</si>
  <si>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</si>
  <si>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</si>
  <si>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</si>
  <si>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</si>
  <si>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</si>
  <si>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</si>
  <si>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</si>
  <si>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</si>
  <si>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</si>
  <si>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</si>
  <si>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</si>
  <si>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</si>
  <si>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</si>
  <si>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</si>
  <si>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</si>
  <si>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</si>
  <si>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</si>
  <si>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</si>
  <si>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</si>
  <si>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</si>
  <si>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</si>
  <si>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</si>
  <si>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</si>
  <si>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</si>
  <si>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</si>
  <si>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</si>
  <si>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</si>
  <si>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</si>
  <si>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</si>
  <si>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</si>
  <si>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</si>
  <si>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</si>
  <si>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</si>
  <si>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</si>
  <si>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</si>
  <si>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</si>
  <si>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</si>
  <si>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</si>
  <si>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</si>
  <si>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</si>
  <si>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</si>
  <si>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</si>
  <si>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</si>
  <si>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</si>
  <si>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</si>
  <si>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</si>
  <si>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</si>
  <si>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</si>
  <si>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</si>
  <si>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</si>
  <si>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</si>
  <si>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</si>
  <si>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</si>
  <si>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</si>
  <si>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</si>
  <si>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</si>
  <si>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</si>
  <si>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</si>
  <si>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</si>
  <si>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</si>
  <si>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</si>
  <si>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</si>
  <si>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</si>
  <si>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</si>
  <si>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</si>
  <si>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</si>
  <si>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</si>
  <si>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</si>
  <si>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</si>
  <si>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</si>
  <si>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</si>
  <si>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</si>
  <si>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</si>
  <si>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</si>
  <si>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</si>
  <si>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</si>
  <si>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</si>
  <si>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</si>
  <si>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</si>
  <si>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</si>
  <si>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</si>
  <si>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</si>
  <si>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</si>
  <si>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</si>
  <si>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</si>
  <si>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</si>
  <si>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</si>
  <si>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</si>
  <si>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</si>
  <si>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</si>
  <si>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</si>
  <si>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</si>
  <si>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</si>
  <si>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</si>
  <si>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</si>
  <si>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</si>
  <si>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</si>
  <si>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</si>
  <si>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</si>
  <si>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</si>
  <si>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</si>
  <si>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</si>
  <si>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</si>
  <si>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</si>
  <si>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</si>
  <si>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</si>
  <si>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</si>
  <si>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</si>
  <si>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</si>
  <si>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</si>
  <si>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</si>
  <si>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</si>
  <si>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</si>
  <si>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</si>
  <si>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</si>
  <si>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</si>
  <si>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</si>
  <si>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</si>
  <si>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</si>
  <si>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</si>
  <si>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</si>
  <si>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</si>
  <si>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</si>
  <si>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</si>
  <si>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</si>
  <si>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</si>
  <si>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</si>
  <si>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</si>
  <si>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</si>
  <si>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</si>
  <si>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</si>
  <si>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</si>
  <si>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</si>
  <si>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</si>
  <si>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</si>
  <si>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</si>
  <si>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</si>
  <si>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</si>
  <si>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</si>
  <si>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</si>
  <si>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</si>
  <si>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</si>
  <si>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</si>
  <si>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</si>
  <si>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</si>
  <si>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</si>
  <si>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</si>
  <si>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</si>
  <si>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</si>
  <si>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</si>
  <si>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</si>
  <si>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</si>
  <si>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</si>
  <si>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</si>
  <si>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</si>
  <si>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</si>
  <si>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</si>
  <si>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</si>
  <si>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</si>
  <si>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</si>
  <si>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</si>
  <si>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</si>
  <si>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</si>
  <si>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</si>
  <si>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</si>
  <si>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</si>
  <si>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</si>
  <si>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</si>
  <si>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</si>
  <si>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</si>
  <si>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</si>
  <si>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</si>
  <si>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</si>
  <si>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</si>
  <si>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</si>
  <si>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</si>
  <si>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</si>
  <si>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</si>
  <si>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</si>
  <si>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</si>
  <si>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</si>
  <si>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</si>
  <si>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</si>
  <si>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</si>
  <si>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</si>
  <si>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</si>
  <si>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</si>
  <si>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</si>
  <si>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</si>
  <si>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</si>
  <si>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</si>
  <si>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</si>
  <si>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</si>
  <si>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</si>
  <si>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</si>
  <si>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</si>
  <si>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</si>
  <si>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</si>
  <si>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</si>
  <si>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</si>
  <si>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</si>
  <si>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</si>
  <si>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</si>
  <si>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</si>
  <si>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</si>
  <si>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</si>
  <si>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</si>
  <si>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</si>
  <si>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</si>
  <si>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</si>
  <si>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</si>
  <si>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</si>
  <si>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</si>
  <si>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</si>
  <si>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</si>
  <si>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</si>
  <si>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</si>
  <si>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</si>
  <si>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</si>
  <si>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</si>
  <si>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15.071.0010-A</t>
  </si>
  <si>
    <t>15.071.0011-0</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</si>
  <si>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</si>
  <si>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</si>
  <si>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</si>
  <si>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</si>
  <si>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</si>
  <si>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</si>
  <si>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</si>
  <si>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</si>
  <si>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</si>
  <si>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</si>
  <si>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</si>
  <si>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</si>
  <si>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</si>
  <si>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</si>
  <si>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</si>
  <si>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</si>
  <si>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</si>
  <si>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</si>
  <si>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</si>
  <si>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</si>
  <si>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</si>
  <si>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</si>
  <si>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</si>
  <si>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</si>
  <si>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</si>
  <si>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</si>
  <si>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</si>
  <si>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</si>
  <si>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</si>
  <si>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</si>
  <si>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</si>
  <si>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</si>
  <si>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</si>
  <si>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</si>
  <si>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</si>
  <si>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</si>
  <si>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</si>
  <si>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</si>
  <si>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</si>
  <si>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</si>
  <si>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</si>
  <si>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</si>
  <si>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</si>
  <si>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</si>
  <si>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</si>
  <si>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</si>
  <si>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</si>
  <si>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</si>
  <si>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</si>
  <si>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</si>
  <si>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</si>
  <si>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</si>
  <si>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</si>
  <si>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</si>
  <si>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</si>
  <si>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</si>
  <si>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</si>
  <si>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</si>
  <si>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</si>
  <si>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</si>
  <si>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</si>
  <si>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</si>
  <si>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</si>
  <si>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</si>
  <si>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</si>
  <si>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</si>
  <si>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</si>
  <si>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</si>
  <si>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</si>
  <si>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</si>
  <si>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</si>
  <si>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</si>
  <si>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</si>
  <si>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</si>
  <si>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</si>
  <si>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</si>
  <si>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</si>
  <si>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</si>
  <si>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</si>
  <si>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</si>
  <si>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</si>
  <si>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</si>
  <si>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</si>
  <si>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</si>
  <si>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</si>
  <si>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</si>
  <si>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</si>
  <si>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</si>
  <si>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</si>
  <si>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</si>
  <si>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</si>
  <si>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</si>
  <si>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</si>
  <si>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</si>
  <si>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</si>
  <si>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</si>
  <si>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</si>
  <si>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</si>
  <si>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</si>
  <si>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</si>
  <si>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</si>
  <si>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</si>
  <si>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</si>
  <si>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</si>
  <si>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</si>
  <si>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</si>
  <si>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</si>
  <si>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</si>
  <si>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</si>
  <si>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</si>
  <si>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</si>
  <si>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</si>
  <si>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</si>
  <si>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</si>
  <si>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</si>
  <si>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</si>
  <si>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</si>
  <si>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</si>
  <si>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</si>
  <si>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</si>
  <si>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</si>
  <si>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</si>
  <si>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</si>
  <si>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</si>
  <si>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</si>
  <si>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</si>
  <si>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</si>
  <si>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</si>
  <si>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</si>
  <si>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</si>
  <si>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</si>
  <si>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</si>
  <si>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</si>
  <si>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</si>
  <si>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</si>
  <si>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</si>
  <si>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</si>
  <si>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</si>
  <si>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</si>
  <si>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</si>
  <si>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</si>
  <si>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</si>
  <si>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</si>
  <si>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</si>
  <si>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</si>
  <si>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</si>
  <si>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</si>
  <si>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</si>
  <si>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</si>
  <si>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</si>
  <si>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</si>
  <si>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</si>
  <si>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</si>
  <si>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</si>
  <si>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</si>
  <si>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</si>
  <si>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</si>
  <si>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</si>
  <si>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</si>
  <si>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</si>
  <si>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</si>
  <si>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</si>
  <si>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</si>
  <si>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</si>
  <si>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</si>
  <si>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</si>
  <si>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</si>
  <si>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</si>
  <si>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</si>
  <si>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</si>
  <si>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</si>
  <si>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</si>
  <si>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</si>
  <si>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</si>
  <si>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</si>
  <si>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</si>
  <si>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</si>
  <si>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</si>
  <si>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</si>
  <si>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</si>
  <si>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</si>
  <si>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</si>
  <si>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</si>
  <si>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</si>
  <si>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</si>
  <si>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</si>
  <si>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</si>
  <si>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</si>
  <si>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</si>
  <si>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</si>
  <si>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</si>
  <si>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</si>
  <si>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</si>
  <si>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</si>
  <si>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</si>
  <si>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</si>
  <si>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</si>
  <si>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</si>
  <si>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</si>
  <si>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</si>
  <si>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</si>
  <si>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</si>
  <si>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</si>
  <si>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</si>
  <si>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</si>
  <si>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</si>
  <si>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</si>
  <si>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</si>
  <si>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</si>
  <si>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</si>
  <si>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</si>
  <si>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</si>
  <si>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</si>
  <si>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</si>
  <si>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</si>
  <si>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</si>
  <si>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</si>
  <si>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</si>
  <si>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</si>
  <si>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</si>
  <si>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</si>
  <si>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</si>
  <si>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</si>
  <si>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</si>
  <si>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</si>
  <si>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16.010.0005-0</t>
  </si>
  <si>
    <t>16.010.0005-A</t>
  </si>
  <si>
    <t>16.010.0010-0</t>
  </si>
  <si>
    <t>16.010.0010-A</t>
  </si>
  <si>
    <t>16.010.0015-0</t>
  </si>
  <si>
    <t>16.010.0015-A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</si>
  <si>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</si>
  <si>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</si>
  <si>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</si>
  <si>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</si>
  <si>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</si>
  <si>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</si>
  <si>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</si>
  <si>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</si>
  <si>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</si>
  <si>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</si>
  <si>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</si>
  <si>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</si>
  <si>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</si>
  <si>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</si>
  <si>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</si>
  <si>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</si>
  <si>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</si>
  <si>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</si>
  <si>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</si>
  <si>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</si>
  <si>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</si>
  <si>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</si>
  <si>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</si>
  <si>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</si>
  <si>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</si>
  <si>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</si>
  <si>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</si>
  <si>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</si>
  <si>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</si>
  <si>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</si>
  <si>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</si>
  <si>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</si>
  <si>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</si>
  <si>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</si>
  <si>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</si>
  <si>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</si>
  <si>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</si>
  <si>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</si>
  <si>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</si>
  <si>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</si>
  <si>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</si>
  <si>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</si>
  <si>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</si>
  <si>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</si>
  <si>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</si>
  <si>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</si>
  <si>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</si>
  <si>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</si>
  <si>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</si>
  <si>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</si>
  <si>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</si>
  <si>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</si>
  <si>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</si>
  <si>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</si>
  <si>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</si>
  <si>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</si>
  <si>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</si>
  <si>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</si>
  <si>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</si>
  <si>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</si>
  <si>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</si>
  <si>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</si>
  <si>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</si>
  <si>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</si>
  <si>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</si>
  <si>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</si>
  <si>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</si>
  <si>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</si>
  <si>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</si>
  <si>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</si>
  <si>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</si>
  <si>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</si>
  <si>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</si>
  <si>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</si>
  <si>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</si>
  <si>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</si>
  <si>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</si>
  <si>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</si>
  <si>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</si>
  <si>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</si>
  <si>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</si>
  <si>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</si>
  <si>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</si>
  <si>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</si>
  <si>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</si>
  <si>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</si>
  <si>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</si>
  <si>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</si>
  <si>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</si>
  <si>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</si>
  <si>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</si>
  <si>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</si>
  <si>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</si>
  <si>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</si>
  <si>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</si>
  <si>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</si>
  <si>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</si>
  <si>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</si>
  <si>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</si>
  <si>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</si>
  <si>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</si>
  <si>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</si>
  <si>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</si>
  <si>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</si>
  <si>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</si>
  <si>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</si>
  <si>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</si>
  <si>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</si>
  <si>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</si>
  <si>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</si>
  <si>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</si>
  <si>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</si>
  <si>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</si>
  <si>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</si>
  <si>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</si>
  <si>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</si>
  <si>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</si>
  <si>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</si>
  <si>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</si>
  <si>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</si>
  <si>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</si>
  <si>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</si>
  <si>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</si>
  <si>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</si>
  <si>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</si>
  <si>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</si>
  <si>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</si>
  <si>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</si>
  <si>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</si>
  <si>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</si>
  <si>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</si>
  <si>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</si>
  <si>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</si>
  <si>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</si>
  <si>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</si>
  <si>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</si>
  <si>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</si>
  <si>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</si>
  <si>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</si>
  <si>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</si>
  <si>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</si>
  <si>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</si>
  <si>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</si>
  <si>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</si>
  <si>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</si>
  <si>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</si>
  <si>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</si>
  <si>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</si>
  <si>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</si>
  <si>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</si>
  <si>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</si>
  <si>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</si>
  <si>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</si>
  <si>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</si>
  <si>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</si>
  <si>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</si>
  <si>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</si>
  <si>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</si>
  <si>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</si>
  <si>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</si>
  <si>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</si>
  <si>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</si>
  <si>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</si>
  <si>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</si>
  <si>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</si>
  <si>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</si>
  <si>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</si>
  <si>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</si>
  <si>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</si>
  <si>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</si>
  <si>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</si>
  <si>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</si>
  <si>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</si>
  <si>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</si>
  <si>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</si>
  <si>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</si>
  <si>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</si>
  <si>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</si>
  <si>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</si>
  <si>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</si>
  <si>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</si>
  <si>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</si>
  <si>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</si>
  <si>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</si>
  <si>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</si>
  <si>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</si>
  <si>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</si>
  <si>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</si>
  <si>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</si>
  <si>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</si>
  <si>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</si>
  <si>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</si>
  <si>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</si>
  <si>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</si>
  <si>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</si>
  <si>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</si>
  <si>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</si>
  <si>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</si>
  <si>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</si>
  <si>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</si>
  <si>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</si>
  <si>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</si>
  <si>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</si>
  <si>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</si>
  <si>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</si>
  <si>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</si>
  <si>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</si>
  <si>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</si>
  <si>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</si>
  <si>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</si>
  <si>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</si>
  <si>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</si>
  <si>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</si>
  <si>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</si>
  <si>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</si>
  <si>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</si>
  <si>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</si>
  <si>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</si>
  <si>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</si>
  <si>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</si>
  <si>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</si>
  <si>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</si>
  <si>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</si>
  <si>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</si>
  <si>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</si>
  <si>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</si>
  <si>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</si>
  <si>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</si>
  <si>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</si>
  <si>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</si>
  <si>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</si>
  <si>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</si>
  <si>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</si>
  <si>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</si>
  <si>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</si>
  <si>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</si>
  <si>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</si>
  <si>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</si>
  <si>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</si>
  <si>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</si>
  <si>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</si>
  <si>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</si>
  <si>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</si>
  <si>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</si>
  <si>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</si>
  <si>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</si>
  <si>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</si>
  <si>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</si>
  <si>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</si>
  <si>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</si>
  <si>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</si>
  <si>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</si>
  <si>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</si>
  <si>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</si>
  <si>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</si>
  <si>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</si>
  <si>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</si>
  <si>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</si>
  <si>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</si>
  <si>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</si>
  <si>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</si>
  <si>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</si>
  <si>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</si>
  <si>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</si>
  <si>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</si>
  <si>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</si>
  <si>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</si>
  <si>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</si>
  <si>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</si>
  <si>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</si>
  <si>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</si>
  <si>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</si>
  <si>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</si>
  <si>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</si>
  <si>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</si>
  <si>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</si>
  <si>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</si>
  <si>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</si>
  <si>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</si>
  <si>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</si>
  <si>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</si>
  <si>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</si>
  <si>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</si>
  <si>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</si>
  <si>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</si>
  <si>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</si>
  <si>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</si>
  <si>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</si>
  <si>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</si>
  <si>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</si>
  <si>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</si>
  <si>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</si>
  <si>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</si>
  <si>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</si>
  <si>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</si>
  <si>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</si>
  <si>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</si>
  <si>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</si>
  <si>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</si>
  <si>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</si>
  <si>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</si>
  <si>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</si>
  <si>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</si>
  <si>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</si>
  <si>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</si>
  <si>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</si>
  <si>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</si>
  <si>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</si>
  <si>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</si>
  <si>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</si>
  <si>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</si>
  <si>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</si>
  <si>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</si>
  <si>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</si>
  <si>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</si>
  <si>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</si>
  <si>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</si>
  <si>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</si>
  <si>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</si>
  <si>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</si>
  <si>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</si>
  <si>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</si>
  <si>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</si>
  <si>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</si>
  <si>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</si>
  <si>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</si>
  <si>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</si>
  <si>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</si>
  <si>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</si>
  <si>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</si>
  <si>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</si>
  <si>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</si>
  <si>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</si>
  <si>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</si>
  <si>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</si>
  <si>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</si>
  <si>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</si>
  <si>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</si>
  <si>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</si>
  <si>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</si>
  <si>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</si>
  <si>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</si>
  <si>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</si>
  <si>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</si>
  <si>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</si>
  <si>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</si>
  <si>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</si>
  <si>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</si>
  <si>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</si>
  <si>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</si>
  <si>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</si>
  <si>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</si>
  <si>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</si>
  <si>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</si>
  <si>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</si>
  <si>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</si>
  <si>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</si>
  <si>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</si>
  <si>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</si>
  <si>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</si>
  <si>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</si>
  <si>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</si>
  <si>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</si>
  <si>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</si>
  <si>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</si>
  <si>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</si>
  <si>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</si>
  <si>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</si>
  <si>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</si>
  <si>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</si>
  <si>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</si>
  <si>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</si>
  <si>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</si>
  <si>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</si>
  <si>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</si>
  <si>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</si>
  <si>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</si>
  <si>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</si>
  <si>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</si>
  <si>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17.035.0010-A</t>
  </si>
  <si>
    <t>17.035.0020-0</t>
  </si>
  <si>
    <t>17.035.0020-A</t>
  </si>
  <si>
    <t>17.035.0030-0</t>
  </si>
  <si>
    <t>17.035.0030-A</t>
  </si>
  <si>
    <t>17.035.0040-0</t>
  </si>
  <si>
    <t>17.035.0040-A</t>
  </si>
  <si>
    <t>17.035.0045-0</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</si>
  <si>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</si>
  <si>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</si>
  <si>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</si>
  <si>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</si>
  <si>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</si>
  <si>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</si>
  <si>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</si>
  <si>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</si>
  <si>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</si>
  <si>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</si>
  <si>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</si>
  <si>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</si>
  <si>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</si>
  <si>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</si>
  <si>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</si>
  <si>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</si>
  <si>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</si>
  <si>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</si>
  <si>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</si>
  <si>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</si>
  <si>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</si>
  <si>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</si>
  <si>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</si>
  <si>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</si>
  <si>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</si>
  <si>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</si>
  <si>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</si>
  <si>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</si>
  <si>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</si>
  <si>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</si>
  <si>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</si>
  <si>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</si>
  <si>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</si>
  <si>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</si>
  <si>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</si>
  <si>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</si>
  <si>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</si>
  <si>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</si>
  <si>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</si>
  <si>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</si>
  <si>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</si>
  <si>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</si>
  <si>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</si>
  <si>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</si>
  <si>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</si>
  <si>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</si>
  <si>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</si>
  <si>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</si>
  <si>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</si>
  <si>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</si>
  <si>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</si>
  <si>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</si>
  <si>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</si>
  <si>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</si>
  <si>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</si>
  <si>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</si>
  <si>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</si>
  <si>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</si>
  <si>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</si>
  <si>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</si>
  <si>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</si>
  <si>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</si>
  <si>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</si>
  <si>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</si>
  <si>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</si>
  <si>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</si>
  <si>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</si>
  <si>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</si>
  <si>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</si>
  <si>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</si>
  <si>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</si>
  <si>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</si>
  <si>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</si>
  <si>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</si>
  <si>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</si>
  <si>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</si>
  <si>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</si>
  <si>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</si>
  <si>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</si>
  <si>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</si>
  <si>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</si>
  <si>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</si>
  <si>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</si>
  <si>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</si>
  <si>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</si>
  <si>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</si>
  <si>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</si>
  <si>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</si>
  <si>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</si>
  <si>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</si>
  <si>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</si>
  <si>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</si>
  <si>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</si>
  <si>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</si>
  <si>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</si>
  <si>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</si>
  <si>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</si>
  <si>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</si>
  <si>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</si>
  <si>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</si>
  <si>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</si>
  <si>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</si>
  <si>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</si>
  <si>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</si>
  <si>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</si>
  <si>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</si>
  <si>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</si>
  <si>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</si>
  <si>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</si>
  <si>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</si>
  <si>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</si>
  <si>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</si>
  <si>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</si>
  <si>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</si>
  <si>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</si>
  <si>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</si>
  <si>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</si>
  <si>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</si>
  <si>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</si>
  <si>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</si>
  <si>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</si>
  <si>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</si>
  <si>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</si>
  <si>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</si>
  <si>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</si>
  <si>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</si>
  <si>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</si>
  <si>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</si>
  <si>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</si>
  <si>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</si>
  <si>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</si>
  <si>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</si>
  <si>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</si>
  <si>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</si>
  <si>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</si>
  <si>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</si>
  <si>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</si>
  <si>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</si>
  <si>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</si>
  <si>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</si>
  <si>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</si>
  <si>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</si>
  <si>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</si>
  <si>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</si>
  <si>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</si>
  <si>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</si>
  <si>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</si>
  <si>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</si>
  <si>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</si>
  <si>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</si>
  <si>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</si>
  <si>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</si>
  <si>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</si>
  <si>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</si>
  <si>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</si>
  <si>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</si>
  <si>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</si>
  <si>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</si>
  <si>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</si>
  <si>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</si>
  <si>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</si>
  <si>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</si>
  <si>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</si>
  <si>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</si>
  <si>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</si>
  <si>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</si>
  <si>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</si>
  <si>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</si>
  <si>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</si>
  <si>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</si>
  <si>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</si>
  <si>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</si>
  <si>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</si>
  <si>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</si>
  <si>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</si>
  <si>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18.009.0081-0</t>
  </si>
  <si>
    <t>18.009.0081-A</t>
  </si>
  <si>
    <t>18.009.0086-0</t>
  </si>
  <si>
    <t>18.009.0086-A</t>
  </si>
  <si>
    <t>18.009.0101-0</t>
  </si>
  <si>
    <t>18.009.0101-A</t>
  </si>
  <si>
    <t>18.009.0102-0</t>
  </si>
  <si>
    <t>18.009.0102-A</t>
  </si>
  <si>
    <t>18.009.0105-0</t>
  </si>
  <si>
    <t>18.009.0105-A</t>
  </si>
  <si>
    <t>18.009.0110-0</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</si>
  <si>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</si>
  <si>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</si>
  <si>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</si>
  <si>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</si>
  <si>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</si>
  <si>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</si>
  <si>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</si>
  <si>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</si>
  <si>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</si>
  <si>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</si>
  <si>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</si>
  <si>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</si>
  <si>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</si>
  <si>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</si>
  <si>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</si>
  <si>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</si>
  <si>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</si>
  <si>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</si>
  <si>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</si>
  <si>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</si>
  <si>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</si>
  <si>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</si>
  <si>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</si>
  <si>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</si>
  <si>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</si>
  <si>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</si>
  <si>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</si>
  <si>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</si>
  <si>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</si>
  <si>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</si>
  <si>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</si>
  <si>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</si>
  <si>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</si>
  <si>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</si>
  <si>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</si>
  <si>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</si>
  <si>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</si>
  <si>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</si>
  <si>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</si>
  <si>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</si>
  <si>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</si>
  <si>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</si>
  <si>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</si>
  <si>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</si>
  <si>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</si>
  <si>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</si>
  <si>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</si>
  <si>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18.013.0126-0</t>
  </si>
  <si>
    <t>18.013.0126-A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</si>
  <si>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</si>
  <si>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</si>
  <si>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</si>
  <si>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</si>
  <si>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</si>
  <si>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</si>
  <si>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</si>
  <si>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</si>
  <si>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</si>
  <si>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</si>
  <si>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</si>
  <si>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</si>
  <si>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</si>
  <si>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</si>
  <si>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</si>
  <si>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</si>
  <si>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</si>
  <si>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</si>
  <si>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</si>
  <si>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</si>
  <si>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</si>
  <si>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</si>
  <si>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</si>
  <si>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</si>
  <si>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</si>
  <si>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</si>
  <si>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</si>
  <si>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</si>
  <si>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18.013.0167-0</t>
  </si>
  <si>
    <t>18.013.0167-A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</si>
  <si>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</si>
  <si>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</si>
  <si>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</si>
  <si>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</si>
  <si>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</si>
  <si>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</si>
  <si>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</si>
  <si>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</si>
  <si>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</si>
  <si>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</si>
  <si>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</si>
  <si>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</si>
  <si>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</si>
  <si>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</si>
  <si>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</si>
  <si>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</si>
  <si>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</si>
  <si>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</si>
  <si>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</si>
  <si>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</si>
  <si>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</si>
  <si>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</si>
  <si>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</si>
  <si>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</si>
  <si>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</si>
  <si>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</si>
  <si>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</si>
  <si>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</si>
  <si>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</si>
  <si>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</si>
  <si>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</si>
  <si>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</si>
  <si>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</si>
  <si>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</si>
  <si>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</si>
  <si>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</si>
  <si>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</si>
  <si>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</si>
  <si>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</si>
  <si>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</si>
  <si>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</si>
  <si>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</si>
  <si>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</si>
  <si>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</si>
  <si>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</si>
  <si>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</si>
  <si>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</si>
  <si>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</si>
  <si>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</si>
  <si>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18.015.0080-A</t>
  </si>
  <si>
    <t>18.015.0081-0</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</si>
  <si>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</si>
  <si>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</si>
  <si>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</si>
  <si>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</si>
  <si>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</si>
  <si>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</si>
  <si>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</si>
  <si>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</si>
  <si>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</si>
  <si>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</si>
  <si>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</si>
  <si>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</si>
  <si>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</si>
  <si>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</si>
  <si>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</si>
  <si>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</si>
  <si>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</si>
  <si>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</si>
  <si>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</si>
  <si>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</si>
  <si>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</si>
  <si>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</si>
  <si>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</si>
  <si>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</si>
  <si>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</si>
  <si>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</si>
  <si>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</si>
  <si>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</si>
  <si>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</si>
  <si>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</si>
  <si>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</si>
  <si>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</si>
  <si>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</si>
  <si>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</si>
  <si>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</si>
  <si>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</si>
  <si>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</si>
  <si>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</si>
  <si>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</si>
  <si>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</si>
  <si>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</si>
  <si>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</si>
  <si>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</si>
  <si>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</si>
  <si>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</si>
  <si>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</si>
  <si>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</si>
  <si>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</si>
  <si>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</si>
  <si>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</si>
  <si>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</si>
  <si>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</si>
  <si>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</si>
  <si>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</si>
  <si>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</si>
  <si>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</si>
  <si>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</si>
  <si>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</si>
  <si>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</si>
  <si>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</si>
  <si>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</si>
  <si>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</si>
  <si>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</si>
  <si>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</si>
  <si>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</si>
  <si>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</si>
  <si>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</si>
  <si>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</si>
  <si>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</si>
  <si>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</si>
  <si>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</si>
  <si>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</si>
  <si>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</si>
  <si>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</si>
  <si>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</si>
  <si>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</si>
  <si>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</si>
  <si>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</si>
  <si>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</si>
  <si>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</si>
  <si>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</si>
  <si>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</si>
  <si>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</si>
  <si>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</si>
  <si>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</si>
  <si>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</si>
  <si>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</si>
  <si>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18.017.0100-0</t>
  </si>
  <si>
    <t>18.017.0100-A</t>
  </si>
  <si>
    <t>18.017.0105-0</t>
  </si>
  <si>
    <t>18.017.0105-A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</si>
  <si>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</si>
  <si>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</si>
  <si>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</si>
  <si>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</si>
  <si>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</si>
  <si>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</si>
  <si>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</si>
  <si>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</si>
  <si>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</si>
  <si>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</si>
  <si>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</si>
  <si>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</si>
  <si>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</si>
  <si>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</si>
  <si>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</si>
  <si>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</si>
  <si>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</si>
  <si>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</si>
  <si>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</si>
  <si>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18.018.0080-A</t>
  </si>
  <si>
    <t>18.018.0090-0</t>
  </si>
  <si>
    <t>18.018.0090-A</t>
  </si>
  <si>
    <t>18.018.0100-0</t>
  </si>
  <si>
    <t>18.018.0100-A</t>
  </si>
  <si>
    <t>18.018.0102-0</t>
  </si>
  <si>
    <t>18.018.0102-A</t>
  </si>
  <si>
    <t>18.019.0010-0</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</si>
  <si>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</si>
  <si>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</si>
  <si>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</si>
  <si>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</si>
  <si>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</si>
  <si>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</si>
  <si>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</si>
  <si>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</si>
  <si>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</si>
  <si>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</si>
  <si>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</si>
  <si>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</si>
  <si>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</si>
  <si>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</si>
  <si>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</si>
  <si>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</si>
  <si>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</si>
  <si>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18.021.0048-0</t>
  </si>
  <si>
    <t>18.021.0048-A</t>
  </si>
  <si>
    <t>18.021.0050-0</t>
  </si>
  <si>
    <t>18.021.0050-A</t>
  </si>
  <si>
    <t>18.021.0055-0</t>
  </si>
  <si>
    <t>18.021.0055-A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</si>
  <si>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</si>
  <si>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</si>
  <si>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</si>
  <si>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</si>
  <si>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</si>
  <si>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</si>
  <si>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</si>
  <si>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</si>
  <si>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</si>
  <si>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</si>
  <si>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</si>
  <si>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</si>
  <si>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</si>
  <si>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</si>
  <si>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</si>
  <si>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</si>
  <si>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</si>
  <si>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</si>
  <si>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</si>
  <si>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</si>
  <si>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</si>
  <si>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</si>
  <si>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</si>
  <si>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</si>
  <si>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</si>
  <si>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</si>
  <si>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</si>
  <si>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</si>
  <si>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</si>
  <si>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</si>
  <si>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</si>
  <si>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</si>
  <si>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</si>
  <si>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</si>
  <si>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</si>
  <si>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</si>
  <si>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</si>
  <si>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</si>
  <si>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</si>
  <si>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</si>
  <si>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</si>
  <si>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</si>
  <si>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</si>
  <si>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</si>
  <si>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</si>
  <si>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</si>
  <si>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</si>
  <si>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</si>
  <si>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</si>
  <si>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</si>
  <si>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</si>
  <si>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</si>
  <si>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</si>
  <si>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</si>
  <si>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</si>
  <si>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</si>
  <si>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</si>
  <si>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</si>
  <si>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</si>
  <si>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</si>
  <si>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</si>
  <si>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</si>
  <si>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</si>
  <si>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</si>
  <si>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</si>
  <si>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</si>
  <si>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</si>
  <si>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</si>
  <si>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</si>
  <si>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</si>
  <si>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</si>
  <si>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</si>
  <si>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</si>
  <si>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</si>
  <si>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</si>
  <si>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</si>
  <si>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</si>
  <si>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</si>
  <si>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</si>
  <si>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</si>
  <si>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</si>
  <si>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</si>
  <si>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</si>
  <si>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</si>
  <si>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</si>
  <si>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</si>
  <si>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</si>
  <si>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</si>
  <si>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</si>
  <si>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</si>
  <si>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18.027.0080-0</t>
  </si>
  <si>
    <t>18.027.0080-A</t>
  </si>
  <si>
    <t>18.027.0082-0</t>
  </si>
  <si>
    <t>18.027.0082-A</t>
  </si>
  <si>
    <t>18.027.0089-0</t>
  </si>
  <si>
    <t>18.027.0089-A</t>
  </si>
  <si>
    <t>18.027.0095-0</t>
  </si>
  <si>
    <t>18.027.0095-A</t>
  </si>
  <si>
    <t>18.027.0097-0</t>
  </si>
  <si>
    <t>18.027.0097-A</t>
  </si>
  <si>
    <t>18.027.0098-0</t>
  </si>
  <si>
    <t>18.027.0098-A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</si>
  <si>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</si>
  <si>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</si>
  <si>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</si>
  <si>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</si>
  <si>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</si>
  <si>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</si>
  <si>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</si>
  <si>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</si>
  <si>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</si>
  <si>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</si>
  <si>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</si>
  <si>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</si>
  <si>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</si>
  <si>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</si>
  <si>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</si>
  <si>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</si>
  <si>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</si>
  <si>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</si>
  <si>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</si>
  <si>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</si>
  <si>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</si>
  <si>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</si>
  <si>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18.027.0150-0</t>
  </si>
  <si>
    <t>18.027.0150-A</t>
  </si>
  <si>
    <t>18.027.0152-0</t>
  </si>
  <si>
    <t>18.027.0152-A</t>
  </si>
  <si>
    <t>18.027.0153-0</t>
  </si>
  <si>
    <t>18.027.0153-A</t>
  </si>
  <si>
    <t>18.027.0154-0</t>
  </si>
  <si>
    <t>18.027.0154-A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</si>
  <si>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</si>
  <si>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</si>
  <si>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</si>
  <si>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</si>
  <si>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</si>
  <si>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</si>
  <si>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</si>
  <si>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</si>
  <si>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</si>
  <si>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</si>
  <si>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</si>
  <si>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</si>
  <si>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</si>
  <si>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</si>
  <si>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</si>
  <si>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</si>
  <si>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</si>
  <si>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</si>
  <si>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</si>
  <si>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</si>
  <si>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</si>
  <si>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</si>
  <si>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</si>
  <si>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</si>
  <si>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</si>
  <si>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</si>
  <si>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</si>
  <si>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</si>
  <si>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</si>
  <si>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</si>
  <si>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</si>
  <si>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</si>
  <si>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</si>
  <si>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</si>
  <si>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</si>
  <si>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</si>
  <si>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</si>
  <si>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</si>
  <si>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</si>
  <si>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</si>
  <si>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</si>
  <si>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</si>
  <si>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</si>
  <si>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</si>
  <si>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</si>
  <si>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</si>
  <si>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</si>
  <si>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</si>
  <si>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</si>
  <si>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</si>
  <si>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</si>
  <si>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</si>
  <si>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</si>
  <si>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</si>
  <si>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</si>
  <si>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</si>
  <si>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</si>
  <si>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</si>
  <si>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</si>
  <si>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</si>
  <si>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</si>
  <si>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</si>
  <si>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</si>
  <si>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</si>
  <si>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</si>
  <si>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</si>
  <si>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</si>
  <si>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</si>
  <si>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</si>
  <si>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</si>
  <si>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</si>
  <si>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</si>
  <si>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</si>
  <si>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</si>
  <si>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</si>
  <si>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</si>
  <si>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</si>
  <si>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</si>
  <si>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</si>
  <si>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</si>
  <si>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</si>
  <si>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</si>
  <si>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</si>
  <si>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</si>
  <si>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</si>
  <si>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</si>
  <si>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</si>
  <si>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</si>
  <si>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</si>
  <si>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</si>
  <si>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</si>
  <si>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</si>
  <si>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</si>
  <si>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</si>
  <si>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</si>
  <si>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</si>
  <si>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</si>
  <si>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</si>
  <si>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</si>
  <si>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</si>
  <si>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</si>
  <si>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</si>
  <si>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</si>
  <si>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</si>
  <si>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</si>
  <si>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</si>
  <si>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</si>
  <si>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</si>
  <si>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</si>
  <si>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</si>
  <si>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</si>
  <si>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</si>
  <si>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</si>
  <si>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</si>
  <si>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</si>
  <si>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</si>
  <si>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</si>
  <si>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</si>
  <si>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</si>
  <si>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</si>
  <si>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</si>
  <si>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</si>
  <si>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</si>
  <si>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</si>
  <si>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</si>
  <si>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</si>
  <si>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</si>
  <si>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</si>
  <si>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</si>
  <si>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</si>
  <si>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</si>
  <si>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</si>
  <si>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</si>
  <si>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</si>
  <si>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</si>
  <si>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</si>
  <si>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</si>
  <si>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</si>
  <si>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</si>
  <si>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</si>
  <si>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</si>
  <si>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</si>
  <si>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</si>
  <si>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</si>
  <si>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</si>
  <si>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</si>
  <si>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</si>
  <si>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</si>
  <si>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</si>
  <si>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</si>
  <si>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</si>
  <si>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</si>
  <si>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</si>
  <si>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</si>
  <si>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</si>
  <si>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</si>
  <si>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</si>
  <si>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</si>
  <si>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</si>
  <si>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</si>
  <si>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</si>
  <si>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</si>
  <si>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</si>
  <si>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</si>
  <si>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</si>
  <si>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</si>
  <si>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</si>
  <si>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</si>
  <si>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</si>
  <si>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</si>
  <si>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</si>
  <si>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</si>
  <si>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</si>
  <si>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</si>
  <si>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</si>
  <si>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</si>
  <si>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</si>
  <si>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</si>
  <si>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</si>
  <si>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</si>
  <si>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</si>
  <si>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</si>
  <si>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</si>
  <si>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</si>
  <si>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</si>
  <si>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</si>
  <si>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</si>
  <si>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</si>
  <si>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</si>
  <si>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</si>
  <si>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</si>
  <si>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</si>
  <si>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</si>
  <si>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</si>
  <si>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</si>
  <si>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</si>
  <si>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</si>
  <si>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</si>
  <si>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</si>
  <si>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</si>
  <si>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</si>
  <si>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</si>
  <si>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</si>
  <si>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</si>
  <si>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</si>
  <si>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</si>
  <si>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</si>
  <si>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</si>
  <si>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</si>
  <si>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</si>
  <si>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</si>
  <si>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</si>
  <si>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</si>
  <si>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</si>
  <si>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</si>
  <si>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</si>
  <si>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</si>
  <si>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</si>
  <si>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</si>
  <si>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</si>
  <si>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</si>
  <si>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</si>
  <si>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</si>
  <si>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</si>
  <si>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</si>
  <si>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</si>
  <si>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</si>
  <si>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</si>
  <si>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</si>
  <si>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</si>
  <si>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</si>
  <si>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</si>
  <si>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</si>
  <si>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</si>
  <si>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</si>
  <si>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</si>
  <si>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</si>
  <si>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</si>
  <si>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</si>
  <si>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</si>
  <si>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</si>
  <si>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</si>
  <si>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</si>
  <si>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</si>
  <si>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</si>
  <si>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</si>
  <si>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</si>
  <si>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</si>
  <si>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</si>
  <si>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</si>
  <si>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</si>
  <si>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</si>
  <si>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</si>
  <si>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</si>
  <si>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</si>
  <si>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</si>
  <si>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</si>
  <si>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</si>
  <si>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</si>
  <si>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</si>
  <si>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</si>
  <si>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</si>
  <si>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</si>
  <si>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</si>
  <si>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</si>
  <si>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</si>
  <si>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</si>
  <si>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</si>
  <si>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</si>
  <si>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</si>
  <si>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</si>
  <si>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</si>
  <si>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</si>
  <si>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</si>
  <si>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</si>
  <si>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</si>
  <si>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</si>
  <si>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</si>
  <si>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</si>
  <si>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</si>
  <si>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</si>
  <si>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</si>
  <si>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</si>
  <si>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</si>
  <si>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</si>
  <si>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</si>
  <si>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</si>
  <si>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</si>
  <si>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</si>
  <si>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</si>
  <si>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</si>
  <si>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</si>
  <si>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</si>
  <si>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</si>
  <si>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</si>
  <si>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</si>
  <si>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</si>
  <si>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</si>
  <si>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</si>
  <si>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</si>
  <si>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</si>
  <si>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</si>
  <si>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</si>
  <si>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</si>
  <si>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</si>
  <si>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</si>
  <si>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</si>
  <si>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</si>
  <si>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</si>
  <si>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</si>
  <si>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</si>
  <si>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</si>
  <si>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</si>
  <si>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</si>
  <si>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</si>
  <si>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</si>
  <si>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</si>
  <si>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</si>
  <si>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</si>
  <si>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</si>
  <si>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</si>
  <si>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</si>
  <si>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</si>
  <si>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</si>
  <si>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</si>
  <si>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</si>
  <si>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</si>
  <si>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</si>
  <si>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</si>
  <si>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</si>
  <si>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</si>
  <si>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</si>
  <si>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</si>
  <si>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</si>
  <si>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</si>
  <si>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</si>
  <si>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</si>
  <si>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</si>
  <si>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</si>
  <si>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</si>
  <si>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</si>
  <si>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</si>
  <si>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</si>
  <si>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</si>
  <si>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</si>
  <si>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</si>
  <si>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</si>
  <si>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</si>
  <si>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</si>
  <si>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</si>
  <si>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</si>
  <si>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</si>
  <si>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</si>
  <si>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</si>
  <si>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</si>
  <si>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</si>
  <si>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</si>
  <si>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</si>
  <si>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</si>
  <si>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</si>
  <si>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</si>
  <si>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</si>
  <si>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</si>
  <si>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</si>
  <si>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</si>
  <si>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</si>
  <si>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</si>
  <si>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</si>
  <si>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</si>
  <si>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</si>
  <si>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</si>
  <si>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</si>
  <si>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</si>
  <si>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</si>
  <si>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</si>
  <si>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</si>
  <si>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</si>
  <si>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</si>
  <si>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</si>
  <si>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</si>
  <si>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</si>
  <si>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</si>
  <si>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</si>
  <si>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</si>
  <si>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</si>
  <si>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</si>
  <si>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</si>
  <si>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</si>
  <si>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</si>
  <si>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</si>
  <si>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</si>
  <si>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</si>
  <si>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</si>
  <si>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</si>
  <si>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</si>
  <si>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</si>
  <si>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</si>
  <si>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</si>
  <si>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</si>
  <si>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</si>
  <si>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</si>
  <si>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</si>
  <si>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18.032.0040-0</t>
  </si>
  <si>
    <t>18.032.0040-A</t>
  </si>
  <si>
    <t>18.032.0042-0</t>
  </si>
  <si>
    <t>18.032.0042-A</t>
  </si>
  <si>
    <t>18.032.0045-0</t>
  </si>
  <si>
    <t>18.032.0045-A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</si>
  <si>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</si>
  <si>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</si>
  <si>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</si>
  <si>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</si>
  <si>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</si>
  <si>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</si>
  <si>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</si>
  <si>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</si>
  <si>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</si>
  <si>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</si>
  <si>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</si>
  <si>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</si>
  <si>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</si>
  <si>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</si>
  <si>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</si>
  <si>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</si>
  <si>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</si>
  <si>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</si>
  <si>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</si>
  <si>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</si>
  <si>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</si>
  <si>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</si>
  <si>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</si>
  <si>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</si>
  <si>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</si>
  <si>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</si>
  <si>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</si>
  <si>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</si>
  <si>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</si>
  <si>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</si>
  <si>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</si>
  <si>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</si>
  <si>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</si>
  <si>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</si>
  <si>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</si>
  <si>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</si>
  <si>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</si>
  <si>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</si>
  <si>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</si>
  <si>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</si>
  <si>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</si>
  <si>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</si>
  <si>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</si>
  <si>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</si>
  <si>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</si>
  <si>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</si>
  <si>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</si>
  <si>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</si>
  <si>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</si>
  <si>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</si>
  <si>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</si>
  <si>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</si>
  <si>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</si>
  <si>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</si>
  <si>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</si>
  <si>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</si>
  <si>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</si>
  <si>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</si>
  <si>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</si>
  <si>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</si>
  <si>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</si>
  <si>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</si>
  <si>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</si>
  <si>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</si>
  <si>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</si>
  <si>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</si>
  <si>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</si>
  <si>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</si>
  <si>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</si>
  <si>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</si>
  <si>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</si>
  <si>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</si>
  <si>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</si>
  <si>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</si>
  <si>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</si>
  <si>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</si>
  <si>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</si>
  <si>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</si>
  <si>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</si>
  <si>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</si>
  <si>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</si>
  <si>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</si>
  <si>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18.038.0038-0</t>
  </si>
  <si>
    <t>18.038.0038-A</t>
  </si>
  <si>
    <t>18.038.0045-0</t>
  </si>
  <si>
    <t>18.038.0045-A</t>
  </si>
  <si>
    <t>18.040.0010-0</t>
  </si>
  <si>
    <t>18.040.0010-A</t>
  </si>
  <si>
    <t>18.040.0015-0</t>
  </si>
  <si>
    <t>18.040.0015-A</t>
  </si>
  <si>
    <t>18.040.0020-0</t>
  </si>
  <si>
    <t>18.040.0020-A</t>
  </si>
  <si>
    <t>18.040.0025-0</t>
  </si>
  <si>
    <t>18.040.0025-A</t>
  </si>
  <si>
    <t>18.040.0030-0</t>
  </si>
  <si>
    <t>18.040.0030-A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</si>
  <si>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</si>
  <si>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</si>
  <si>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</si>
  <si>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</si>
  <si>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</si>
  <si>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</si>
  <si>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</si>
  <si>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</si>
  <si>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</si>
  <si>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</si>
  <si>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</si>
  <si>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</si>
  <si>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</si>
  <si>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</si>
  <si>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</si>
  <si>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</si>
  <si>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</si>
  <si>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</si>
  <si>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</si>
  <si>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</si>
  <si>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</si>
  <si>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</si>
  <si>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</si>
  <si>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</si>
  <si>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</si>
  <si>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</si>
  <si>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</si>
  <si>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</si>
  <si>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</si>
  <si>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</si>
  <si>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</si>
  <si>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</si>
  <si>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</si>
  <si>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</si>
  <si>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</si>
  <si>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</si>
  <si>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</si>
  <si>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</si>
  <si>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</si>
  <si>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</si>
  <si>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</si>
  <si>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</si>
  <si>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</si>
  <si>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</si>
  <si>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</si>
  <si>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</si>
  <si>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</si>
  <si>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</si>
  <si>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</si>
  <si>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</si>
  <si>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</si>
  <si>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</si>
  <si>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</si>
  <si>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</si>
  <si>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</si>
  <si>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</si>
  <si>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</si>
  <si>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</si>
  <si>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</si>
  <si>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</si>
  <si>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</si>
  <si>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</si>
  <si>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</si>
  <si>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</si>
  <si>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</si>
  <si>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</si>
  <si>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</si>
  <si>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</si>
  <si>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</si>
  <si>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</si>
  <si>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</si>
  <si>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</si>
  <si>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</si>
  <si>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</si>
  <si>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</si>
  <si>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</si>
  <si>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</si>
  <si>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</si>
  <si>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</si>
  <si>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</si>
  <si>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</si>
  <si>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</si>
  <si>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</si>
  <si>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</si>
  <si>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</si>
  <si>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</si>
  <si>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</si>
  <si>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</si>
  <si>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</si>
  <si>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</si>
  <si>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</si>
  <si>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</si>
  <si>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</si>
  <si>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</si>
  <si>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</si>
  <si>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</si>
  <si>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</si>
  <si>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</si>
  <si>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</si>
  <si>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</si>
  <si>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</si>
  <si>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</si>
  <si>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</si>
  <si>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</si>
  <si>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</si>
  <si>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</si>
  <si>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</si>
  <si>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</si>
  <si>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</si>
  <si>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</si>
  <si>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</si>
  <si>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</si>
  <si>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</si>
  <si>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</si>
  <si>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</si>
  <si>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</si>
  <si>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</si>
  <si>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</si>
  <si>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</si>
  <si>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</si>
  <si>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</si>
  <si>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</si>
  <si>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</si>
  <si>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</si>
  <si>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</si>
  <si>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</si>
  <si>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</si>
  <si>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</si>
  <si>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</si>
  <si>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</si>
  <si>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</si>
  <si>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</si>
  <si>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</si>
  <si>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</si>
  <si>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</si>
  <si>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</si>
  <si>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</si>
  <si>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</si>
  <si>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</si>
  <si>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</si>
  <si>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</si>
  <si>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</si>
  <si>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</si>
  <si>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</si>
  <si>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</si>
  <si>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</si>
  <si>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</si>
  <si>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</si>
  <si>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</si>
  <si>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</si>
  <si>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</si>
  <si>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</si>
  <si>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</si>
  <si>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</si>
  <si>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</si>
  <si>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</si>
  <si>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</si>
  <si>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</si>
  <si>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</si>
  <si>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</si>
  <si>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</si>
  <si>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</si>
  <si>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</si>
  <si>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</si>
  <si>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</si>
  <si>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</si>
  <si>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</si>
  <si>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</si>
  <si>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</si>
  <si>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</si>
  <si>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</si>
  <si>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</si>
  <si>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</si>
  <si>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</si>
  <si>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</si>
  <si>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</si>
  <si>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</si>
  <si>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</si>
  <si>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</si>
  <si>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</si>
  <si>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</si>
  <si>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</si>
  <si>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</si>
  <si>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</si>
  <si>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</si>
  <si>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</si>
  <si>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</si>
  <si>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</si>
  <si>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</si>
  <si>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</si>
  <si>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</si>
  <si>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</si>
  <si>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</si>
  <si>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</si>
  <si>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</si>
  <si>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</si>
  <si>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</si>
  <si>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</si>
  <si>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</si>
  <si>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</si>
  <si>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</si>
  <si>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</si>
  <si>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</si>
  <si>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</si>
  <si>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</si>
  <si>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</si>
  <si>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</si>
  <si>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</si>
  <si>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</si>
  <si>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</si>
  <si>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</si>
  <si>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</si>
  <si>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</si>
  <si>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</si>
  <si>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</si>
  <si>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</si>
  <si>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</si>
  <si>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</si>
  <si>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</si>
  <si>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</si>
  <si>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</si>
  <si>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</si>
  <si>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</si>
  <si>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</si>
  <si>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</si>
  <si>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</si>
  <si>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</si>
  <si>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</si>
  <si>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</si>
  <si>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</si>
  <si>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</si>
  <si>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</si>
  <si>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</si>
  <si>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18.200.0004-A</t>
  </si>
  <si>
    <t>18.200.0005-0</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</si>
  <si>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</si>
  <si>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</si>
  <si>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</si>
  <si>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</si>
  <si>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</si>
  <si>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</si>
  <si>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</si>
  <si>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</si>
  <si>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</si>
  <si>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</si>
  <si>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</si>
  <si>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</si>
  <si>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</si>
  <si>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</si>
  <si>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</si>
  <si>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</si>
  <si>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</si>
  <si>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</si>
  <si>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</si>
  <si>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</si>
  <si>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</si>
  <si>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</si>
  <si>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</si>
  <si>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</si>
  <si>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</si>
  <si>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</si>
  <si>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</si>
  <si>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</si>
  <si>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</si>
  <si>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</si>
  <si>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</si>
  <si>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</si>
  <si>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</si>
  <si>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</si>
  <si>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</si>
  <si>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</si>
  <si>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</si>
  <si>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</si>
  <si>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</si>
  <si>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</si>
  <si>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</si>
  <si>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</si>
  <si>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</si>
  <si>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</si>
  <si>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</si>
  <si>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</si>
  <si>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</si>
  <si>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</si>
  <si>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</si>
  <si>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</si>
  <si>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</si>
  <si>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</si>
  <si>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</si>
  <si>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</si>
  <si>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</si>
  <si>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</si>
  <si>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</si>
  <si>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</si>
  <si>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</si>
  <si>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</si>
  <si>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</si>
  <si>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</si>
  <si>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</si>
  <si>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</si>
  <si>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</si>
  <si>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</si>
  <si>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</si>
  <si>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</si>
  <si>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</si>
  <si>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</si>
  <si>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</si>
  <si>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</si>
  <si>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</si>
  <si>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</si>
  <si>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</si>
  <si>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</si>
  <si>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</si>
  <si>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</si>
  <si>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</si>
  <si>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</si>
  <si>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</si>
  <si>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</si>
  <si>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</si>
  <si>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</si>
  <si>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18.260.0065-A</t>
  </si>
  <si>
    <t>18.260.0070-0</t>
  </si>
  <si>
    <t>18.260.0070-A</t>
  </si>
  <si>
    <t>18.265.0001-0</t>
  </si>
  <si>
    <t>18.265.0001-A</t>
  </si>
  <si>
    <t>18.270.0010-0</t>
  </si>
  <si>
    <t>18.270.0010-A</t>
  </si>
  <si>
    <t>18.270.0020-0</t>
  </si>
  <si>
    <t>18.270.0020-A</t>
  </si>
  <si>
    <t>18.270.0025-0</t>
  </si>
  <si>
    <t>18.270.0025-A</t>
  </si>
  <si>
    <t>18.270.0030-0</t>
  </si>
  <si>
    <t>18.270.0030-A</t>
  </si>
  <si>
    <t>18.270.0035-0</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</si>
  <si>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</si>
  <si>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</si>
  <si>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</si>
  <si>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</si>
  <si>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</si>
  <si>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</si>
  <si>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</si>
  <si>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</si>
  <si>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</si>
  <si>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</si>
  <si>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</si>
  <si>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</si>
  <si>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</si>
  <si>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</si>
  <si>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</si>
  <si>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</si>
  <si>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</si>
  <si>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</si>
  <si>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</si>
  <si>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</si>
  <si>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</si>
  <si>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</si>
  <si>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</si>
  <si>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</si>
  <si>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</si>
  <si>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</si>
  <si>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</si>
  <si>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</si>
  <si>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</si>
  <si>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</si>
  <si>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</si>
  <si>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</si>
  <si>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</si>
  <si>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</si>
  <si>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</si>
  <si>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</si>
  <si>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</si>
  <si>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</si>
  <si>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</si>
  <si>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</si>
  <si>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</si>
  <si>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</si>
  <si>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</si>
  <si>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</si>
  <si>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</si>
  <si>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</si>
  <si>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</si>
  <si>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</si>
  <si>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</si>
  <si>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</si>
  <si>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</si>
  <si>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</si>
  <si>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</si>
  <si>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</si>
  <si>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</si>
  <si>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</si>
  <si>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</si>
  <si>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</si>
  <si>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</si>
  <si>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</si>
  <si>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</si>
  <si>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</si>
  <si>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</si>
  <si>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19.004.0018-2</t>
  </si>
  <si>
    <t>19.004.0018-3</t>
  </si>
  <si>
    <t>19.004.0018-4</t>
  </si>
  <si>
    <t>19.004.0018-C</t>
  </si>
  <si>
    <t>19.004.0018-D</t>
  </si>
  <si>
    <t>19.004.0018-E</t>
  </si>
  <si>
    <t>19.004.0020-2</t>
  </si>
  <si>
    <t>19.004.0020-3</t>
  </si>
  <si>
    <t>19.004.0020-4</t>
  </si>
  <si>
    <t>19.004.0020-C</t>
  </si>
  <si>
    <t>19.004.0020-D</t>
  </si>
  <si>
    <t>19.004.0020-E</t>
  </si>
  <si>
    <t>19.004.0021-2</t>
  </si>
  <si>
    <t>19.004.0021-3</t>
  </si>
  <si>
    <t>19.004.0021-4</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</si>
  <si>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</si>
  <si>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</si>
  <si>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</si>
  <si>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</si>
  <si>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</si>
  <si>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</si>
  <si>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</si>
  <si>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</si>
  <si>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</si>
  <si>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</si>
  <si>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</si>
  <si>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</si>
  <si>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</si>
  <si>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</si>
  <si>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</si>
  <si>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</si>
  <si>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</si>
  <si>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</si>
  <si>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</si>
  <si>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</si>
  <si>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</si>
  <si>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</si>
  <si>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19.004.0025-3</t>
  </si>
  <si>
    <t>19.004.0025-4</t>
  </si>
  <si>
    <t>19.004.0025-C</t>
  </si>
  <si>
    <t>19.004.0025-D</t>
  </si>
  <si>
    <t>19.004.0025-E</t>
  </si>
  <si>
    <t>19.004.0026-2</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</si>
  <si>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</si>
  <si>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</si>
  <si>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</si>
  <si>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</si>
  <si>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</si>
  <si>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</si>
  <si>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</si>
  <si>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</si>
  <si>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</si>
  <si>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</si>
  <si>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</si>
  <si>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</si>
  <si>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</si>
  <si>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</si>
  <si>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</si>
  <si>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</si>
  <si>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</si>
  <si>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</si>
  <si>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</si>
  <si>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</si>
  <si>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</si>
  <si>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</si>
  <si>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</si>
  <si>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</si>
  <si>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</si>
  <si>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</si>
  <si>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</si>
  <si>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</si>
  <si>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</si>
  <si>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</si>
  <si>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</si>
  <si>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</si>
  <si>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</si>
  <si>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</si>
  <si>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</si>
  <si>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</si>
  <si>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</si>
  <si>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</si>
  <si>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</si>
  <si>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</si>
  <si>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</si>
  <si>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19.004.0045-3</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</si>
  <si>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</si>
  <si>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</si>
  <si>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</si>
  <si>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</si>
  <si>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</si>
  <si>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</si>
  <si>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</si>
  <si>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</si>
  <si>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</si>
  <si>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</si>
  <si>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</si>
  <si>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</si>
  <si>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</si>
  <si>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</si>
  <si>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</si>
  <si>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</si>
  <si>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</si>
  <si>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</si>
  <si>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</si>
  <si>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</si>
  <si>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</si>
  <si>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</si>
  <si>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</si>
  <si>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</si>
  <si>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</si>
  <si>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</si>
  <si>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</si>
  <si>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</si>
  <si>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</si>
  <si>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</si>
  <si>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</si>
  <si>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</si>
  <si>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</si>
  <si>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</si>
  <si>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</si>
  <si>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</si>
  <si>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</si>
  <si>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</si>
  <si>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</si>
  <si>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</si>
  <si>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</si>
  <si>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</si>
  <si>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</si>
  <si>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</si>
  <si>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</si>
  <si>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</si>
  <si>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</si>
  <si>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</si>
  <si>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</si>
  <si>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</si>
  <si>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</si>
  <si>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</si>
  <si>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</si>
  <si>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</si>
  <si>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</si>
  <si>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</si>
  <si>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</si>
  <si>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</si>
  <si>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</si>
  <si>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</si>
  <si>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</si>
  <si>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</si>
  <si>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</si>
  <si>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</si>
  <si>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</si>
  <si>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</si>
  <si>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</si>
  <si>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</si>
  <si>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</si>
  <si>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</si>
  <si>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</si>
  <si>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</si>
  <si>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</si>
  <si>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</si>
  <si>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</si>
  <si>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</si>
  <si>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</si>
  <si>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</si>
  <si>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</si>
  <si>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</si>
  <si>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</si>
  <si>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</si>
  <si>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</si>
  <si>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</si>
  <si>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</si>
  <si>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</si>
  <si>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</si>
  <si>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</si>
  <si>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</si>
  <si>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</si>
  <si>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</si>
  <si>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</si>
  <si>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</si>
  <si>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</si>
  <si>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</si>
  <si>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</si>
  <si>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</si>
  <si>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</si>
  <si>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</si>
  <si>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</si>
  <si>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</si>
  <si>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</si>
  <si>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</si>
  <si>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</si>
  <si>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</si>
  <si>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</si>
  <si>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</si>
  <si>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</si>
  <si>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</si>
  <si>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</si>
  <si>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</si>
  <si>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</si>
  <si>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</si>
  <si>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</si>
  <si>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</si>
  <si>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</si>
  <si>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</si>
  <si>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</si>
  <si>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</si>
  <si>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</si>
  <si>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</si>
  <si>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</si>
  <si>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</si>
  <si>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</si>
  <si>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</si>
  <si>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</si>
  <si>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</si>
  <si>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</si>
  <si>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</si>
  <si>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</si>
  <si>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</si>
  <si>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</si>
  <si>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</si>
  <si>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</si>
  <si>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</si>
  <si>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</si>
  <si>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</si>
  <si>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</si>
  <si>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</si>
  <si>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</si>
  <si>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</si>
  <si>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</si>
  <si>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</si>
  <si>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</si>
  <si>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</si>
  <si>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</si>
  <si>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</si>
  <si>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</si>
  <si>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</si>
  <si>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</si>
  <si>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</si>
  <si>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</si>
  <si>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</si>
  <si>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</si>
  <si>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</si>
  <si>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</si>
  <si>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</si>
  <si>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</si>
  <si>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</si>
  <si>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</si>
  <si>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</si>
  <si>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</si>
  <si>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</si>
  <si>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</si>
  <si>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</si>
  <si>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</si>
  <si>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</si>
  <si>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</si>
  <si>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</si>
  <si>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</si>
  <si>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</si>
  <si>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</si>
  <si>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</si>
  <si>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</si>
  <si>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</si>
  <si>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</si>
  <si>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</si>
  <si>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</si>
  <si>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</si>
  <si>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</si>
  <si>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</si>
  <si>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</si>
  <si>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</si>
  <si>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</si>
  <si>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</si>
  <si>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</si>
  <si>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</si>
  <si>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</si>
  <si>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</si>
  <si>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</si>
  <si>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</si>
  <si>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19.005.0011-2</t>
  </si>
  <si>
    <t>19.005.0011-3</t>
  </si>
  <si>
    <t>19.005.0011-4</t>
  </si>
  <si>
    <t>19.005.0011-C</t>
  </si>
  <si>
    <t>19.005.0011-D</t>
  </si>
  <si>
    <t>19.005.0011-E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</si>
  <si>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</si>
  <si>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</si>
  <si>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</si>
  <si>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</si>
  <si>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</si>
  <si>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</si>
  <si>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</si>
  <si>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</si>
  <si>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</si>
  <si>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</si>
  <si>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</si>
  <si>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</si>
  <si>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</si>
  <si>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</si>
  <si>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</si>
  <si>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</si>
  <si>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</si>
  <si>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</si>
  <si>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</si>
  <si>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</si>
  <si>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</si>
  <si>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</si>
  <si>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</si>
  <si>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</si>
  <si>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</si>
  <si>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</si>
  <si>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</si>
  <si>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</si>
  <si>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</si>
  <si>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</si>
  <si>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</si>
  <si>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</si>
  <si>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</si>
  <si>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</si>
  <si>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</si>
  <si>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</si>
  <si>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</si>
  <si>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</si>
  <si>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</si>
  <si>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</si>
  <si>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</si>
  <si>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</si>
  <si>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</si>
  <si>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</si>
  <si>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</si>
  <si>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</si>
  <si>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</si>
  <si>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</si>
  <si>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</si>
  <si>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</si>
  <si>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</si>
  <si>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</si>
  <si>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</si>
  <si>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</si>
  <si>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</si>
  <si>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</si>
  <si>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</si>
  <si>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</si>
  <si>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19.005.0028-3</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</si>
  <si>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</si>
  <si>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</si>
  <si>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</si>
  <si>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</si>
  <si>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</si>
  <si>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</si>
  <si>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</si>
  <si>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</si>
  <si>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</si>
  <si>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</si>
  <si>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</si>
  <si>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</si>
  <si>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</si>
  <si>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</si>
  <si>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</si>
  <si>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</si>
  <si>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</si>
  <si>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</si>
  <si>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</si>
  <si>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</si>
  <si>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</si>
  <si>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</si>
  <si>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</si>
  <si>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</si>
  <si>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</si>
  <si>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</si>
  <si>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</si>
  <si>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</si>
  <si>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</si>
  <si>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</si>
  <si>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</si>
  <si>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</si>
  <si>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</si>
  <si>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</si>
  <si>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</si>
  <si>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</si>
  <si>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</si>
  <si>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</si>
  <si>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</si>
  <si>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</si>
  <si>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</si>
  <si>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</si>
  <si>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</si>
  <si>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</si>
  <si>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</si>
  <si>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</si>
  <si>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</si>
  <si>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</si>
  <si>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</si>
  <si>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</si>
  <si>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</si>
  <si>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</si>
  <si>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</si>
  <si>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</si>
  <si>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</si>
  <si>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</si>
  <si>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</si>
  <si>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</si>
  <si>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</si>
  <si>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</si>
  <si>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</si>
  <si>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</si>
  <si>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</si>
  <si>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</si>
  <si>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</si>
  <si>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</si>
  <si>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</si>
  <si>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</si>
  <si>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</si>
  <si>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</si>
  <si>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</si>
  <si>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</si>
  <si>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</si>
  <si>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</si>
  <si>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</si>
  <si>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</si>
  <si>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</si>
  <si>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</si>
  <si>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</si>
  <si>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</si>
  <si>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</si>
  <si>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</si>
  <si>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</si>
  <si>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</si>
  <si>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</si>
  <si>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</si>
  <si>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</si>
  <si>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</si>
  <si>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</si>
  <si>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</si>
  <si>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</si>
  <si>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</si>
  <si>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</si>
  <si>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</si>
  <si>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</si>
  <si>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</si>
  <si>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</si>
  <si>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</si>
  <si>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</si>
  <si>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</si>
  <si>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</si>
  <si>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</si>
  <si>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</si>
  <si>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</si>
  <si>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</si>
  <si>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</si>
  <si>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</si>
  <si>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</si>
  <si>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</si>
  <si>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</si>
  <si>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</si>
  <si>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</si>
  <si>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</si>
  <si>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</si>
  <si>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</si>
  <si>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</si>
  <si>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</si>
  <si>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</si>
  <si>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</si>
  <si>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</si>
  <si>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</si>
  <si>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</si>
  <si>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</si>
  <si>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</si>
  <si>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</si>
  <si>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</si>
  <si>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</si>
  <si>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</si>
  <si>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</si>
  <si>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</si>
  <si>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</si>
  <si>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</si>
  <si>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</si>
  <si>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</si>
  <si>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</si>
  <si>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</si>
  <si>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</si>
  <si>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</si>
  <si>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</si>
  <si>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</si>
  <si>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</si>
  <si>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</si>
  <si>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</si>
  <si>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</si>
  <si>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</si>
  <si>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</si>
  <si>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</si>
  <si>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</si>
  <si>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</si>
  <si>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</si>
  <si>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</si>
  <si>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</si>
  <si>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</si>
  <si>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</si>
  <si>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</si>
  <si>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</si>
  <si>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</si>
  <si>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</si>
  <si>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</si>
  <si>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</si>
  <si>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</si>
  <si>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</si>
  <si>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</si>
  <si>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</si>
  <si>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</si>
  <si>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</si>
  <si>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</si>
  <si>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</si>
  <si>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</si>
  <si>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</si>
  <si>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</si>
  <si>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</si>
  <si>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</si>
  <si>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</si>
  <si>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</si>
  <si>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</si>
  <si>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</si>
  <si>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</si>
  <si>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</si>
  <si>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</si>
  <si>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</si>
  <si>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</si>
  <si>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</si>
  <si>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</si>
  <si>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</si>
  <si>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</si>
  <si>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</si>
  <si>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</si>
  <si>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19.006.0027-3</t>
  </si>
  <si>
    <t>19.006.0027-4</t>
  </si>
  <si>
    <t>19.006.0027-C</t>
  </si>
  <si>
    <t>19.006.0027-D</t>
  </si>
  <si>
    <t>19.006.0027-E</t>
  </si>
  <si>
    <t>19.006.0028-2</t>
  </si>
  <si>
    <t>19.006.0028-3</t>
  </si>
  <si>
    <t>19.006.0028-4</t>
  </si>
  <si>
    <t>19.006.0028-C</t>
  </si>
  <si>
    <t>19.006.0028-D</t>
  </si>
  <si>
    <t>19.006.0028-E</t>
  </si>
  <si>
    <t>19.006.0029-2</t>
  </si>
  <si>
    <t>19.006.0029-3</t>
  </si>
  <si>
    <t>19.006.0029-4</t>
  </si>
  <si>
    <t>19.006.0029-C</t>
  </si>
  <si>
    <t>19.006.0029-D</t>
  </si>
  <si>
    <t>19.006.0029-E</t>
  </si>
  <si>
    <t>19.006.0030-2</t>
  </si>
  <si>
    <t>19.006.0030-4</t>
  </si>
  <si>
    <t>19.006.0030-C</t>
  </si>
  <si>
    <t>19.006.0030-E</t>
  </si>
  <si>
    <t>19.006.0031-2</t>
  </si>
  <si>
    <t>19.006.0031-3</t>
  </si>
  <si>
    <t>19.006.0031-4</t>
  </si>
  <si>
    <t>19.006.0031-C</t>
  </si>
  <si>
    <t>19.006.0031-D</t>
  </si>
  <si>
    <t>19.006.0031-E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</si>
  <si>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</si>
  <si>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</si>
  <si>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</si>
  <si>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</si>
  <si>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</si>
  <si>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</si>
  <si>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</si>
  <si>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</si>
  <si>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</si>
  <si>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</si>
  <si>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</si>
  <si>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</si>
  <si>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</si>
  <si>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</si>
  <si>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</si>
  <si>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</si>
  <si>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</si>
  <si>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19.006.0045-3</t>
  </si>
  <si>
    <t>19.006.0045-4</t>
  </si>
  <si>
    <t>19.006.0045-C</t>
  </si>
  <si>
    <t>19.006.0045-D</t>
  </si>
  <si>
    <t>19.006.0045-E</t>
  </si>
  <si>
    <t>19.006.0050-2</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</si>
  <si>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</si>
  <si>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</si>
  <si>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</si>
  <si>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</si>
  <si>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</si>
  <si>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</si>
  <si>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</si>
  <si>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</si>
  <si>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</si>
  <si>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</si>
  <si>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</si>
  <si>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</si>
  <si>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</si>
  <si>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</si>
  <si>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</si>
  <si>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</si>
  <si>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</si>
  <si>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</si>
  <si>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</si>
  <si>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</si>
  <si>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</si>
  <si>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</si>
  <si>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</si>
  <si>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</si>
  <si>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</si>
  <si>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</si>
  <si>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</si>
  <si>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</si>
  <si>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</si>
  <si>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</si>
  <si>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</si>
  <si>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</si>
  <si>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</si>
  <si>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</si>
  <si>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</si>
  <si>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</si>
  <si>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</si>
  <si>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</si>
  <si>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</si>
  <si>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</si>
  <si>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</si>
  <si>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</si>
  <si>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</si>
  <si>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</si>
  <si>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</si>
  <si>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</si>
  <si>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</si>
  <si>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</si>
  <si>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</si>
  <si>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</si>
  <si>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</si>
  <si>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</si>
  <si>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</si>
  <si>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</si>
  <si>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</si>
  <si>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</si>
  <si>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</si>
  <si>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</si>
  <si>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</si>
  <si>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</si>
  <si>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19.007.0017-3</t>
  </si>
  <si>
    <t>19.007.0017-4</t>
  </si>
  <si>
    <t>19.007.0017-C</t>
  </si>
  <si>
    <t>19.007.0017-D</t>
  </si>
  <si>
    <t>19.007.0017-E</t>
  </si>
  <si>
    <t>19.007.0025-2</t>
  </si>
  <si>
    <t>19.007.0025-4</t>
  </si>
  <si>
    <t>19.007.0025-C</t>
  </si>
  <si>
    <t>19.007.0025-E</t>
  </si>
  <si>
    <t>19.008.0012-2</t>
  </si>
  <si>
    <t>19.008.0012-3</t>
  </si>
  <si>
    <t>19.008.0012-4</t>
  </si>
  <si>
    <t>19.008.0012-C</t>
  </si>
  <si>
    <t>19.008.0012-D</t>
  </si>
  <si>
    <t>19.008.0012-E</t>
  </si>
  <si>
    <t>19.008.0014-2</t>
  </si>
  <si>
    <t>19.008.0014-3</t>
  </si>
  <si>
    <t>19.008.0014-4</t>
  </si>
  <si>
    <t>19.008.0014-C</t>
  </si>
  <si>
    <t>19.008.0014-D</t>
  </si>
  <si>
    <t>19.008.0014-E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</si>
  <si>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</si>
  <si>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</si>
  <si>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</si>
  <si>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</si>
  <si>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</si>
  <si>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</si>
  <si>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</si>
  <si>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</si>
  <si>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</si>
  <si>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</si>
  <si>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</si>
  <si>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</si>
  <si>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</si>
  <si>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</si>
  <si>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</si>
  <si>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</si>
  <si>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</si>
  <si>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</si>
  <si>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</si>
  <si>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</si>
  <si>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</si>
  <si>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</si>
  <si>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</si>
  <si>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</si>
  <si>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</si>
  <si>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</si>
  <si>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</si>
  <si>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</si>
  <si>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</si>
  <si>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</si>
  <si>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</si>
  <si>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</si>
  <si>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</si>
  <si>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</si>
  <si>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</si>
  <si>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</si>
  <si>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</si>
  <si>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</si>
  <si>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</si>
  <si>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</si>
  <si>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</si>
  <si>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</si>
  <si>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</si>
  <si>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</si>
  <si>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</si>
  <si>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</si>
  <si>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</si>
  <si>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</si>
  <si>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</si>
  <si>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</si>
  <si>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</si>
  <si>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</si>
  <si>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</si>
  <si>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</si>
  <si>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</si>
  <si>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</si>
  <si>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</si>
  <si>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</si>
  <si>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19.010.0050-2</t>
  </si>
  <si>
    <t>19.010.0050-3</t>
  </si>
  <si>
    <t>19.010.0050-4</t>
  </si>
  <si>
    <t>19.010.0050-C</t>
  </si>
  <si>
    <t>19.010.0050-D</t>
  </si>
  <si>
    <t>19.010.0050-E</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</si>
  <si>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</si>
  <si>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</si>
  <si>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</si>
  <si>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</si>
  <si>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</si>
  <si>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</si>
  <si>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</si>
  <si>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</si>
  <si>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</si>
  <si>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</si>
  <si>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</si>
  <si>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</si>
  <si>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</si>
  <si>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</si>
  <si>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</si>
  <si>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</si>
  <si>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</si>
  <si>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</si>
  <si>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</si>
  <si>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</si>
  <si>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</si>
  <si>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</si>
  <si>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</si>
  <si>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</si>
  <si>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</si>
  <si>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</si>
  <si>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</si>
  <si>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</si>
  <si>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</si>
  <si>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</si>
  <si>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</si>
  <si>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</si>
  <si>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</si>
  <si>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</si>
  <si>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</si>
  <si>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</si>
  <si>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</si>
  <si>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</si>
  <si>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</si>
  <si>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</si>
  <si>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</si>
  <si>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</si>
  <si>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</si>
  <si>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</si>
  <si>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</si>
  <si>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</si>
  <si>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</si>
  <si>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</si>
  <si>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</si>
  <si>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</si>
  <si>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</si>
  <si>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</si>
  <si>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</si>
  <si>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</si>
  <si>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</si>
  <si>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</si>
  <si>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</si>
  <si>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</si>
  <si>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</si>
  <si>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</si>
  <si>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</si>
  <si>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</si>
  <si>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</si>
  <si>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</si>
  <si>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</si>
  <si>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</si>
  <si>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</si>
  <si>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</si>
  <si>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</si>
  <si>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</si>
  <si>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</si>
  <si>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</si>
  <si>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</si>
  <si>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</si>
  <si>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</si>
  <si>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</si>
  <si>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</si>
  <si>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19.011.0018-3</t>
  </si>
  <si>
    <t>19.011.0018-4</t>
  </si>
  <si>
    <t>19.011.0018-C</t>
  </si>
  <si>
    <t>19.011.0018-D</t>
  </si>
  <si>
    <t>19.011.0018-E</t>
  </si>
  <si>
    <t>19.011.0019-C</t>
  </si>
  <si>
    <t>19.011.0019-E</t>
  </si>
  <si>
    <t>19.011.0023-2</t>
  </si>
  <si>
    <t>19.011.0023-4</t>
  </si>
  <si>
    <t>19.011.0023-C</t>
  </si>
  <si>
    <t>19.011.0023-E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</si>
  <si>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</si>
  <si>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</si>
  <si>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</si>
  <si>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</si>
  <si>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</si>
  <si>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</si>
  <si>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</si>
  <si>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</si>
  <si>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</si>
  <si>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</si>
  <si>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</si>
  <si>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</si>
  <si>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</si>
  <si>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</si>
  <si>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</si>
  <si>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19.011.0045-4</t>
  </si>
  <si>
    <t>19.011.0045-C</t>
  </si>
  <si>
    <t>19.011.0045-E</t>
  </si>
  <si>
    <t>19.011.0050-2</t>
  </si>
  <si>
    <t>19.011.0050-4</t>
  </si>
  <si>
    <t>19.011.0050-C</t>
  </si>
  <si>
    <t>19.011.0050-E</t>
  </si>
  <si>
    <t>19.011.0080-2</t>
  </si>
  <si>
    <t>19.011.0080-3</t>
  </si>
  <si>
    <t>19.011.0080-4</t>
  </si>
  <si>
    <t>19.011.0080-C</t>
  </si>
  <si>
    <t>19.011.0080-D</t>
  </si>
  <si>
    <t>19.011.0080-E</t>
  </si>
  <si>
    <t>19.011.0082-2</t>
  </si>
  <si>
    <t>19.011.0082-3</t>
  </si>
  <si>
    <t>19.011.0082-4</t>
  </si>
  <si>
    <t>19.011.0082-C</t>
  </si>
  <si>
    <t>19.011.0082-D</t>
  </si>
  <si>
    <t>19.011.0082-E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</si>
  <si>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</si>
  <si>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</si>
  <si>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</si>
  <si>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</si>
  <si>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</si>
  <si>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</si>
  <si>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</si>
  <si>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</si>
  <si>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</si>
  <si>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</si>
  <si>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</si>
  <si>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</si>
  <si>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</si>
  <si>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</si>
  <si>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</si>
  <si>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</si>
  <si>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</si>
  <si>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</si>
  <si>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</si>
  <si>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</si>
  <si>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</si>
  <si>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</si>
  <si>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</si>
  <si>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</si>
  <si>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</si>
  <si>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</si>
  <si>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</si>
  <si>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</si>
  <si>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</si>
  <si>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</si>
  <si>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</si>
  <si>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</si>
  <si>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</si>
  <si>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</si>
  <si>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</si>
  <si>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</si>
  <si>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</si>
  <si>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</si>
  <si>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</si>
  <si>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</si>
  <si>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</si>
  <si>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</si>
  <si>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</si>
  <si>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20.004.0030-A</t>
  </si>
  <si>
    <t>20.004.0033-1</t>
  </si>
  <si>
    <t>20.004.0033-B</t>
  </si>
  <si>
    <t>20.004.0034-0</t>
  </si>
  <si>
    <t>20.004.0034-A</t>
  </si>
  <si>
    <t>20.004.0036-0</t>
  </si>
  <si>
    <t>20.004.0036-A</t>
  </si>
  <si>
    <t>20.004.0038-0</t>
  </si>
  <si>
    <t>20.004.0038-A</t>
  </si>
  <si>
    <t>20.004.0040-0</t>
  </si>
  <si>
    <t>20.004.0040-A</t>
  </si>
  <si>
    <t>20.004.0045-0</t>
  </si>
  <si>
    <t>20.004.0045-A</t>
  </si>
  <si>
    <t>20.004.0100-0</t>
  </si>
  <si>
    <t>20.004.0100-A</t>
  </si>
  <si>
    <t>20.004.0102-0</t>
  </si>
  <si>
    <t>20.004.0102-A</t>
  </si>
  <si>
    <t>20.004.0105-0</t>
  </si>
  <si>
    <t>20.004.0105-A</t>
  </si>
  <si>
    <t>20.004.0122-0</t>
  </si>
  <si>
    <t>20.004.0122-A</t>
  </si>
  <si>
    <t>20.004.0125-0</t>
  </si>
  <si>
    <t>20.004.0125-A</t>
  </si>
  <si>
    <t>20.004.0127-0</t>
  </si>
  <si>
    <t>20.004.0127-A</t>
  </si>
  <si>
    <t>20.004.0130-0</t>
  </si>
  <si>
    <t>20.004.0130-A</t>
  </si>
  <si>
    <t>20.004.0131-0</t>
  </si>
  <si>
    <t>20.004.0131-A</t>
  </si>
  <si>
    <t>20.004.0132-0</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</si>
  <si>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</si>
  <si>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</si>
  <si>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</si>
  <si>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</si>
  <si>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</si>
  <si>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</si>
  <si>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</si>
  <si>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</si>
  <si>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</si>
  <si>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</si>
  <si>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</si>
  <si>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</si>
  <si>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</si>
  <si>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</si>
  <si>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</si>
  <si>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</si>
  <si>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</si>
  <si>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</si>
  <si>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</si>
  <si>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</si>
  <si>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</si>
  <si>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</si>
  <si>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</si>
  <si>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</si>
  <si>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</si>
  <si>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</si>
  <si>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</si>
  <si>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</si>
  <si>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</si>
  <si>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</si>
  <si>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</si>
  <si>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</si>
  <si>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</si>
  <si>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</si>
  <si>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</si>
  <si>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</si>
  <si>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</si>
  <si>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</si>
  <si>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</si>
  <si>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</si>
  <si>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</si>
  <si>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</si>
  <si>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</si>
  <si>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</si>
  <si>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</si>
  <si>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</si>
  <si>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</si>
  <si>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</si>
  <si>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</si>
  <si>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</si>
  <si>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</si>
  <si>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</si>
  <si>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</si>
  <si>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</si>
  <si>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</si>
  <si>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</si>
  <si>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</si>
  <si>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</si>
  <si>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</si>
  <si>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</si>
  <si>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</si>
  <si>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</si>
  <si>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</si>
  <si>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</si>
  <si>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</si>
  <si>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</si>
  <si>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</si>
  <si>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</si>
  <si>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</si>
  <si>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</si>
  <si>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</si>
  <si>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</si>
  <si>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</si>
  <si>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20.009.0027-0</t>
  </si>
  <si>
    <t>20.009.0027-A</t>
  </si>
  <si>
    <t>20.009.0029-0</t>
  </si>
  <si>
    <t>20.009.0029-A</t>
  </si>
  <si>
    <t>20.009.0032-0</t>
  </si>
  <si>
    <t>20.009.0032-A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</si>
  <si>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</si>
  <si>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</si>
  <si>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</si>
  <si>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</si>
  <si>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</si>
  <si>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</si>
  <si>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</si>
  <si>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</si>
  <si>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</si>
  <si>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</si>
  <si>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</si>
  <si>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</si>
  <si>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</si>
  <si>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</si>
  <si>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</si>
  <si>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</si>
  <si>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</si>
  <si>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</si>
  <si>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</si>
  <si>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</si>
  <si>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</si>
  <si>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</si>
  <si>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</si>
  <si>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</si>
  <si>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</si>
  <si>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20.012.0002-A</t>
  </si>
  <si>
    <t>20.012.0003-0</t>
  </si>
  <si>
    <t>20.012.0003-A</t>
  </si>
  <si>
    <t>20.012.0004-0</t>
  </si>
  <si>
    <t>20.012.0004-A</t>
  </si>
  <si>
    <t>20.012.0005-0</t>
  </si>
  <si>
    <t>20.012.0005-A</t>
  </si>
  <si>
    <t>20.012.0006-0</t>
  </si>
  <si>
    <t>20.012.0006-A</t>
  </si>
  <si>
    <t>20.012.0008-0</t>
  </si>
  <si>
    <t>20.012.0008-A</t>
  </si>
  <si>
    <t>20.012.0009-0</t>
  </si>
  <si>
    <t>20.012.0009-A</t>
  </si>
  <si>
    <t>20.012.0010-0</t>
  </si>
  <si>
    <t>20.012.0010-A</t>
  </si>
  <si>
    <t>20.012.0011-0</t>
  </si>
  <si>
    <t>20.012.0011-A</t>
  </si>
  <si>
    <t>20.012.0013-0</t>
  </si>
  <si>
    <t>20.012.0013-A</t>
  </si>
  <si>
    <t>20.012.0015-0</t>
  </si>
  <si>
    <t>20.012.0015-A</t>
  </si>
  <si>
    <t>20.012.0020-0</t>
  </si>
  <si>
    <t>20.012.0020-A</t>
  </si>
  <si>
    <t>20.012.0025-0</t>
  </si>
  <si>
    <t>20.012.0025-A</t>
  </si>
  <si>
    <t>20.012.0030-0</t>
  </si>
  <si>
    <t>20.012.0030-A</t>
  </si>
  <si>
    <t>20.012.0035-0</t>
  </si>
  <si>
    <t>20.012.0035-A</t>
  </si>
  <si>
    <t>20.012.0036-0</t>
  </si>
  <si>
    <t>20.012.0036-A</t>
  </si>
  <si>
    <t>20.012.0050-0</t>
  </si>
  <si>
    <t>20.012.0050-A</t>
  </si>
  <si>
    <t>20.013.0005-0</t>
  </si>
  <si>
    <t>20.013.0005-A</t>
  </si>
  <si>
    <t>20.015.0010-0</t>
  </si>
  <si>
    <t>20.015.0010-A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</si>
  <si>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</si>
  <si>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</si>
  <si>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</si>
  <si>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</si>
  <si>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</si>
  <si>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</si>
  <si>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</si>
  <si>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</si>
  <si>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</si>
  <si>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</si>
  <si>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</si>
  <si>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</si>
  <si>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</si>
  <si>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</si>
  <si>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</si>
  <si>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</si>
  <si>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</si>
  <si>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</si>
  <si>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</si>
  <si>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</si>
  <si>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</si>
  <si>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</si>
  <si>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</si>
  <si>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</si>
  <si>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</si>
  <si>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</si>
  <si>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</si>
  <si>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</si>
  <si>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</si>
  <si>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</si>
  <si>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</si>
  <si>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</si>
  <si>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</si>
  <si>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</si>
  <si>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</si>
  <si>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</si>
  <si>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</si>
  <si>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</si>
  <si>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</si>
  <si>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</si>
  <si>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</si>
  <si>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</si>
  <si>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</si>
  <si>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</si>
  <si>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</si>
  <si>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</si>
  <si>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</si>
  <si>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</si>
  <si>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</si>
  <si>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</si>
  <si>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</si>
  <si>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</si>
  <si>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</si>
  <si>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</si>
  <si>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</si>
  <si>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</si>
  <si>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</si>
  <si>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</si>
  <si>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</si>
  <si>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</si>
  <si>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</si>
  <si>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</si>
  <si>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</si>
  <si>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</si>
  <si>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</si>
  <si>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</si>
  <si>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</si>
  <si>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</si>
  <si>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</si>
  <si>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</si>
  <si>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</si>
  <si>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</si>
  <si>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</si>
  <si>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</si>
  <si>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</si>
  <si>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</si>
  <si>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</si>
  <si>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</si>
  <si>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</si>
  <si>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</si>
  <si>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</si>
  <si>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</si>
  <si>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</si>
  <si>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</si>
  <si>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</si>
  <si>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</si>
  <si>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</si>
  <si>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</si>
  <si>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</si>
  <si>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</si>
  <si>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</si>
  <si>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</si>
  <si>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</si>
  <si>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</si>
  <si>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</si>
  <si>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</si>
  <si>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</si>
  <si>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</si>
  <si>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</si>
  <si>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</si>
  <si>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</si>
  <si>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</si>
  <si>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</si>
  <si>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</si>
  <si>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</si>
  <si>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</si>
  <si>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</si>
  <si>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</si>
  <si>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</si>
  <si>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</si>
  <si>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</si>
  <si>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</si>
  <si>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</si>
  <si>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</si>
  <si>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</si>
  <si>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</si>
  <si>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</si>
  <si>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</si>
  <si>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</si>
  <si>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</si>
  <si>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</si>
  <si>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</si>
  <si>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</si>
  <si>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</si>
  <si>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</si>
  <si>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</si>
  <si>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</si>
  <si>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</si>
  <si>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</si>
  <si>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</si>
  <si>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</si>
  <si>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</si>
  <si>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</si>
  <si>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</si>
  <si>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</si>
  <si>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</si>
  <si>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</si>
  <si>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</si>
  <si>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</si>
  <si>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</si>
  <si>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</si>
  <si>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</si>
  <si>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</si>
  <si>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</si>
  <si>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</si>
  <si>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</si>
  <si>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</si>
  <si>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</si>
  <si>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</si>
  <si>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</si>
  <si>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</si>
  <si>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</si>
  <si>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</si>
  <si>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</si>
  <si>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</si>
  <si>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</si>
  <si>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</si>
  <si>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</si>
  <si>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</si>
  <si>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</si>
  <si>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</si>
  <si>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</si>
  <si>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</si>
  <si>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</si>
  <si>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</si>
  <si>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</si>
  <si>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</si>
  <si>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</si>
  <si>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</si>
  <si>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</si>
  <si>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</si>
  <si>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</si>
  <si>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</si>
  <si>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</si>
  <si>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</si>
  <si>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</si>
  <si>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</si>
  <si>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</si>
  <si>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</si>
  <si>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</si>
  <si>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</si>
  <si>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</si>
  <si>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</si>
  <si>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</si>
  <si>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</si>
  <si>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</si>
  <si>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</si>
  <si>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</si>
  <si>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</si>
  <si>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</si>
  <si>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</si>
  <si>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</si>
  <si>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</si>
  <si>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</si>
  <si>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</si>
  <si>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</si>
  <si>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</si>
  <si>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</si>
  <si>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</si>
  <si>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</si>
  <si>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</si>
  <si>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</si>
  <si>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</si>
  <si>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</si>
  <si>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</si>
  <si>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</si>
  <si>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</si>
  <si>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</si>
  <si>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</si>
  <si>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</si>
  <si>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</si>
  <si>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</si>
  <si>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</si>
  <si>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</si>
  <si>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</si>
  <si>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</si>
  <si>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</si>
  <si>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</si>
  <si>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</si>
  <si>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</si>
  <si>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</si>
  <si>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</si>
  <si>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</si>
  <si>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</si>
  <si>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</si>
  <si>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</si>
  <si>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</si>
  <si>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</si>
  <si>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</si>
  <si>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</si>
  <si>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</si>
  <si>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</si>
  <si>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</si>
  <si>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</si>
  <si>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</si>
  <si>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</si>
  <si>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</si>
  <si>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</si>
  <si>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</si>
  <si>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</si>
  <si>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</si>
  <si>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</si>
  <si>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</si>
  <si>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</si>
  <si>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</si>
  <si>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</si>
  <si>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</si>
  <si>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</si>
  <si>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</si>
  <si>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</si>
  <si>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</si>
  <si>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</si>
  <si>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</si>
  <si>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</si>
  <si>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</si>
  <si>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</si>
  <si>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</si>
  <si>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</si>
  <si>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</si>
  <si>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</si>
  <si>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</si>
  <si>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</si>
  <si>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</si>
  <si>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</si>
  <si>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</si>
  <si>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</si>
  <si>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</si>
  <si>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</si>
  <si>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</si>
  <si>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</si>
  <si>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</si>
  <si>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</si>
  <si>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</si>
  <si>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</si>
  <si>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</si>
  <si>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</si>
  <si>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</si>
  <si>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</si>
  <si>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</si>
  <si>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</si>
  <si>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</si>
  <si>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</si>
  <si>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</si>
  <si>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</si>
  <si>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</si>
  <si>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</si>
  <si>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</si>
  <si>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</si>
  <si>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</si>
  <si>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</si>
  <si>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</si>
  <si>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</si>
  <si>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</si>
  <si>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</si>
  <si>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</si>
  <si>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</si>
  <si>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</si>
  <si>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</si>
  <si>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</si>
  <si>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</si>
  <si>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</si>
  <si>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</si>
  <si>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</si>
  <si>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</si>
  <si>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</si>
  <si>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</si>
  <si>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</si>
  <si>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</si>
  <si>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</si>
  <si>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</si>
  <si>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</si>
  <si>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</si>
  <si>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</si>
  <si>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</si>
  <si>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</si>
  <si>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</si>
  <si>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</si>
  <si>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</si>
  <si>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</si>
  <si>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</si>
  <si>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</si>
  <si>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</si>
  <si>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</si>
  <si>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</si>
  <si>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</si>
  <si>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</si>
  <si>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</si>
  <si>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</si>
  <si>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</si>
  <si>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</si>
  <si>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</si>
  <si>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</si>
  <si>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</si>
  <si>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</si>
  <si>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</si>
  <si>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</si>
  <si>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</si>
  <si>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</si>
  <si>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</si>
  <si>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</si>
  <si>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</si>
  <si>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</si>
  <si>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</si>
  <si>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</si>
  <si>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</si>
  <si>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</si>
  <si>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</si>
  <si>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</si>
  <si>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</si>
  <si>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</si>
  <si>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</si>
  <si>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</si>
  <si>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</si>
  <si>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</si>
  <si>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</si>
  <si>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</si>
  <si>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</si>
  <si>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</si>
  <si>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</si>
  <si>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</si>
  <si>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</si>
  <si>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</si>
  <si>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</si>
  <si>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</si>
  <si>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</si>
  <si>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</si>
  <si>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</si>
  <si>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</si>
  <si>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</si>
  <si>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</si>
  <si>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</si>
  <si>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</si>
  <si>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</si>
  <si>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</si>
  <si>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</si>
  <si>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</si>
  <si>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</si>
  <si>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</si>
  <si>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</si>
  <si>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</si>
  <si>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</si>
  <si>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</si>
  <si>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</si>
  <si>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</si>
  <si>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</si>
  <si>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</si>
  <si>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</si>
  <si>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</si>
  <si>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</si>
  <si>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</si>
  <si>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</si>
  <si>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</si>
  <si>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</si>
  <si>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</si>
  <si>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</si>
  <si>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</si>
  <si>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</si>
  <si>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</si>
  <si>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</si>
  <si>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</si>
  <si>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</si>
  <si>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</si>
  <si>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</si>
  <si>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</si>
  <si>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</si>
  <si>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</si>
  <si>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</si>
  <si>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</si>
  <si>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</si>
  <si>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</si>
  <si>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</si>
  <si>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</si>
  <si>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</si>
  <si>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</si>
  <si>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</si>
  <si>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</si>
  <si>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</si>
  <si>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</si>
  <si>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</si>
  <si>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</si>
  <si>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</si>
  <si>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</si>
  <si>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</si>
  <si>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</si>
  <si>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</si>
  <si>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</si>
  <si>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</si>
  <si>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</si>
  <si>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</si>
  <si>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</si>
  <si>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</si>
  <si>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</si>
  <si>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</si>
  <si>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</si>
  <si>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</si>
  <si>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</si>
  <si>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</si>
  <si>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</si>
  <si>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</si>
  <si>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</si>
  <si>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</si>
  <si>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</si>
  <si>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</si>
  <si>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</si>
  <si>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</si>
  <si>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</si>
  <si>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</si>
  <si>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</si>
  <si>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</si>
  <si>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</si>
  <si>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</si>
  <si>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</si>
  <si>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</si>
  <si>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</si>
  <si>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</si>
  <si>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</si>
  <si>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</si>
  <si>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</si>
  <si>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</si>
  <si>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</si>
  <si>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</si>
  <si>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</si>
  <si>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</si>
  <si>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</si>
  <si>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</si>
  <si>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</si>
  <si>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</si>
  <si>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</si>
  <si>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</si>
  <si>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</si>
  <si>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</si>
  <si>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</si>
  <si>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</si>
  <si>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</si>
  <si>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</si>
  <si>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</si>
  <si>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</si>
  <si>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</si>
  <si>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</si>
  <si>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</si>
  <si>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</si>
  <si>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</si>
  <si>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</si>
  <si>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</si>
  <si>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</si>
  <si>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</si>
  <si>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</si>
  <si>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</si>
  <si>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</si>
  <si>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</si>
  <si>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</si>
  <si>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</si>
  <si>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</si>
  <si>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</si>
  <si>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</si>
  <si>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</si>
  <si>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</si>
  <si>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</si>
  <si>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</si>
  <si>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</si>
  <si>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</si>
  <si>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</si>
  <si>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</si>
  <si>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</si>
  <si>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</si>
  <si>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</si>
  <si>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</si>
  <si>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</si>
  <si>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</si>
  <si>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</si>
  <si>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</si>
  <si>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</si>
  <si>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</si>
  <si>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</si>
  <si>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</si>
  <si>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</si>
  <si>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</si>
  <si>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</si>
  <si>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</si>
  <si>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</si>
  <si>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</si>
  <si>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</si>
  <si>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</si>
  <si>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</si>
  <si>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</si>
  <si>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</si>
  <si>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</si>
  <si>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</si>
  <si>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</si>
  <si>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</si>
  <si>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</si>
  <si>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</si>
  <si>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</si>
  <si>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</si>
  <si>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</si>
  <si>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</si>
  <si>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</si>
  <si>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</si>
  <si>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</si>
  <si>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</si>
  <si>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</si>
  <si>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</si>
  <si>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</si>
  <si>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</si>
  <si>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</si>
  <si>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</si>
  <si>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</si>
  <si>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</si>
  <si>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</si>
  <si>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</si>
  <si>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</si>
  <si>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</si>
  <si>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</si>
  <si>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</si>
  <si>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</si>
  <si>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</si>
  <si>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</si>
  <si>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</si>
  <si>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</si>
  <si>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</si>
  <si>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</si>
  <si>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</si>
  <si>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</si>
  <si>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</si>
  <si>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</si>
  <si>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</si>
  <si>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</si>
  <si>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</si>
  <si>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</si>
  <si>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</si>
  <si>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</si>
  <si>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</si>
  <si>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</si>
  <si>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</si>
  <si>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</si>
  <si>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</si>
  <si>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</si>
  <si>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</si>
  <si>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</si>
  <si>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</si>
  <si>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</si>
  <si>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</si>
  <si>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</si>
  <si>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</si>
  <si>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</si>
  <si>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</si>
  <si>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</si>
  <si>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</si>
  <si>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</si>
  <si>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</si>
  <si>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</si>
  <si>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</si>
  <si>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</si>
  <si>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</si>
  <si>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</si>
  <si>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</si>
  <si>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</si>
  <si>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</si>
  <si>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</si>
  <si>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</si>
  <si>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</si>
  <si>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</si>
  <si>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</si>
  <si>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</si>
  <si>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</si>
  <si>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</si>
  <si>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</si>
  <si>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</si>
  <si>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</si>
  <si>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</si>
  <si>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</si>
  <si>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</si>
  <si>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</si>
  <si>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</si>
  <si>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</si>
  <si>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</si>
  <si>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</si>
  <si>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</si>
  <si>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</si>
  <si>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</si>
  <si>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</si>
  <si>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</si>
  <si>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</si>
  <si>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</si>
  <si>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</si>
  <si>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</si>
  <si>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</si>
  <si>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</si>
  <si>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</si>
  <si>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</si>
  <si>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</si>
  <si>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</si>
  <si>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</si>
  <si>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</si>
  <si>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</si>
  <si>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</si>
  <si>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</si>
  <si>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</si>
  <si>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</si>
  <si>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</si>
  <si>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</si>
  <si>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</si>
  <si>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</si>
  <si>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</si>
  <si>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</si>
  <si>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</si>
  <si>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</si>
  <si>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</si>
  <si>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</si>
  <si>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</si>
  <si>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</si>
  <si>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</si>
  <si>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</si>
  <si>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</si>
  <si>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</si>
  <si>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</si>
  <si>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</si>
  <si>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</si>
  <si>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</si>
  <si>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</si>
  <si>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</si>
  <si>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</si>
  <si>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</si>
  <si>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</si>
  <si>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</si>
  <si>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</si>
  <si>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</si>
  <si>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</si>
  <si>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</si>
  <si>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</si>
  <si>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</si>
  <si>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</si>
  <si>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</si>
  <si>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</si>
  <si>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</si>
  <si>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</si>
  <si>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</si>
  <si>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</si>
  <si>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</si>
  <si>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</si>
  <si>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</si>
  <si>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</si>
  <si>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</si>
  <si>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</si>
  <si>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</si>
  <si>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</si>
  <si>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20.097.0015-0</t>
  </si>
  <si>
    <t>20.097.0015-A</t>
  </si>
  <si>
    <t>20.097.0020-0</t>
  </si>
  <si>
    <t>20.097.0020-A</t>
  </si>
  <si>
    <t>20.098.0001-0</t>
  </si>
  <si>
    <t>20.098.0001-A</t>
  </si>
  <si>
    <t>20.099.0001-0</t>
  </si>
  <si>
    <t>20.099.0001-A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</si>
  <si>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</si>
  <si>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</si>
  <si>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</si>
  <si>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</si>
  <si>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</si>
  <si>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</si>
  <si>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</si>
  <si>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</si>
  <si>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</si>
  <si>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</si>
  <si>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</si>
  <si>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</si>
  <si>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</si>
  <si>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</si>
  <si>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</si>
  <si>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</si>
  <si>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</si>
  <si>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</si>
  <si>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</si>
  <si>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</si>
  <si>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</si>
  <si>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</si>
  <si>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</si>
  <si>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</si>
  <si>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</si>
  <si>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</si>
  <si>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</si>
  <si>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</si>
  <si>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</si>
  <si>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</si>
  <si>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</si>
  <si>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</si>
  <si>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</si>
  <si>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</si>
  <si>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</si>
  <si>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</si>
  <si>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</si>
  <si>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</si>
  <si>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</si>
  <si>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</si>
  <si>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</si>
  <si>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</si>
  <si>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</si>
  <si>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</si>
  <si>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</si>
  <si>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</si>
  <si>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</si>
  <si>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20.104.0001-A</t>
  </si>
  <si>
    <t>20.104.0005-0</t>
  </si>
  <si>
    <t>20.104.0005-A</t>
  </si>
  <si>
    <t>20.105.0001-0</t>
  </si>
  <si>
    <t>20.105.0001-A</t>
  </si>
  <si>
    <t>20.105.0004-0</t>
  </si>
  <si>
    <t>20.105.0004-A</t>
  </si>
  <si>
    <t>20.105.0005-0</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</si>
  <si>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</si>
  <si>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</si>
  <si>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</si>
  <si>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</si>
  <si>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</si>
  <si>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</si>
  <si>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</si>
  <si>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</si>
  <si>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</si>
  <si>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</si>
  <si>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</si>
  <si>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</si>
  <si>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</si>
  <si>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</si>
  <si>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</si>
  <si>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</si>
  <si>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</si>
  <si>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</si>
  <si>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</si>
  <si>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</si>
  <si>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</si>
  <si>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</si>
  <si>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</si>
  <si>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</si>
  <si>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</si>
  <si>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</si>
  <si>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</si>
  <si>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</si>
  <si>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</si>
  <si>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</si>
  <si>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</si>
  <si>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</si>
  <si>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</si>
  <si>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</si>
  <si>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</si>
  <si>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</si>
  <si>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</si>
  <si>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</si>
  <si>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</si>
  <si>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</si>
  <si>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</si>
  <si>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</si>
  <si>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</si>
  <si>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</si>
  <si>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</si>
  <si>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</si>
  <si>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</si>
  <si>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</si>
  <si>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</si>
  <si>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</si>
  <si>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</si>
  <si>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</si>
  <si>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</si>
  <si>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</si>
  <si>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</si>
  <si>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</si>
  <si>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</si>
  <si>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</si>
  <si>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</si>
  <si>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</si>
  <si>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</si>
  <si>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</si>
  <si>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</si>
  <si>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</si>
  <si>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</si>
  <si>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</si>
  <si>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</si>
  <si>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</si>
  <si>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</si>
  <si>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</si>
  <si>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</si>
  <si>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</si>
  <si>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</si>
  <si>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</si>
  <si>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</si>
  <si>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</si>
  <si>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</si>
  <si>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</si>
  <si>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</si>
  <si>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</si>
  <si>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</si>
  <si>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</si>
  <si>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</si>
  <si>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</si>
  <si>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</si>
  <si>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</si>
  <si>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</si>
  <si>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</si>
  <si>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</si>
  <si>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</si>
  <si>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</si>
  <si>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</si>
  <si>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</si>
  <si>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20.116.0030-0</t>
  </si>
  <si>
    <t>20.116.0030-A</t>
  </si>
  <si>
    <t>20.116.0035-0</t>
  </si>
  <si>
    <t>20.116.0035-A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</si>
  <si>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</si>
  <si>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</si>
  <si>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</si>
  <si>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</si>
  <si>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</si>
  <si>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</si>
  <si>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</si>
  <si>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</si>
  <si>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</si>
  <si>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</si>
  <si>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</si>
  <si>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</si>
  <si>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</si>
  <si>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</si>
  <si>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</si>
  <si>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</si>
  <si>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</si>
  <si>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</si>
  <si>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</si>
  <si>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</si>
  <si>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</si>
  <si>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</si>
  <si>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</si>
  <si>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</si>
  <si>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</si>
  <si>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</si>
  <si>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</si>
  <si>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</si>
  <si>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</si>
  <si>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</si>
  <si>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</si>
  <si>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</si>
  <si>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</si>
  <si>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</si>
  <si>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</si>
  <si>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</si>
  <si>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</si>
  <si>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</si>
  <si>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</si>
  <si>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</si>
  <si>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</si>
  <si>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</si>
  <si>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</si>
  <si>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</si>
  <si>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</si>
  <si>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</si>
  <si>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</si>
  <si>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</si>
  <si>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</si>
  <si>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</si>
  <si>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</si>
  <si>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</si>
  <si>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</si>
  <si>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</si>
  <si>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</si>
  <si>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</si>
  <si>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</si>
  <si>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</si>
  <si>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</si>
  <si>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</si>
  <si>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</si>
  <si>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</si>
  <si>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</si>
  <si>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</si>
  <si>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</si>
  <si>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</si>
  <si>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</si>
  <si>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</si>
  <si>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</si>
  <si>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</si>
  <si>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</si>
  <si>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</si>
  <si>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</si>
  <si>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</si>
  <si>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</si>
  <si>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</si>
  <si>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</si>
  <si>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</si>
  <si>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</si>
  <si>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</si>
  <si>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</si>
  <si>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</si>
  <si>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</si>
  <si>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</si>
  <si>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</si>
  <si>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</si>
  <si>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</si>
  <si>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</si>
  <si>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</si>
  <si>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</si>
  <si>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</si>
  <si>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</si>
  <si>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</si>
  <si>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</si>
  <si>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</si>
  <si>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</si>
  <si>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</si>
  <si>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</si>
  <si>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</si>
  <si>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</si>
  <si>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</si>
  <si>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</si>
  <si>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</si>
  <si>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</si>
  <si>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</si>
  <si>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</si>
  <si>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</si>
  <si>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</si>
  <si>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</si>
  <si>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</si>
  <si>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</si>
  <si>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</si>
  <si>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</si>
  <si>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</si>
  <si>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</si>
  <si>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</si>
  <si>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</si>
  <si>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</si>
  <si>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</si>
  <si>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</si>
  <si>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</si>
  <si>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</si>
  <si>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</si>
  <si>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</si>
  <si>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</si>
  <si>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21.004.0095-A</t>
  </si>
  <si>
    <t>21.004.0100-0</t>
  </si>
  <si>
    <t>21.004.0100-A</t>
  </si>
  <si>
    <t>21.004.0101-0</t>
  </si>
  <si>
    <t>21.004.0101-A</t>
  </si>
  <si>
    <t>21.004.0102-0</t>
  </si>
  <si>
    <t>21.004.0102-A</t>
  </si>
  <si>
    <t>21.004.0105-0</t>
  </si>
  <si>
    <t>21.004.0105-A</t>
  </si>
  <si>
    <t>21.004.0108-0</t>
  </si>
  <si>
    <t>21.004.0108-A</t>
  </si>
  <si>
    <t>21.004.0110-0</t>
  </si>
  <si>
    <t>21.004.0110-A</t>
  </si>
  <si>
    <t>21.004.0120-0</t>
  </si>
  <si>
    <t>21.004.0120-A</t>
  </si>
  <si>
    <t>21.004.0125-0</t>
  </si>
  <si>
    <t>21.004.0125-A</t>
  </si>
  <si>
    <t>21.004.0130-0</t>
  </si>
  <si>
    <t>21.004.0130-A</t>
  </si>
  <si>
    <t>21.004.0135-0</t>
  </si>
  <si>
    <t>21.004.0135-A</t>
  </si>
  <si>
    <t>21.004.0140-0</t>
  </si>
  <si>
    <t>21.004.0140-A</t>
  </si>
  <si>
    <t>21.004.0141-0</t>
  </si>
  <si>
    <t>21.004.0141-A</t>
  </si>
  <si>
    <t>21.004.0142-0</t>
  </si>
  <si>
    <t>21.004.0142-A</t>
  </si>
  <si>
    <t>21.004.0143-0</t>
  </si>
  <si>
    <t>21.004.0143-A</t>
  </si>
  <si>
    <t>21.004.0144-0</t>
  </si>
  <si>
    <t>21.004.0144-A</t>
  </si>
  <si>
    <t>21.004.0150-0</t>
  </si>
  <si>
    <t>21.004.0150-A</t>
  </si>
  <si>
    <t>21.004.0153-0</t>
  </si>
  <si>
    <t>21.004.0153-A</t>
  </si>
  <si>
    <t>21.004.0155-0</t>
  </si>
  <si>
    <t>21.004.0155-A</t>
  </si>
  <si>
    <t>21.004.0158-0</t>
  </si>
  <si>
    <t>21.004.0158-A</t>
  </si>
  <si>
    <t>21.004.0160-0</t>
  </si>
  <si>
    <t>21.004.0160-A</t>
  </si>
  <si>
    <t>21.004.0165-0</t>
  </si>
  <si>
    <t>21.004.0165-A</t>
  </si>
  <si>
    <t>21.004.0168-0</t>
  </si>
  <si>
    <t>21.004.0168-A</t>
  </si>
  <si>
    <t>21.004.0170-0</t>
  </si>
  <si>
    <t>21.004.0170-A</t>
  </si>
  <si>
    <t>21.004.0175-0</t>
  </si>
  <si>
    <t>21.004.0175-A</t>
  </si>
  <si>
    <t>21.004.0185-0</t>
  </si>
  <si>
    <t>21.004.0185-A</t>
  </si>
  <si>
    <t>21.004.0186-0</t>
  </si>
  <si>
    <t>21.004.0186-A</t>
  </si>
  <si>
    <t>21.004.0187-0</t>
  </si>
  <si>
    <t>21.004.0187-A</t>
  </si>
  <si>
    <t>21.004.0188-0</t>
  </si>
  <si>
    <t>21.004.0188-A</t>
  </si>
  <si>
    <t>21.004.0190-0</t>
  </si>
  <si>
    <t>21.004.0190-A</t>
  </si>
  <si>
    <t>21.004.0200-0</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</si>
  <si>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</si>
  <si>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</si>
  <si>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</si>
  <si>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</si>
  <si>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</si>
  <si>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</si>
  <si>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</si>
  <si>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</si>
  <si>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</si>
  <si>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</si>
  <si>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</si>
  <si>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</si>
  <si>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</si>
  <si>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</si>
  <si>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</si>
  <si>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</si>
  <si>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</si>
  <si>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</si>
  <si>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</si>
  <si>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</si>
  <si>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</si>
  <si>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</si>
  <si>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</si>
  <si>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</si>
  <si>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</si>
  <si>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</si>
  <si>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</si>
  <si>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</si>
  <si>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</si>
  <si>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</si>
  <si>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</si>
  <si>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</si>
  <si>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</si>
  <si>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</si>
  <si>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</si>
  <si>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</si>
  <si>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</si>
  <si>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</si>
  <si>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</si>
  <si>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</si>
  <si>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</si>
  <si>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</si>
  <si>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</si>
  <si>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</si>
  <si>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</si>
  <si>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</si>
  <si>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</si>
  <si>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</si>
  <si>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</si>
  <si>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</si>
  <si>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</si>
  <si>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</si>
  <si>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</si>
  <si>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</si>
  <si>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</si>
  <si>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</si>
  <si>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</si>
  <si>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</si>
  <si>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</si>
  <si>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</si>
  <si>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</si>
  <si>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</si>
  <si>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</si>
  <si>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</si>
  <si>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</si>
  <si>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</si>
  <si>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</si>
  <si>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</si>
  <si>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</si>
  <si>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</si>
  <si>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</si>
  <si>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</si>
  <si>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</si>
  <si>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</si>
  <si>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</si>
  <si>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</si>
  <si>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</si>
  <si>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</si>
  <si>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</si>
  <si>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</si>
  <si>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</si>
  <si>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</si>
  <si>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</si>
  <si>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</si>
  <si>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</si>
  <si>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</si>
  <si>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</si>
  <si>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</si>
  <si>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</si>
  <si>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</si>
  <si>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</si>
  <si>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</si>
  <si>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</si>
  <si>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</si>
  <si>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</si>
  <si>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</si>
  <si>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</si>
  <si>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</si>
  <si>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</si>
  <si>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</si>
  <si>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</si>
  <si>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</si>
  <si>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</si>
  <si>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</si>
  <si>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</si>
  <si>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</si>
  <si>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</si>
  <si>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</si>
  <si>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</si>
  <si>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</si>
  <si>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</si>
  <si>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</si>
  <si>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</si>
  <si>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</si>
  <si>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</si>
  <si>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</si>
  <si>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</si>
  <si>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</si>
  <si>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</si>
  <si>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</si>
  <si>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</si>
  <si>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</si>
  <si>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</si>
  <si>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</si>
  <si>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</si>
  <si>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</si>
  <si>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</si>
  <si>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</si>
  <si>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</si>
  <si>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</si>
  <si>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</si>
  <si>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</si>
  <si>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</si>
  <si>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</si>
  <si>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</si>
  <si>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</si>
  <si>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</si>
  <si>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</si>
  <si>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</si>
  <si>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</si>
  <si>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</si>
  <si>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</si>
  <si>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</si>
  <si>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</si>
  <si>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</si>
  <si>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</si>
  <si>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</si>
  <si>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</si>
  <si>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</si>
  <si>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</si>
  <si>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</si>
  <si>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</si>
  <si>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</si>
  <si>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</si>
  <si>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21.015.0207-A</t>
  </si>
  <si>
    <t>21.015.0208-0</t>
  </si>
  <si>
    <t>21.015.0208-A</t>
  </si>
  <si>
    <t>21.015.0209-0</t>
  </si>
  <si>
    <t>21.015.0209-A</t>
  </si>
  <si>
    <t>21.015.0210-0</t>
  </si>
  <si>
    <t>21.015.0210-A</t>
  </si>
  <si>
    <t>21.015.0220-0</t>
  </si>
  <si>
    <t>21.015.0220-A</t>
  </si>
  <si>
    <t>21.015.0230-0</t>
  </si>
  <si>
    <t>21.015.0230-A</t>
  </si>
  <si>
    <t>21.015.0231-0</t>
  </si>
  <si>
    <t>21.015.0231-A</t>
  </si>
  <si>
    <t>21.015.0233-0</t>
  </si>
  <si>
    <t>21.015.0233-A</t>
  </si>
  <si>
    <t>21.015.0234-0</t>
  </si>
  <si>
    <t>21.015.0234-A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</si>
  <si>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</si>
  <si>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</si>
  <si>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</si>
  <si>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</si>
  <si>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</si>
  <si>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</si>
  <si>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</si>
  <si>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</si>
  <si>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</si>
  <si>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</si>
  <si>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</si>
  <si>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</si>
  <si>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</si>
  <si>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</si>
  <si>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</si>
  <si>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</si>
  <si>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</si>
  <si>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</si>
  <si>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</si>
  <si>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</si>
  <si>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</si>
  <si>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</si>
  <si>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</si>
  <si>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</si>
  <si>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</si>
  <si>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</si>
  <si>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</si>
  <si>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</si>
  <si>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</si>
  <si>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</si>
  <si>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</si>
  <si>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</si>
  <si>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</si>
  <si>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</si>
  <si>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</si>
  <si>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</si>
  <si>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</si>
  <si>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</si>
  <si>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</si>
  <si>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</si>
  <si>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</si>
  <si>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</si>
  <si>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</si>
  <si>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</si>
  <si>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</si>
  <si>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</si>
  <si>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</si>
  <si>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</si>
  <si>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</si>
  <si>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</si>
  <si>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</si>
  <si>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</si>
  <si>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</si>
  <si>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</si>
  <si>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</si>
  <si>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</si>
  <si>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</si>
  <si>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</si>
  <si>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</si>
  <si>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</si>
  <si>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</si>
  <si>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</si>
  <si>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</si>
  <si>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</si>
  <si>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</si>
  <si>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</si>
  <si>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</si>
  <si>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</si>
  <si>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</si>
  <si>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</si>
  <si>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</si>
  <si>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</si>
  <si>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</si>
  <si>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</si>
  <si>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</si>
  <si>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</si>
  <si>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</si>
  <si>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</si>
  <si>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</si>
  <si>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</si>
  <si>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</si>
  <si>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</si>
  <si>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</si>
  <si>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</si>
  <si>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</si>
  <si>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</si>
  <si>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</si>
  <si>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</si>
  <si>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</si>
  <si>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</si>
  <si>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</si>
  <si>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</si>
  <si>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</si>
  <si>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</si>
  <si>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</si>
  <si>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</si>
  <si>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</si>
  <si>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</si>
  <si>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</si>
  <si>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</si>
  <si>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</si>
  <si>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</si>
  <si>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</si>
  <si>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</si>
  <si>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</si>
  <si>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</si>
  <si>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</si>
  <si>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</si>
  <si>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</si>
  <si>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</si>
  <si>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</si>
  <si>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</si>
  <si>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</si>
  <si>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</si>
  <si>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</si>
  <si>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</si>
  <si>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</si>
  <si>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</si>
  <si>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</si>
  <si>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</si>
  <si>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</si>
  <si>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</si>
  <si>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</si>
  <si>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</si>
  <si>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</si>
  <si>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</si>
  <si>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</si>
  <si>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</si>
  <si>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</si>
  <si>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</si>
  <si>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</si>
  <si>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</si>
  <si>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</si>
  <si>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</si>
  <si>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</si>
  <si>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</si>
  <si>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</si>
  <si>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</si>
  <si>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</si>
  <si>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</si>
  <si>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</si>
  <si>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</si>
  <si>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</si>
  <si>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</si>
  <si>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</si>
  <si>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</si>
  <si>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</si>
  <si>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</si>
  <si>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</si>
  <si>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</si>
  <si>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</si>
  <si>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</si>
  <si>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</si>
  <si>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</si>
  <si>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</si>
  <si>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</si>
  <si>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</si>
  <si>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</si>
  <si>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</si>
  <si>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</si>
  <si>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</si>
  <si>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</si>
  <si>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</si>
  <si>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</si>
  <si>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</si>
  <si>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</si>
  <si>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</si>
  <si>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</si>
  <si>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</si>
  <si>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</si>
  <si>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</si>
  <si>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</si>
  <si>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</si>
  <si>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</si>
  <si>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</si>
  <si>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</si>
  <si>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</si>
  <si>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</si>
  <si>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</si>
  <si>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</si>
  <si>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</si>
  <si>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</si>
  <si>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</si>
  <si>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</si>
  <si>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</si>
  <si>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</si>
  <si>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</si>
  <si>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</si>
  <si>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</si>
  <si>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</si>
  <si>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</si>
  <si>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</si>
  <si>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</si>
  <si>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</si>
  <si>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</si>
  <si>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</si>
  <si>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</si>
  <si>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</si>
  <si>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</si>
  <si>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</si>
  <si>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</si>
  <si>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</si>
  <si>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</si>
  <si>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</si>
  <si>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</si>
  <si>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</si>
  <si>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</si>
  <si>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</si>
  <si>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</si>
  <si>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</si>
  <si>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</si>
  <si>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</si>
  <si>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</si>
  <si>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</si>
  <si>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</si>
  <si>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</si>
  <si>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</si>
  <si>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</si>
  <si>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</si>
  <si>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</si>
  <si>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</si>
  <si>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</si>
  <si>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</si>
  <si>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</si>
  <si>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</si>
  <si>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</si>
  <si>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</si>
  <si>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</si>
  <si>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</si>
  <si>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</si>
  <si>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</si>
  <si>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</si>
  <si>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</si>
  <si>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</si>
  <si>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</si>
  <si>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</si>
  <si>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</si>
  <si>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</si>
  <si>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</si>
  <si>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</si>
  <si>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</si>
  <si>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</si>
  <si>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</si>
  <si>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</si>
  <si>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</si>
  <si>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</si>
  <si>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</si>
  <si>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</si>
  <si>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</si>
  <si>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</si>
  <si>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</si>
  <si>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</si>
  <si>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</si>
  <si>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</si>
  <si>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</si>
  <si>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</si>
  <si>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</si>
  <si>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</si>
  <si>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</si>
  <si>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</si>
  <si>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</si>
  <si>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</si>
  <si>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</si>
  <si>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</si>
  <si>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</si>
  <si>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</si>
  <si>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</si>
  <si>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</si>
  <si>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</si>
  <si>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</si>
  <si>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</si>
  <si>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</si>
  <si>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</si>
  <si>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</si>
  <si>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</si>
  <si>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</si>
  <si>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</si>
  <si>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</si>
  <si>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</si>
  <si>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</si>
  <si>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</si>
  <si>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</si>
  <si>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</si>
  <si>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</si>
  <si>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</si>
  <si>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</si>
  <si>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</si>
  <si>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</si>
  <si>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</si>
  <si>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</si>
  <si>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</si>
  <si>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</si>
  <si>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</si>
  <si>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</si>
  <si>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</si>
  <si>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</si>
  <si>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</si>
  <si>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</si>
  <si>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</si>
  <si>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</si>
  <si>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</si>
  <si>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</si>
  <si>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</si>
  <si>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</si>
  <si>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</si>
  <si>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</si>
  <si>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</si>
  <si>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</si>
  <si>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</si>
  <si>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</si>
  <si>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</si>
  <si>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</si>
  <si>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</si>
  <si>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</si>
  <si>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</si>
  <si>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21.038.0050-A</t>
  </si>
  <si>
    <t>21.038.0055-0</t>
  </si>
  <si>
    <t>21.038.0055-A</t>
  </si>
  <si>
    <t>21.038.0060-0</t>
  </si>
  <si>
    <t>21.038.0060-A</t>
  </si>
  <si>
    <t>21.040.0010-0</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</si>
  <si>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</si>
  <si>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</si>
  <si>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</si>
  <si>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</si>
  <si>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</si>
  <si>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</si>
  <si>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</si>
  <si>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</si>
  <si>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</si>
  <si>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</si>
  <si>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</si>
  <si>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</si>
  <si>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</si>
  <si>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</si>
  <si>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</si>
  <si>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</si>
  <si>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</si>
  <si>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</si>
  <si>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</si>
  <si>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</si>
  <si>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</si>
  <si>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</si>
  <si>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</si>
  <si>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</si>
  <si>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</si>
  <si>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</si>
  <si>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</si>
  <si>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</si>
  <si>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</si>
  <si>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</si>
  <si>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</si>
  <si>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</si>
  <si>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</si>
  <si>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</si>
  <si>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</si>
  <si>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</si>
  <si>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</si>
  <si>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</si>
  <si>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</si>
  <si>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</si>
  <si>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</si>
  <si>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21.045.0082-0</t>
  </si>
  <si>
    <t>21.045.0082-A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</si>
  <si>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</si>
  <si>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</si>
  <si>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</si>
  <si>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</si>
  <si>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</si>
  <si>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</si>
  <si>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</si>
  <si>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</si>
  <si>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</si>
  <si>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</si>
  <si>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</si>
  <si>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</si>
  <si>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</si>
  <si>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</si>
  <si>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</si>
  <si>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</si>
  <si>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</si>
  <si>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</si>
  <si>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</si>
  <si>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</si>
  <si>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</si>
  <si>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</si>
  <si>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</si>
  <si>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</si>
  <si>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</si>
  <si>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</si>
  <si>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</si>
  <si>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</si>
  <si>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</si>
  <si>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</si>
  <si>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</si>
  <si>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</si>
  <si>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</si>
  <si>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</si>
  <si>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</si>
  <si>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</si>
  <si>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</si>
  <si>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</si>
  <si>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</si>
  <si>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</si>
  <si>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</si>
  <si>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</si>
  <si>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</si>
  <si>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</si>
  <si>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</si>
  <si>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</si>
  <si>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</si>
  <si>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</si>
  <si>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</si>
  <si>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</si>
  <si>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</si>
  <si>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</si>
  <si>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</si>
  <si>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</si>
  <si>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</si>
  <si>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</si>
  <si>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</si>
  <si>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</si>
  <si>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</si>
  <si>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</si>
  <si>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</si>
  <si>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</si>
  <si>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</si>
  <si>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</si>
  <si>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</si>
  <si>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</si>
  <si>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</si>
  <si>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</si>
  <si>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</si>
  <si>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</si>
  <si>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</si>
  <si>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</si>
  <si>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</si>
  <si>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</si>
  <si>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</si>
  <si>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</si>
  <si>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</si>
  <si>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</si>
  <si>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</si>
  <si>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</si>
  <si>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21.050.0010-0</t>
  </si>
  <si>
    <t>21.050.0010-A</t>
  </si>
  <si>
    <t>21.050.0015-0</t>
  </si>
  <si>
    <t>21.050.0015-A</t>
  </si>
  <si>
    <t>21.050.0020-0</t>
  </si>
  <si>
    <t>21.050.0020-A</t>
  </si>
  <si>
    <t>21.050.0025-0</t>
  </si>
  <si>
    <t>21.050.0025-A</t>
  </si>
  <si>
    <t>21.050.0040-0</t>
  </si>
  <si>
    <t>21.050.0040-A</t>
  </si>
  <si>
    <t>21.050.0045-0</t>
  </si>
  <si>
    <t>21.050.0045-A</t>
  </si>
  <si>
    <t>21.050.0050-0</t>
  </si>
  <si>
    <t>21.050.0050-A</t>
  </si>
  <si>
    <t>21.050.0052-0</t>
  </si>
  <si>
    <t>21.050.0052-A</t>
  </si>
  <si>
    <t>21.050.0053-0</t>
  </si>
  <si>
    <t>21.050.0053-A</t>
  </si>
  <si>
    <t>21.050.0055-0</t>
  </si>
  <si>
    <t>21.050.0055-A</t>
  </si>
  <si>
    <t>21.050.0057-0</t>
  </si>
  <si>
    <t>21.050.0057-A</t>
  </si>
  <si>
    <t>21.050.0060-0</t>
  </si>
  <si>
    <t>21.050.0060-A</t>
  </si>
  <si>
    <t>21.050.0062-0</t>
  </si>
  <si>
    <t>21.050.0062-A</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</si>
  <si>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</si>
  <si>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</si>
  <si>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</si>
  <si>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</si>
  <si>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</si>
  <si>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</si>
  <si>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</si>
  <si>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</si>
  <si>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</si>
  <si>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</si>
  <si>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</si>
  <si>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</si>
  <si>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</si>
  <si>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</si>
  <si>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</si>
  <si>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</si>
  <si>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</si>
  <si>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</si>
  <si>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</si>
  <si>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</si>
  <si>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</si>
  <si>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</si>
  <si>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</si>
  <si>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</si>
  <si>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</si>
  <si>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</si>
  <si>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</si>
  <si>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</si>
  <si>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</si>
  <si>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</si>
  <si>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</si>
  <si>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</si>
  <si>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</si>
  <si>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</si>
  <si>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</si>
  <si>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</si>
  <si>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</si>
  <si>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</si>
  <si>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</si>
  <si>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</si>
  <si>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</si>
  <si>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</si>
  <si>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</si>
  <si>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</si>
  <si>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</si>
  <si>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</si>
  <si>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</si>
  <si>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</si>
  <si>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</si>
  <si>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</si>
  <si>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</si>
  <si>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</si>
  <si>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</si>
  <si>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</si>
  <si>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</si>
  <si>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</si>
  <si>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</si>
  <si>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</si>
  <si>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</si>
  <si>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</si>
  <si>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</si>
  <si>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22.013.0005-A</t>
  </si>
  <si>
    <t>22.013.0010-0</t>
  </si>
  <si>
    <t>22.013.0010-A</t>
  </si>
  <si>
    <t>22.013.0015-0</t>
  </si>
  <si>
    <t>22.013.0015-A</t>
  </si>
  <si>
    <t>22.013.0020-0</t>
  </si>
  <si>
    <t>22.013.0020-A</t>
  </si>
  <si>
    <t>22.016.0005-0</t>
  </si>
  <si>
    <t>22.016.0005-A</t>
  </si>
  <si>
    <t>22.016.0010-0</t>
  </si>
  <si>
    <t>22.016.0010-A</t>
  </si>
  <si>
    <t>22.016.0015-0</t>
  </si>
  <si>
    <t>22.016.0015-A</t>
  </si>
  <si>
    <t>22.016.0020-0</t>
  </si>
  <si>
    <t>22.016.0020-A</t>
  </si>
  <si>
    <t>22.016.0025-0</t>
  </si>
  <si>
    <t>22.016.0025-A</t>
  </si>
  <si>
    <t>22.016.0030-0</t>
  </si>
  <si>
    <t>22.016.0030-A</t>
  </si>
  <si>
    <t>22.020.0005-0</t>
  </si>
  <si>
    <t>22.020.0005-A</t>
  </si>
  <si>
    <t>22.020.0010-0</t>
  </si>
  <si>
    <t>22.020.0010-A</t>
  </si>
  <si>
    <t>22.020.0015-0</t>
  </si>
  <si>
    <t>22.020.0015-A</t>
  </si>
  <si>
    <t>22.020.0030-0</t>
  </si>
  <si>
    <t>22.020.0030-A</t>
  </si>
  <si>
    <t>22.020.0035-0</t>
  </si>
  <si>
    <t>22.020.0035-A</t>
  </si>
  <si>
    <t>22.020.0040-0</t>
  </si>
  <si>
    <t>22.020.0040-A</t>
  </si>
  <si>
    <t>22.020.0045-0</t>
  </si>
  <si>
    <t>22.020.0045-A</t>
  </si>
  <si>
    <t>22.020.0050-0</t>
  </si>
  <si>
    <t>22.020.0050-A</t>
  </si>
  <si>
    <t>22.020.0055-0</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</si>
  <si>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</si>
  <si>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</si>
  <si>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</si>
  <si>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</si>
  <si>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</si>
  <si>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</si>
  <si>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</si>
  <si>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</si>
  <si>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</si>
  <si>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</si>
  <si>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</si>
  <si>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</si>
  <si>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</si>
  <si>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</si>
  <si>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</si>
  <si>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</si>
  <si>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</si>
  <si>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</si>
  <si>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</si>
  <si>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</si>
  <si>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</si>
  <si>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</si>
  <si>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</si>
  <si>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</si>
  <si>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</si>
  <si>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</si>
  <si>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</si>
  <si>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</si>
  <si>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</si>
  <si>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</si>
  <si>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</si>
  <si>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</si>
  <si>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</si>
  <si>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</si>
  <si>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</si>
  <si>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</si>
  <si>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22.025.0005-A</t>
  </si>
  <si>
    <t>22.025.0010-0</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</si>
  <si>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</si>
  <si>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</si>
  <si>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</si>
  <si>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</si>
  <si>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</si>
  <si>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</si>
  <si>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</si>
  <si>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</si>
  <si>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</si>
  <si>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</si>
  <si>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</si>
  <si>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</si>
  <si>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</si>
  <si>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</si>
  <si>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</si>
  <si>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</si>
  <si>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</si>
  <si>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</si>
  <si>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</si>
  <si>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</si>
  <si>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</si>
  <si>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</si>
  <si>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22.030.0015-A</t>
  </si>
  <si>
    <t>22.030.0030-0</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</si>
  <si>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</si>
  <si>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</si>
  <si>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</si>
  <si>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</si>
  <si>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</si>
  <si>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</si>
  <si>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</si>
  <si>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</si>
  <si>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</si>
  <si>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</si>
  <si>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</si>
  <si>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</si>
  <si>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</si>
  <si>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</si>
  <si>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</si>
  <si>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</si>
  <si>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</si>
  <si>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</si>
  <si>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22.030.0075-A</t>
  </si>
  <si>
    <t>22.030.0080-0</t>
  </si>
  <si>
    <t>22.030.0080-A</t>
  </si>
  <si>
    <t>22.030.0085-0</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</si>
  <si>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</si>
  <si>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</si>
  <si>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</si>
  <si>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</si>
  <si>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</si>
  <si>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</si>
  <si>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</si>
  <si>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</si>
  <si>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</si>
  <si>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</si>
  <si>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</si>
  <si>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</si>
  <si>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</si>
  <si>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</si>
  <si>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</si>
  <si>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</si>
  <si>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22.040.0020-A</t>
  </si>
  <si>
    <t>22.040.0025-0</t>
  </si>
  <si>
    <t>22.040.0025-A</t>
  </si>
  <si>
    <t>22.040.0030-0</t>
  </si>
  <si>
    <t>22.040.0030-A</t>
  </si>
  <si>
    <t>22.040.0035-0</t>
  </si>
  <si>
    <t>22.040.0035-A</t>
  </si>
  <si>
    <t>22.040.0040-0</t>
  </si>
  <si>
    <t>22.040.0040-A</t>
  </si>
  <si>
    <t>22.040.0045-0</t>
  </si>
  <si>
    <t>22.040.0045-A</t>
  </si>
  <si>
    <t>22.040.0050-0</t>
  </si>
  <si>
    <t>22.040.0050-A</t>
  </si>
  <si>
    <t>22.040.0055-0</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</si>
  <si>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</si>
  <si>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</si>
  <si>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</si>
  <si>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</si>
  <si>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</si>
  <si>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</si>
  <si>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</si>
  <si>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</si>
  <si>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</si>
  <si>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</si>
  <si>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</si>
  <si>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</si>
  <si>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</si>
  <si>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</si>
  <si>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</si>
  <si>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</si>
  <si>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</si>
  <si>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</si>
  <si>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</si>
  <si>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</si>
  <si>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</si>
  <si>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</si>
  <si>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</si>
  <si>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</si>
  <si>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</si>
  <si>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</si>
  <si>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</si>
  <si>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</si>
  <si>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</si>
  <si>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</si>
  <si>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</si>
  <si>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</si>
  <si>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</si>
  <si>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</si>
  <si>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</si>
  <si>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</si>
  <si>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</si>
  <si>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</si>
  <si>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</si>
  <si>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</si>
  <si>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54.001.0100-B</t>
  </si>
  <si>
    <t>54.001.0104-1</t>
  </si>
  <si>
    <t>54.001.0104-B</t>
  </si>
  <si>
    <t>54.001.0117-1</t>
  </si>
  <si>
    <t>54.001.0117-B</t>
  </si>
  <si>
    <t>54.001.0126-1</t>
  </si>
  <si>
    <t>54.001.0126-B</t>
  </si>
  <si>
    <t>54.001.0127-1</t>
  </si>
  <si>
    <t>54.001.0127-B</t>
  </si>
  <si>
    <t>54.001.0128-1</t>
  </si>
  <si>
    <t>54.001.0128-B</t>
  </si>
  <si>
    <t>54.001.0129-1</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</si>
  <si>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</si>
  <si>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</si>
  <si>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</si>
  <si>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</si>
  <si>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</si>
  <si>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</si>
  <si>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</si>
  <si>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</si>
  <si>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</si>
  <si>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</si>
  <si>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</si>
  <si>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</si>
  <si>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</si>
  <si>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</si>
  <si>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</si>
  <si>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</si>
  <si>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</si>
  <si>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</si>
  <si>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</si>
  <si>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</si>
  <si>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</si>
  <si>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</si>
  <si>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</si>
  <si>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</si>
  <si>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</si>
  <si>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</si>
  <si>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</si>
  <si>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</si>
  <si>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</si>
  <si>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</si>
  <si>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</si>
  <si>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</si>
  <si>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</si>
  <si>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</si>
  <si>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54.001.0150-B</t>
  </si>
  <si>
    <t>54.001.0151-1</t>
  </si>
  <si>
    <t>54.001.0151-B</t>
  </si>
  <si>
    <t>54.001.0152-1</t>
  </si>
  <si>
    <t>54.001.0152-B</t>
  </si>
  <si>
    <t>54.001.0154-1</t>
  </si>
  <si>
    <t>54.001.0154-B</t>
  </si>
  <si>
    <t>54.001.0170-1</t>
  </si>
  <si>
    <t>54.001.0170-B</t>
  </si>
  <si>
    <t>54.001.0172-1</t>
  </si>
  <si>
    <t>54.001.0172-B</t>
  </si>
  <si>
    <t>54.001.0174-1</t>
  </si>
  <si>
    <t>54.001.0174-B</t>
  </si>
  <si>
    <t>54.001.0176-1</t>
  </si>
  <si>
    <t>54.001.0176-B</t>
  </si>
  <si>
    <t>54.001.0178-1</t>
  </si>
  <si>
    <t>54.001.0178-B</t>
  </si>
  <si>
    <t>55.001.0010-1</t>
  </si>
  <si>
    <t>55.001.0010-B</t>
  </si>
  <si>
    <t>55.001.0011-1</t>
  </si>
  <si>
    <t>55.001.0011-B</t>
  </si>
  <si>
    <t>55.001.0012-1</t>
  </si>
  <si>
    <t>55.001.0012-B</t>
  </si>
  <si>
    <t>55.001.0013-1</t>
  </si>
  <si>
    <t>55.001.0013-B</t>
  </si>
  <si>
    <t>55.010.0001-1</t>
  </si>
  <si>
    <t>55.010.0001-B</t>
  </si>
  <si>
    <t>55.010.0003-1</t>
  </si>
  <si>
    <t>55.010.0003-B</t>
  </si>
  <si>
    <t>55.019.0010-1</t>
  </si>
  <si>
    <t>55.019.0010-B</t>
  </si>
  <si>
    <t>55.100.0002-1</t>
  </si>
  <si>
    <t>55.100.0002-B</t>
  </si>
  <si>
    <t>55.100.0003-1</t>
  </si>
  <si>
    <t>55.100.0003-B</t>
  </si>
  <si>
    <t>55.100.0004-1</t>
  </si>
  <si>
    <t>55.100.0004-B</t>
  </si>
  <si>
    <t>55.100.0005-1</t>
  </si>
  <si>
    <t>55.100.0005-B</t>
  </si>
  <si>
    <t>55.100.0017-1</t>
  </si>
  <si>
    <t>55.100.0017-B</t>
  </si>
  <si>
    <t>55.100.0019-1</t>
  </si>
  <si>
    <t>55.100.0019-B</t>
  </si>
  <si>
    <t>55.100.0023-1</t>
  </si>
  <si>
    <t>55.100.0023-B</t>
  </si>
  <si>
    <t>55.100.0027-1</t>
  </si>
  <si>
    <t>55.100.0027-B</t>
  </si>
  <si>
    <t>55.100.0029-1</t>
  </si>
  <si>
    <t>55.100.0029-B</t>
  </si>
  <si>
    <t>55.100.0031-1</t>
  </si>
  <si>
    <t>55.100.0031-B</t>
  </si>
  <si>
    <t>55.100.0032-1</t>
  </si>
  <si>
    <t>55.100.0032-B</t>
  </si>
  <si>
    <t>55.100.0033-1</t>
  </si>
  <si>
    <t>55.100.0033-B</t>
  </si>
  <si>
    <t>55.100.0034-1</t>
  </si>
  <si>
    <t>55.100.0034-B</t>
  </si>
  <si>
    <t>55.100.0035-1</t>
  </si>
  <si>
    <t>55.100.0035-B</t>
  </si>
  <si>
    <t>55.100.0036-1</t>
  </si>
  <si>
    <t>55.100.0036-B</t>
  </si>
  <si>
    <t>55.100.0037-1</t>
  </si>
  <si>
    <t>55.100.0037-B</t>
  </si>
  <si>
    <t>55.100.0038-1</t>
  </si>
  <si>
    <t>55.100.0038-B</t>
  </si>
  <si>
    <t>55.100.0039-1</t>
  </si>
  <si>
    <t>55.100.0039-B</t>
  </si>
  <si>
    <t>55.100.0046-1</t>
  </si>
  <si>
    <t>55.100.0046-B</t>
  </si>
  <si>
    <t>55.100.0047-1</t>
  </si>
  <si>
    <t>55.100.0047-B</t>
  </si>
  <si>
    <t>55.100.0048-1</t>
  </si>
  <si>
    <t>55.100.0048-B</t>
  </si>
  <si>
    <t>55.100.0049-1</t>
  </si>
  <si>
    <t>55.100.0049-B</t>
  </si>
  <si>
    <t>55.100.0050-1</t>
  </si>
  <si>
    <t>55.100.0050-B</t>
  </si>
  <si>
    <t>55.100.0051-1</t>
  </si>
  <si>
    <t>55.100.0051-B</t>
  </si>
  <si>
    <t>55.100.0056-1</t>
  </si>
  <si>
    <t>55.100.0056-B</t>
  </si>
  <si>
    <t>55.100.0058-1</t>
  </si>
  <si>
    <t>55.100.0058-B</t>
  </si>
  <si>
    <t>55.100.0059-1</t>
  </si>
  <si>
    <t>55.100.0059-B</t>
  </si>
  <si>
    <t>55.100.0060-1</t>
  </si>
  <si>
    <t>55.100.0060-B</t>
  </si>
  <si>
    <t>55.100.0061-1</t>
  </si>
  <si>
    <t>55.100.0061-B</t>
  </si>
  <si>
    <t>55.100.0063-1</t>
  </si>
  <si>
    <t>55.100.0063-B</t>
  </si>
  <si>
    <t>55.100.0064-1</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</si>
  <si>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</si>
  <si>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</si>
  <si>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</si>
  <si>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</si>
  <si>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</si>
  <si>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</si>
  <si>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</si>
  <si>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</si>
  <si>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</si>
  <si>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</si>
  <si>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</si>
  <si>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</si>
  <si>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</si>
  <si>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</si>
  <si>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</si>
  <si>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</si>
  <si>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</si>
  <si>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</si>
  <si>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</si>
  <si>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</si>
  <si>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</si>
  <si>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</si>
  <si>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</si>
  <si>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</si>
  <si>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58.002.0306-B</t>
  </si>
  <si>
    <t>58.002.0307-1</t>
  </si>
  <si>
    <t>58.002.0307-B</t>
  </si>
  <si>
    <t>58.002.0313-1</t>
  </si>
  <si>
    <t>58.002.0313-B</t>
  </si>
  <si>
    <t>58.002.0315-1</t>
  </si>
  <si>
    <t>58.002.0315-B</t>
  </si>
  <si>
    <t>58.002.0316-1</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</si>
  <si>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</si>
  <si>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</si>
  <si>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</si>
  <si>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</si>
  <si>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</si>
  <si>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</si>
  <si>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</si>
  <si>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</si>
  <si>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</si>
  <si>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</si>
  <si>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</si>
  <si>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</si>
  <si>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</si>
  <si>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</si>
  <si>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</si>
  <si>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</si>
  <si>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</si>
  <si>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</si>
  <si>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</si>
  <si>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</si>
  <si>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</si>
  <si>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</si>
  <si>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</si>
  <si>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</si>
  <si>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</si>
  <si>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</si>
  <si>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58.002.0336-B</t>
  </si>
  <si>
    <t>58.002.0337-1</t>
  </si>
  <si>
    <t>58.002.0337-B</t>
  </si>
  <si>
    <t>58.002.0339-1</t>
  </si>
  <si>
    <t>58.002.0339-B</t>
  </si>
  <si>
    <t>58.002.0343-1</t>
  </si>
  <si>
    <t>58.002.0343-B</t>
  </si>
  <si>
    <t>58.002.0350-1</t>
  </si>
  <si>
    <t>58.002.0350-B</t>
  </si>
  <si>
    <t>58.002.0352-1</t>
  </si>
  <si>
    <t>58.002.0352-B</t>
  </si>
  <si>
    <t>58.002.0355-1</t>
  </si>
  <si>
    <t>58.002.0355-B</t>
  </si>
  <si>
    <t>58.002.0357-1</t>
  </si>
  <si>
    <t>58.002.0357-B</t>
  </si>
  <si>
    <t>58.002.0376-1</t>
  </si>
  <si>
    <t>58.002.0376-B</t>
  </si>
  <si>
    <t>58.002.0400-1</t>
  </si>
  <si>
    <t>58.002.0400-B</t>
  </si>
  <si>
    <t>58.002.0401-1</t>
  </si>
  <si>
    <t>58.002.0401-B</t>
  </si>
  <si>
    <t>58.002.0402-1</t>
  </si>
  <si>
    <t>58.002.0402-B</t>
  </si>
  <si>
    <t>58.002.0407-1</t>
  </si>
  <si>
    <t>58.002.0407-B</t>
  </si>
  <si>
    <t>58.002.0412-1</t>
  </si>
  <si>
    <t>58.002.0412-B</t>
  </si>
  <si>
    <t>58.002.0425-1</t>
  </si>
  <si>
    <t>58.002.0425-B</t>
  </si>
  <si>
    <t>58.002.0428-1</t>
  </si>
  <si>
    <t>58.002.0428-B</t>
  </si>
  <si>
    <t>58.002.0429-1</t>
  </si>
  <si>
    <t>58.002.0429-B</t>
  </si>
  <si>
    <t>58.002.0430-1</t>
  </si>
  <si>
    <t>58.002.0430-B</t>
  </si>
  <si>
    <t>58.002.0431-1</t>
  </si>
  <si>
    <t>58.002.0431-B</t>
  </si>
  <si>
    <t>58.002.0432-1</t>
  </si>
  <si>
    <t>58.002.0432-B</t>
  </si>
  <si>
    <t>58.002.0433-1</t>
  </si>
  <si>
    <t>58.002.0433-B</t>
  </si>
  <si>
    <t>58.002.0434-1</t>
  </si>
  <si>
    <t>58.002.0434-B</t>
  </si>
  <si>
    <t>58.002.0435-1</t>
  </si>
  <si>
    <t>58.002.0435-B</t>
  </si>
  <si>
    <t>58.002.0436-1</t>
  </si>
  <si>
    <t>58.002.0436-B</t>
  </si>
  <si>
    <t>58.002.0437-1</t>
  </si>
  <si>
    <t>58.002.0437-B</t>
  </si>
  <si>
    <t>58.002.0438-1</t>
  </si>
  <si>
    <t>58.002.0438-B</t>
  </si>
  <si>
    <t>58.002.0439-1</t>
  </si>
  <si>
    <t>58.002.0439-B</t>
  </si>
  <si>
    <t>58.002.0440-1</t>
  </si>
  <si>
    <t>58.002.0440-B</t>
  </si>
  <si>
    <t>58.002.0441-1</t>
  </si>
  <si>
    <t>58.002.0441-B</t>
  </si>
  <si>
    <t>59.003.0010-1</t>
  </si>
  <si>
    <t>59.003.0010-B</t>
  </si>
  <si>
    <t>59.003.0050-1</t>
  </si>
  <si>
    <t>59.003.0050-B</t>
  </si>
  <si>
    <t>59.003.0060-1</t>
  </si>
  <si>
    <t>59.003.0060-B</t>
  </si>
  <si>
    <t>6243/SINAPI</t>
  </si>
  <si>
    <t>2418/SINAPI</t>
  </si>
  <si>
    <t>3378/SINAPI</t>
  </si>
  <si>
    <t>3380/SINAPI</t>
  </si>
  <si>
    <t>3379/SINAPI</t>
  </si>
  <si>
    <t>13382/SINAPI</t>
  </si>
  <si>
    <t>11199/SINAPI</t>
  </si>
  <si>
    <t>21136/SINAPI</t>
  </si>
  <si>
    <t>21128/SINAPI</t>
  </si>
  <si>
    <t>21130/SINAPI</t>
  </si>
  <si>
    <t>21135/SINAPI</t>
  </si>
  <si>
    <t>38605/SINAPI</t>
  </si>
  <si>
    <t>11270/SINAPI</t>
  </si>
  <si>
    <t>412/SINAPI</t>
  </si>
  <si>
    <t>414/SINAPI</t>
  </si>
  <si>
    <t>410/SINAPI</t>
  </si>
  <si>
    <t>411/SINAPI</t>
  </si>
  <si>
    <t>408/SINAPI</t>
  </si>
  <si>
    <t>39131/SINAPI</t>
  </si>
  <si>
    <t>394/SINAPI</t>
  </si>
  <si>
    <t>39130/SINAPI</t>
  </si>
  <si>
    <t>395/SINAPI</t>
  </si>
  <si>
    <t>39127/SINAPI</t>
  </si>
  <si>
    <t>392/SINAPI</t>
  </si>
  <si>
    <t>39129/SINAPI</t>
  </si>
  <si>
    <t>393/SINAPI</t>
  </si>
  <si>
    <t>39133/SINAPI</t>
  </si>
  <si>
    <t>397/SINAPI</t>
  </si>
  <si>
    <t>39132/SINAPI</t>
  </si>
  <si>
    <t>396/SINAPI</t>
  </si>
  <si>
    <t>39135/SINAPI</t>
  </si>
  <si>
    <t>39128/SINAPI</t>
  </si>
  <si>
    <t>400/SINAPI</t>
  </si>
  <si>
    <t>39125/SINAPI</t>
  </si>
  <si>
    <t>39134/SINAPI</t>
  </si>
  <si>
    <t>398/SINAPI</t>
  </si>
  <si>
    <t>39126/SINAPI</t>
  </si>
  <si>
    <t>399/SINAPI</t>
  </si>
  <si>
    <t>39158/SINAPI</t>
  </si>
  <si>
    <t>39141/SINAPI</t>
  </si>
  <si>
    <t>39140/SINAPI</t>
  </si>
  <si>
    <t>39137/SINAPI</t>
  </si>
  <si>
    <t>39139/SINAPI</t>
  </si>
  <si>
    <t>39143/SINAPI</t>
  </si>
  <si>
    <t>39142/SINAPI</t>
  </si>
  <si>
    <t>39138/SINAPI</t>
  </si>
  <si>
    <t>39136/SINAPI</t>
  </si>
  <si>
    <t>39144/SINAPI</t>
  </si>
  <si>
    <t>39145/SINAPI</t>
  </si>
  <si>
    <t>12615/SINAPI</t>
  </si>
  <si>
    <t>11927/SINAPI</t>
  </si>
  <si>
    <t>11928/SINAPI</t>
  </si>
  <si>
    <t>11929/SINAPI</t>
  </si>
  <si>
    <t>36801/SINAPI</t>
  </si>
  <si>
    <t>36246/SINAPI</t>
  </si>
  <si>
    <t>37600/SINAPI</t>
  </si>
  <si>
    <t>37599/SINAPI</t>
  </si>
  <si>
    <t>1/SINAPI</t>
  </si>
  <si>
    <t>3/SINAPI</t>
  </si>
  <si>
    <t>43054/SINAPI</t>
  </si>
  <si>
    <t>42402/SINAPI</t>
  </si>
  <si>
    <t>42403/SINAPI</t>
  </si>
  <si>
    <t>42404/SINAPI</t>
  </si>
  <si>
    <t>42405/SINAPI</t>
  </si>
  <si>
    <t>34341/SINAPI</t>
  </si>
  <si>
    <t>43053/SINAPI</t>
  </si>
  <si>
    <t>43058/SINAPI</t>
  </si>
  <si>
    <t>34/SINAPI</t>
  </si>
  <si>
    <t>43055/SINAPI</t>
  </si>
  <si>
    <t>43056/SINAPI</t>
  </si>
  <si>
    <t>43057/SINAPI</t>
  </si>
  <si>
    <t>34449/SINAPI</t>
  </si>
  <si>
    <t>32/SINAPI</t>
  </si>
  <si>
    <t>33/SINAPI</t>
  </si>
  <si>
    <t>43061/SINAPI</t>
  </si>
  <si>
    <t>43059/SINAPI</t>
  </si>
  <si>
    <t>43062/SINAPI</t>
  </si>
  <si>
    <t>43060/SINAPI</t>
  </si>
  <si>
    <t>20063/SINAPI</t>
  </si>
  <si>
    <t>40410/SINAPI</t>
  </si>
  <si>
    <t>40411/SINAPI</t>
  </si>
  <si>
    <t>40412/SINAPI</t>
  </si>
  <si>
    <t>38838/SINAPI</t>
  </si>
  <si>
    <t>38839/SINAPI</t>
  </si>
  <si>
    <t>55/SINAPI</t>
  </si>
  <si>
    <t>61/SINAPI</t>
  </si>
  <si>
    <t>62/SINAPI</t>
  </si>
  <si>
    <t>77/SINAPI</t>
  </si>
  <si>
    <t>76/SINAPI</t>
  </si>
  <si>
    <t>67/SINAPI</t>
  </si>
  <si>
    <t>71/SINAPI</t>
  </si>
  <si>
    <t>73/SINAPI</t>
  </si>
  <si>
    <t>103/SINAPI</t>
  </si>
  <si>
    <t>107/SINAPI</t>
  </si>
  <si>
    <t>65/SINAPI</t>
  </si>
  <si>
    <t>108/SINAPI</t>
  </si>
  <si>
    <t>110/SINAPI</t>
  </si>
  <si>
    <t>109/SINAPI</t>
  </si>
  <si>
    <t>111/SINAPI</t>
  </si>
  <si>
    <t>112/SINAPI</t>
  </si>
  <si>
    <t>113/SINAPI</t>
  </si>
  <si>
    <t>104/SINAPI</t>
  </si>
  <si>
    <t>102/SINAPI</t>
  </si>
  <si>
    <t>95/SINAPI</t>
  </si>
  <si>
    <t>96/SINAPI</t>
  </si>
  <si>
    <t>97/SINAPI</t>
  </si>
  <si>
    <t>98/SINAPI</t>
  </si>
  <si>
    <t>99/SINAPI</t>
  </si>
  <si>
    <t>100/SINAPI</t>
  </si>
  <si>
    <t>75/SINAPI</t>
  </si>
  <si>
    <t>114/SINAPI</t>
  </si>
  <si>
    <t>68/SINAPI</t>
  </si>
  <si>
    <t>86/SINAPI</t>
  </si>
  <si>
    <t>66/SINAPI</t>
  </si>
  <si>
    <t>69/SINAPI</t>
  </si>
  <si>
    <t>83/SINAPI</t>
  </si>
  <si>
    <t>74/SINAPI</t>
  </si>
  <si>
    <t>106/SINAPI</t>
  </si>
  <si>
    <t>87/SINAPI</t>
  </si>
  <si>
    <t>88/SINAPI</t>
  </si>
  <si>
    <t>89/SINAPI</t>
  </si>
  <si>
    <t>90/SINAPI</t>
  </si>
  <si>
    <t>81/SINAPI</t>
  </si>
  <si>
    <t>82/SINAPI</t>
  </si>
  <si>
    <t>105/SINAPI</t>
  </si>
  <si>
    <t>60/SINAPI</t>
  </si>
  <si>
    <t>72/SINAPI</t>
  </si>
  <si>
    <t>70/SINAPI</t>
  </si>
  <si>
    <t>85/SINAPI</t>
  </si>
  <si>
    <t>84/SINAPI</t>
  </si>
  <si>
    <t>37997/SINAPI</t>
  </si>
  <si>
    <t>37998/SINAPI</t>
  </si>
  <si>
    <t>10899/SINAPI</t>
  </si>
  <si>
    <t>10900/SINAPI</t>
  </si>
  <si>
    <t>46/SINAPI</t>
  </si>
  <si>
    <t>51/SINAPI</t>
  </si>
  <si>
    <t>12863/SINAPI</t>
  </si>
  <si>
    <t>50/SINAPI</t>
  </si>
  <si>
    <t>47/SINAPI</t>
  </si>
  <si>
    <t>48/SINAPI</t>
  </si>
  <si>
    <t>52/SINAPI</t>
  </si>
  <si>
    <t>43/SINAPI</t>
  </si>
  <si>
    <t>39719/SINAPI</t>
  </si>
  <si>
    <t>3410/SINAPI</t>
  </si>
  <si>
    <t>4791/SINAPI</t>
  </si>
  <si>
    <t>157/SINAPI</t>
  </si>
  <si>
    <t>156/SINAPI</t>
  </si>
  <si>
    <t>131/SINAPI</t>
  </si>
  <si>
    <t>21114/SINAPI</t>
  </si>
  <si>
    <t>119/SINAPI</t>
  </si>
  <si>
    <t>122/SINAPI</t>
  </si>
  <si>
    <t>20080/SINAPI</t>
  </si>
  <si>
    <t>124/SINAPI</t>
  </si>
  <si>
    <t>7334/SINAPI</t>
  </si>
  <si>
    <t>123/SINAPI</t>
  </si>
  <si>
    <t>127/SINAPI</t>
  </si>
  <si>
    <t>41373/SINAPI</t>
  </si>
  <si>
    <t>133/SINAPI</t>
  </si>
  <si>
    <t>43617/SINAPI</t>
  </si>
  <si>
    <t>132/SINAPI</t>
  </si>
  <si>
    <t>43618/SINAPI</t>
  </si>
  <si>
    <t>37476/SINAPI</t>
  </si>
  <si>
    <t>37478/SINAPI</t>
  </si>
  <si>
    <t>37477/SINAPI</t>
  </si>
  <si>
    <t>37479/SINAPI</t>
  </si>
  <si>
    <t>4319/SINAPI</t>
  </si>
  <si>
    <t>42409/SINAPI</t>
  </si>
  <si>
    <t>40553/SINAPI</t>
  </si>
  <si>
    <t>6114/SINAPI</t>
  </si>
  <si>
    <t>40912/SINAPI</t>
  </si>
  <si>
    <t>247/SINAPI</t>
  </si>
  <si>
    <t>40919/SINAPI</t>
  </si>
  <si>
    <t>40984/SINAPI</t>
  </si>
  <si>
    <t>44499/SINAPI</t>
  </si>
  <si>
    <t>248/SINAPI</t>
  </si>
  <si>
    <t>41086/SINAPI</t>
  </si>
  <si>
    <t>34466/SINAPI</t>
  </si>
  <si>
    <t>41083/SINAPI</t>
  </si>
  <si>
    <t>252/SINAPI</t>
  </si>
  <si>
    <t>40909/SINAPI</t>
  </si>
  <si>
    <t>242/SINAPI</t>
  </si>
  <si>
    <t>41085/SINAPI</t>
  </si>
  <si>
    <t>427/SINAPI</t>
  </si>
  <si>
    <t>417/SINAPI</t>
  </si>
  <si>
    <t>11273/SINAPI</t>
  </si>
  <si>
    <t>11272/SINAPI</t>
  </si>
  <si>
    <t>11275/SINAPI</t>
  </si>
  <si>
    <t>11274/SINAPI</t>
  </si>
  <si>
    <t>38470/SINAPI</t>
  </si>
  <si>
    <t>38547/SINAPI</t>
  </si>
  <si>
    <t>38469/SINAPI</t>
  </si>
  <si>
    <t>38467/SINAPI</t>
  </si>
  <si>
    <t>38468/SINAPI</t>
  </si>
  <si>
    <t>38471/SINAPI</t>
  </si>
  <si>
    <t>37370/SINAPI</t>
  </si>
  <si>
    <t>40862/SINAPI</t>
  </si>
  <si>
    <t>10658/SINAPI</t>
  </si>
  <si>
    <t>253/SINAPI</t>
  </si>
  <si>
    <t>40809/SINAPI</t>
  </si>
  <si>
    <t>42428/SINAPI</t>
  </si>
  <si>
    <t>583/SINAPI</t>
  </si>
  <si>
    <t>301/SINAPI</t>
  </si>
  <si>
    <t>296/SINAPI</t>
  </si>
  <si>
    <t>297/SINAPI</t>
  </si>
  <si>
    <t>299/SINAPI</t>
  </si>
  <si>
    <t>300/SINAPI</t>
  </si>
  <si>
    <t>20085/SINAPI</t>
  </si>
  <si>
    <t>298/SINAPI</t>
  </si>
  <si>
    <t>311/SINAPI</t>
  </si>
  <si>
    <t>318/SINAPI</t>
  </si>
  <si>
    <t>319/SINAPI</t>
  </si>
  <si>
    <t>303/SINAPI</t>
  </si>
  <si>
    <t>305/SINAPI</t>
  </si>
  <si>
    <t>306/SINAPI</t>
  </si>
  <si>
    <t>307/SINAPI</t>
  </si>
  <si>
    <t>309/SINAPI</t>
  </si>
  <si>
    <t>310/SINAPI</t>
  </si>
  <si>
    <t>328/SINAPI</t>
  </si>
  <si>
    <t>325/SINAPI</t>
  </si>
  <si>
    <t>20326/SINAPI</t>
  </si>
  <si>
    <t>329/SINAPI</t>
  </si>
  <si>
    <t>308/SINAPI</t>
  </si>
  <si>
    <t>39642/SINAPI</t>
  </si>
  <si>
    <t>39641/SINAPI</t>
  </si>
  <si>
    <t>39643/SINAPI</t>
  </si>
  <si>
    <t>39644/SINAPI</t>
  </si>
  <si>
    <t>39645/SINAPI</t>
  </si>
  <si>
    <t>41610/SINAPI</t>
  </si>
  <si>
    <t>41611/SINAPI</t>
  </si>
  <si>
    <t>41612/SINAPI</t>
  </si>
  <si>
    <t>41637/SINAPI</t>
  </si>
  <si>
    <t>41638/SINAPI</t>
  </si>
  <si>
    <t>41639/SINAPI</t>
  </si>
  <si>
    <t>11789/SINAPI</t>
  </si>
  <si>
    <t>20975/SINAPI</t>
  </si>
  <si>
    <t>20976/SINAPI</t>
  </si>
  <si>
    <t>40340/SINAPI</t>
  </si>
  <si>
    <t>40341/SINAPI</t>
  </si>
  <si>
    <t>40342/SINAPI</t>
  </si>
  <si>
    <t>40343/SINAPI</t>
  </si>
  <si>
    <t>40344/SINAPI</t>
  </si>
  <si>
    <t>40345/SINAPI</t>
  </si>
  <si>
    <t>40346/SINAPI</t>
  </si>
  <si>
    <t>40347/SINAPI</t>
  </si>
  <si>
    <t>6138/SINAPI</t>
  </si>
  <si>
    <t>38840/SINAPI</t>
  </si>
  <si>
    <t>38841/SINAPI</t>
  </si>
  <si>
    <t>38842/SINAPI</t>
  </si>
  <si>
    <t>38843/SINAPI</t>
  </si>
  <si>
    <t>43424/SINAPI</t>
  </si>
  <si>
    <t>43426/SINAPI</t>
  </si>
  <si>
    <t>12565/SINAPI</t>
  </si>
  <si>
    <t>12567/SINAPI</t>
  </si>
  <si>
    <t>12568/SINAPI</t>
  </si>
  <si>
    <t>43441/SINAPI</t>
  </si>
  <si>
    <t>43423/SINAPI</t>
  </si>
  <si>
    <t>12532/SINAPI</t>
  </si>
  <si>
    <t>43444/SINAPI</t>
  </si>
  <si>
    <t>12551/SINAPI</t>
  </si>
  <si>
    <t>43442/SINAPI</t>
  </si>
  <si>
    <t>43443/SINAPI</t>
  </si>
  <si>
    <t>12544/SINAPI</t>
  </si>
  <si>
    <t>12547/SINAPI</t>
  </si>
  <si>
    <t>43445/SINAPI</t>
  </si>
  <si>
    <t>12563/SINAPI</t>
  </si>
  <si>
    <t>43425/SINAPI</t>
  </si>
  <si>
    <t>43446/SINAPI</t>
  </si>
  <si>
    <t>43447/SINAPI</t>
  </si>
  <si>
    <t>43448/SINAPI</t>
  </si>
  <si>
    <t>13761/SINAPI</t>
  </si>
  <si>
    <t>4814/SINAPI</t>
  </si>
  <si>
    <t>44473/SINAPI</t>
  </si>
  <si>
    <t>6122/SINAPI</t>
  </si>
  <si>
    <t>40810/SINAPI</t>
  </si>
  <si>
    <t>21100/SINAPI</t>
  </si>
  <si>
    <t>11816/SINAPI</t>
  </si>
  <si>
    <t>11814/SINAPI</t>
  </si>
  <si>
    <t>14186/SINAPI</t>
  </si>
  <si>
    <t>14185/SINAPI</t>
  </si>
  <si>
    <t>11811/SINAPI</t>
  </si>
  <si>
    <t>44498/SINAPI</t>
  </si>
  <si>
    <t>34469/SINAPI</t>
  </si>
  <si>
    <t>34476/SINAPI</t>
  </si>
  <si>
    <t>34477/SINAPI</t>
  </si>
  <si>
    <t>34482/SINAPI</t>
  </si>
  <si>
    <t>34472/SINAPI</t>
  </si>
  <si>
    <t>42425/SINAPI</t>
  </si>
  <si>
    <t>42422/SINAPI</t>
  </si>
  <si>
    <t>43184/SINAPI</t>
  </si>
  <si>
    <t>42424/SINAPI</t>
  </si>
  <si>
    <t>42421/SINAPI</t>
  </si>
  <si>
    <t>42416/SINAPI</t>
  </si>
  <si>
    <t>42417/SINAPI</t>
  </si>
  <si>
    <t>42419/SINAPI</t>
  </si>
  <si>
    <t>42420/SINAPI</t>
  </si>
  <si>
    <t>43195/SINAPI</t>
  </si>
  <si>
    <t>43196/SINAPI</t>
  </si>
  <si>
    <t>43198/SINAPI</t>
  </si>
  <si>
    <t>43199/SINAPI</t>
  </si>
  <si>
    <t>43200/SINAPI</t>
  </si>
  <si>
    <t>39556/SINAPI</t>
  </si>
  <si>
    <t>39557/SINAPI</t>
  </si>
  <si>
    <t>39559/SINAPI</t>
  </si>
  <si>
    <t>39560/SINAPI</t>
  </si>
  <si>
    <t>39561/SINAPI</t>
  </si>
  <si>
    <t>43190/SINAPI</t>
  </si>
  <si>
    <t>39555/SINAPI</t>
  </si>
  <si>
    <t>43191/SINAPI</t>
  </si>
  <si>
    <t>39548/SINAPI</t>
  </si>
  <si>
    <t>43192/SINAPI</t>
  </si>
  <si>
    <t>39554/SINAPI</t>
  </si>
  <si>
    <t>43194/SINAPI</t>
  </si>
  <si>
    <t>39551/SINAPI</t>
  </si>
  <si>
    <t>43185/SINAPI</t>
  </si>
  <si>
    <t>43186/SINAPI</t>
  </si>
  <si>
    <t>43187/SINAPI</t>
  </si>
  <si>
    <t>43188/SINAPI</t>
  </si>
  <si>
    <t>43189/SINAPI</t>
  </si>
  <si>
    <t>39580/SINAPI</t>
  </si>
  <si>
    <t>39577/SINAPI</t>
  </si>
  <si>
    <t>39578/SINAPI</t>
  </si>
  <si>
    <t>39579/SINAPI</t>
  </si>
  <si>
    <t>39826/SINAPI</t>
  </si>
  <si>
    <t>10700/SINAPI</t>
  </si>
  <si>
    <t>346/SINAPI</t>
  </si>
  <si>
    <t>3312/SINAPI</t>
  </si>
  <si>
    <t>339/SINAPI</t>
  </si>
  <si>
    <t>340/SINAPI</t>
  </si>
  <si>
    <t>43130/SINAPI</t>
  </si>
  <si>
    <t>344/SINAPI</t>
  </si>
  <si>
    <t>345/SINAPI</t>
  </si>
  <si>
    <t>43131/SINAPI</t>
  </si>
  <si>
    <t>3313/SINAPI</t>
  </si>
  <si>
    <t>43132/SINAPI</t>
  </si>
  <si>
    <t>366/SINAPI</t>
  </si>
  <si>
    <t>367/SINAPI</t>
  </si>
  <si>
    <t>370/SINAPI</t>
  </si>
  <si>
    <t>368/SINAPI</t>
  </si>
  <si>
    <t>11075/SINAPI</t>
  </si>
  <si>
    <t>1381/SINAPI</t>
  </si>
  <si>
    <t>34353/SINAPI</t>
  </si>
  <si>
    <t>37595/SINAPI</t>
  </si>
  <si>
    <t>37596/SINAPI</t>
  </si>
  <si>
    <t>371/SINAPI</t>
  </si>
  <si>
    <t>37553/SINAPI</t>
  </si>
  <si>
    <t>37552/SINAPI</t>
  </si>
  <si>
    <t>36880/SINAPI</t>
  </si>
  <si>
    <t>34355/SINAPI</t>
  </si>
  <si>
    <t>130/SINAPI</t>
  </si>
  <si>
    <t>135/SINAPI</t>
  </si>
  <si>
    <t>36886/SINAPI</t>
  </si>
  <si>
    <t>38546/SINAPI</t>
  </si>
  <si>
    <t>34549/SINAPI</t>
  </si>
  <si>
    <t>6081/SINAPI</t>
  </si>
  <si>
    <t>6077/SINAPI</t>
  </si>
  <si>
    <t>6079/SINAPI</t>
  </si>
  <si>
    <t>1091/SINAPI</t>
  </si>
  <si>
    <t>1094/SINAPI</t>
  </si>
  <si>
    <t>1095/SINAPI</t>
  </si>
  <si>
    <t>1092/SINAPI</t>
  </si>
  <si>
    <t>1093/SINAPI</t>
  </si>
  <si>
    <t>1090/SINAPI</t>
  </si>
  <si>
    <t>1096/SINAPI</t>
  </si>
  <si>
    <t>1097/SINAPI</t>
  </si>
  <si>
    <t>378/SINAPI</t>
  </si>
  <si>
    <t>40911/SINAPI</t>
  </si>
  <si>
    <t>33939/SINAPI</t>
  </si>
  <si>
    <t>40815/SINAPI</t>
  </si>
  <si>
    <t>34760/SINAPI</t>
  </si>
  <si>
    <t>40935/SINAPI</t>
  </si>
  <si>
    <t>33952/SINAPI</t>
  </si>
  <si>
    <t>40816/SINAPI</t>
  </si>
  <si>
    <t>33953/SINAPI</t>
  </si>
  <si>
    <t>40817/SINAPI</t>
  </si>
  <si>
    <t>13348/SINAPI</t>
  </si>
  <si>
    <t>39211/SINAPI</t>
  </si>
  <si>
    <t>39212/SINAPI</t>
  </si>
  <si>
    <t>39208/SINAPI</t>
  </si>
  <si>
    <t>39210/SINAPI</t>
  </si>
  <si>
    <t>39214/SINAPI</t>
  </si>
  <si>
    <t>39213/SINAPI</t>
  </si>
  <si>
    <t>39209/SINAPI</t>
  </si>
  <si>
    <t>39207/SINAPI</t>
  </si>
  <si>
    <t>39215/SINAPI</t>
  </si>
  <si>
    <t>39216/SINAPI</t>
  </si>
  <si>
    <t>11267/SINAPI</t>
  </si>
  <si>
    <t>379/SINAPI</t>
  </si>
  <si>
    <t>510/SINAPI</t>
  </si>
  <si>
    <t>516/SINAPI</t>
  </si>
  <si>
    <t>509/SINAPI</t>
  </si>
  <si>
    <t>40331/SINAPI</t>
  </si>
  <si>
    <t>40930/SINAPI</t>
  </si>
  <si>
    <t>11761/SINAPI</t>
  </si>
  <si>
    <t>377/SINAPI</t>
  </si>
  <si>
    <t>7588/SINAPI</t>
  </si>
  <si>
    <t>34392/SINAPI</t>
  </si>
  <si>
    <t>40908/SINAPI</t>
  </si>
  <si>
    <t>34551/SINAPI</t>
  </si>
  <si>
    <t>41078/SINAPI</t>
  </si>
  <si>
    <t>246/SINAPI</t>
  </si>
  <si>
    <t>40927/SINAPI</t>
  </si>
  <si>
    <t>2350/SINAPI</t>
  </si>
  <si>
    <t>40812/SINAPI</t>
  </si>
  <si>
    <t>245/SINAPI</t>
  </si>
  <si>
    <t>41090/SINAPI</t>
  </si>
  <si>
    <t>251/SINAPI</t>
  </si>
  <si>
    <t>40975/SINAPI</t>
  </si>
  <si>
    <t>6127/SINAPI</t>
  </si>
  <si>
    <t>41072/SINAPI</t>
  </si>
  <si>
    <t>6121/SINAPI</t>
  </si>
  <si>
    <t>41071/SINAPI</t>
  </si>
  <si>
    <t>244/SINAPI</t>
  </si>
  <si>
    <t>41093/SINAPI</t>
  </si>
  <si>
    <t>532/SINAPI</t>
  </si>
  <si>
    <t>40931/SINAPI</t>
  </si>
  <si>
    <t>36150/SINAPI</t>
  </si>
  <si>
    <t>4760/SINAPI</t>
  </si>
  <si>
    <t>41069/SINAPI</t>
  </si>
  <si>
    <t>10422/SINAPI</t>
  </si>
  <si>
    <t>44019/SINAPI</t>
  </si>
  <si>
    <t>36520/SINAPI</t>
  </si>
  <si>
    <t>42319/SINAPI</t>
  </si>
  <si>
    <t>10420/SINAPI</t>
  </si>
  <si>
    <t>10421/SINAPI</t>
  </si>
  <si>
    <t>11786/SINAPI</t>
  </si>
  <si>
    <t>10/SINAPI</t>
  </si>
  <si>
    <t>4815/SINAPI</t>
  </si>
  <si>
    <t>541/SINAPI</t>
  </si>
  <si>
    <t>542/SINAPI</t>
  </si>
  <si>
    <t>540/SINAPI</t>
  </si>
  <si>
    <t>38364/SINAPI</t>
  </si>
  <si>
    <t>11692/SINAPI</t>
  </si>
  <si>
    <t>1746/SINAPI</t>
  </si>
  <si>
    <t>1748/SINAPI</t>
  </si>
  <si>
    <t>1749/SINAPI</t>
  </si>
  <si>
    <t>37412/SINAPI</t>
  </si>
  <si>
    <t>1745/SINAPI</t>
  </si>
  <si>
    <t>1750/SINAPI</t>
  </si>
  <si>
    <t>11687/SINAPI</t>
  </si>
  <si>
    <t>11689/SINAPI</t>
  </si>
  <si>
    <t>11693/SINAPI</t>
  </si>
  <si>
    <t>36215/SINAPI</t>
  </si>
  <si>
    <t>42439/SINAPI</t>
  </si>
  <si>
    <t>38381/SINAPI</t>
  </si>
  <si>
    <t>39621/SINAPI</t>
  </si>
  <si>
    <t>39624/SINAPI</t>
  </si>
  <si>
    <t>39615/SINAPI</t>
  </si>
  <si>
    <t>39620/SINAPI</t>
  </si>
  <si>
    <t>39623/SINAPI</t>
  </si>
  <si>
    <t>36207/SINAPI</t>
  </si>
  <si>
    <t>36209/SINAPI</t>
  </si>
  <si>
    <t>36210/SINAPI</t>
  </si>
  <si>
    <t>36204/SINAPI</t>
  </si>
  <si>
    <t>36205/SINAPI</t>
  </si>
  <si>
    <t>36081/SINAPI</t>
  </si>
  <si>
    <t>36206/SINAPI</t>
  </si>
  <si>
    <t>36218/SINAPI</t>
  </si>
  <si>
    <t>36220/SINAPI</t>
  </si>
  <si>
    <t>36080/SINAPI</t>
  </si>
  <si>
    <t>36223/SINAPI</t>
  </si>
  <si>
    <t>546/SINAPI</t>
  </si>
  <si>
    <t>566/SINAPI</t>
  </si>
  <si>
    <t>565/SINAPI</t>
  </si>
  <si>
    <t>555/SINAPI</t>
  </si>
  <si>
    <t>557/SINAPI</t>
  </si>
  <si>
    <t>552/SINAPI</t>
  </si>
  <si>
    <t>563/SINAPI</t>
  </si>
  <si>
    <t>549/SINAPI</t>
  </si>
  <si>
    <t>551/SINAPI</t>
  </si>
  <si>
    <t>559/SINAPI</t>
  </si>
  <si>
    <t>560/SINAPI</t>
  </si>
  <si>
    <t>547/SINAPI</t>
  </si>
  <si>
    <t>38127/SINAPI</t>
  </si>
  <si>
    <t>38060/SINAPI</t>
  </si>
  <si>
    <t>10956/SINAPI</t>
  </si>
  <si>
    <t>39380/SINAPI</t>
  </si>
  <si>
    <t>37597/SINAPI</t>
  </si>
  <si>
    <t>183/SINAPI</t>
  </si>
  <si>
    <t>184/SINAPI</t>
  </si>
  <si>
    <t>181/SINAPI</t>
  </si>
  <si>
    <t>20001/SINAPI</t>
  </si>
  <si>
    <t>39837/SINAPI</t>
  </si>
  <si>
    <t>43366/SINAPI</t>
  </si>
  <si>
    <t>10535/SINAPI</t>
  </si>
  <si>
    <t>10537/SINAPI</t>
  </si>
  <si>
    <t>13891/SINAPI</t>
  </si>
  <si>
    <t>44492/SINAPI</t>
  </si>
  <si>
    <t>36396/SINAPI</t>
  </si>
  <si>
    <t>36397/SINAPI</t>
  </si>
  <si>
    <t>36398/SINAPI</t>
  </si>
  <si>
    <t>647/SINAPI</t>
  </si>
  <si>
    <t>40920/SINAPI</t>
  </si>
  <si>
    <t>715/SINAPI</t>
  </si>
  <si>
    <t>716/SINAPI</t>
  </si>
  <si>
    <t>38783/SINAPI</t>
  </si>
  <si>
    <t>37593/SINAPI</t>
  </si>
  <si>
    <t>37594/SINAPI</t>
  </si>
  <si>
    <t>37592/SINAPI</t>
  </si>
  <si>
    <t>7270/SINAPI</t>
  </si>
  <si>
    <t>7267/SINAPI</t>
  </si>
  <si>
    <t>7271/SINAPI</t>
  </si>
  <si>
    <t>7268/SINAPI</t>
  </si>
  <si>
    <t>34556/SINAPI</t>
  </si>
  <si>
    <t>37873/SINAPI</t>
  </si>
  <si>
    <t>34564/SINAPI</t>
  </si>
  <si>
    <t>34565/SINAPI</t>
  </si>
  <si>
    <t>38590/SINAPI</t>
  </si>
  <si>
    <t>34566/SINAPI</t>
  </si>
  <si>
    <t>34567/SINAPI</t>
  </si>
  <si>
    <t>38591/SINAPI</t>
  </si>
  <si>
    <t>34568/SINAPI</t>
  </si>
  <si>
    <t>34569/SINAPI</t>
  </si>
  <si>
    <t>34570/SINAPI</t>
  </si>
  <si>
    <t>25070/SINAPI</t>
  </si>
  <si>
    <t>34571/SINAPI</t>
  </si>
  <si>
    <t>34573/SINAPI</t>
  </si>
  <si>
    <t>37107/SINAPI</t>
  </si>
  <si>
    <t>34576/SINAPI</t>
  </si>
  <si>
    <t>34577/SINAPI</t>
  </si>
  <si>
    <t>34578/SINAPI</t>
  </si>
  <si>
    <t>34579/SINAPI</t>
  </si>
  <si>
    <t>25067/SINAPI</t>
  </si>
  <si>
    <t>34580/SINAPI</t>
  </si>
  <si>
    <t>25071/SINAPI</t>
  </si>
  <si>
    <t>38395/SINAPI</t>
  </si>
  <si>
    <t>34583/SINAPI</t>
  </si>
  <si>
    <t>34584/SINAPI</t>
  </si>
  <si>
    <t>709/SINAPI</t>
  </si>
  <si>
    <t>34599/SINAPI</t>
  </si>
  <si>
    <t>34592/SINAPI</t>
  </si>
  <si>
    <t>37103/SINAPI</t>
  </si>
  <si>
    <t>34555/SINAPI</t>
  </si>
  <si>
    <t>674/SINAPI</t>
  </si>
  <si>
    <t>34600/SINAPI</t>
  </si>
  <si>
    <t>652/SINAPI</t>
  </si>
  <si>
    <t>651/SINAPI</t>
  </si>
  <si>
    <t>654/SINAPI</t>
  </si>
  <si>
    <t>650/SINAPI</t>
  </si>
  <si>
    <t>718/SINAPI</t>
  </si>
  <si>
    <t>11981/SINAPI</t>
  </si>
  <si>
    <t>34586/SINAPI</t>
  </si>
  <si>
    <t>38603/SINAPI</t>
  </si>
  <si>
    <t>34588/SINAPI</t>
  </si>
  <si>
    <t>34590/SINAPI</t>
  </si>
  <si>
    <t>34591/SINAPI</t>
  </si>
  <si>
    <t>41372/SINAPI</t>
  </si>
  <si>
    <t>41371/SINAPI</t>
  </si>
  <si>
    <t>40517/SINAPI</t>
  </si>
  <si>
    <t>40515/SINAPI</t>
  </si>
  <si>
    <t>40529/SINAPI</t>
  </si>
  <si>
    <t>36170/SINAPI</t>
  </si>
  <si>
    <t>40524/SINAPI</t>
  </si>
  <si>
    <t>36156/SINAPI</t>
  </si>
  <si>
    <t>36155/SINAPI</t>
  </si>
  <si>
    <t>36154/SINAPI</t>
  </si>
  <si>
    <t>695/SINAPI</t>
  </si>
  <si>
    <t>679/SINAPI</t>
  </si>
  <si>
    <t>711/SINAPI</t>
  </si>
  <si>
    <t>712/SINAPI</t>
  </si>
  <si>
    <t>12614/SINAPI</t>
  </si>
  <si>
    <t>6140/SINAPI</t>
  </si>
  <si>
    <t>38399/SINAPI</t>
  </si>
  <si>
    <t>735/SINAPI</t>
  </si>
  <si>
    <t>736/SINAPI</t>
  </si>
  <si>
    <t>729/SINAPI</t>
  </si>
  <si>
    <t>39925/SINAPI</t>
  </si>
  <si>
    <t>731/SINAPI</t>
  </si>
  <si>
    <t>10575/SINAPI</t>
  </si>
  <si>
    <t>733/SINAPI</t>
  </si>
  <si>
    <t>732/SINAPI</t>
  </si>
  <si>
    <t>737/SINAPI</t>
  </si>
  <si>
    <t>738/SINAPI</t>
  </si>
  <si>
    <t>740/SINAPI</t>
  </si>
  <si>
    <t>734/SINAPI</t>
  </si>
  <si>
    <t>39008/SINAPI</t>
  </si>
  <si>
    <t>39009/SINAPI</t>
  </si>
  <si>
    <t>10587/SINAPI</t>
  </si>
  <si>
    <t>759/SINAPI</t>
  </si>
  <si>
    <t>761/SINAPI</t>
  </si>
  <si>
    <t>750/SINAPI</t>
  </si>
  <si>
    <t>755/SINAPI</t>
  </si>
  <si>
    <t>749/SINAPI</t>
  </si>
  <si>
    <t>756/SINAPI</t>
  </si>
  <si>
    <t>757/SINAPI</t>
  </si>
  <si>
    <t>10588/SINAPI</t>
  </si>
  <si>
    <t>10592/SINAPI</t>
  </si>
  <si>
    <t>10589/SINAPI</t>
  </si>
  <si>
    <t>760/SINAPI</t>
  </si>
  <si>
    <t>751/SINAPI</t>
  </si>
  <si>
    <t>754/SINAPI</t>
  </si>
  <si>
    <t>44489/SINAPI</t>
  </si>
  <si>
    <t>39917/SINAPI</t>
  </si>
  <si>
    <t>38167/SINAPI</t>
  </si>
  <si>
    <t>36145/SINAPI</t>
  </si>
  <si>
    <t>12893/SINAPI</t>
  </si>
  <si>
    <t>11685/SINAPI</t>
  </si>
  <si>
    <t>11680/SINAPI</t>
  </si>
  <si>
    <t>11679/SINAPI</t>
  </si>
  <si>
    <t>2512/SINAPI</t>
  </si>
  <si>
    <t>4374/SINAPI</t>
  </si>
  <si>
    <t>7568/SINAPI</t>
  </si>
  <si>
    <t>7584/SINAPI</t>
  </si>
  <si>
    <t>11945/SINAPI</t>
  </si>
  <si>
    <t>11946/SINAPI</t>
  </si>
  <si>
    <t>4375/SINAPI</t>
  </si>
  <si>
    <t>11950/SINAPI</t>
  </si>
  <si>
    <t>4376/SINAPI</t>
  </si>
  <si>
    <t>7583/SINAPI</t>
  </si>
  <si>
    <t>4350/SINAPI</t>
  </si>
  <si>
    <t>39886/SINAPI</t>
  </si>
  <si>
    <t>39887/SINAPI</t>
  </si>
  <si>
    <t>39888/SINAPI</t>
  </si>
  <si>
    <t>39890/SINAPI</t>
  </si>
  <si>
    <t>39891/SINAPI</t>
  </si>
  <si>
    <t>39892/SINAPI</t>
  </si>
  <si>
    <t>790/SINAPI</t>
  </si>
  <si>
    <t>766/SINAPI</t>
  </si>
  <si>
    <t>791/SINAPI</t>
  </si>
  <si>
    <t>767/SINAPI</t>
  </si>
  <si>
    <t>768/SINAPI</t>
  </si>
  <si>
    <t>789/SINAPI</t>
  </si>
  <si>
    <t>769/SINAPI</t>
  </si>
  <si>
    <t>770/SINAPI</t>
  </si>
  <si>
    <t>12394/SINAPI</t>
  </si>
  <si>
    <t>764/SINAPI</t>
  </si>
  <si>
    <t>765/SINAPI</t>
  </si>
  <si>
    <t>787/SINAPI</t>
  </si>
  <si>
    <t>774/SINAPI</t>
  </si>
  <si>
    <t>773/SINAPI</t>
  </si>
  <si>
    <t>775/SINAPI</t>
  </si>
  <si>
    <t>788/SINAPI</t>
  </si>
  <si>
    <t>772/SINAPI</t>
  </si>
  <si>
    <t>771/SINAPI</t>
  </si>
  <si>
    <t>779/SINAPI</t>
  </si>
  <si>
    <t>776/SINAPI</t>
  </si>
  <si>
    <t>777/SINAPI</t>
  </si>
  <si>
    <t>780/SINAPI</t>
  </si>
  <si>
    <t>778/SINAPI</t>
  </si>
  <si>
    <t>781/SINAPI</t>
  </si>
  <si>
    <t>786/SINAPI</t>
  </si>
  <si>
    <t>782/SINAPI</t>
  </si>
  <si>
    <t>783/SINAPI</t>
  </si>
  <si>
    <t>785/SINAPI</t>
  </si>
  <si>
    <t>784/SINAPI</t>
  </si>
  <si>
    <t>831/SINAPI</t>
  </si>
  <si>
    <t>828/SINAPI</t>
  </si>
  <si>
    <t>829/SINAPI</t>
  </si>
  <si>
    <t>812/SINAPI</t>
  </si>
  <si>
    <t>819/SINAPI</t>
  </si>
  <si>
    <t>818/SINAPI</t>
  </si>
  <si>
    <t>823/SINAPI</t>
  </si>
  <si>
    <t>830/SINAPI</t>
  </si>
  <si>
    <t>826/SINAPI</t>
  </si>
  <si>
    <t>827/SINAPI</t>
  </si>
  <si>
    <t>832/SINAPI</t>
  </si>
  <si>
    <t>833/SINAPI</t>
  </si>
  <si>
    <t>834/SINAPI</t>
  </si>
  <si>
    <t>825/SINAPI</t>
  </si>
  <si>
    <t>813/SINAPI</t>
  </si>
  <si>
    <t>820/SINAPI</t>
  </si>
  <si>
    <t>816/SINAPI</t>
  </si>
  <si>
    <t>814/SINAPI</t>
  </si>
  <si>
    <t>815/SINAPI</t>
  </si>
  <si>
    <t>822/SINAPI</t>
  </si>
  <si>
    <t>821/SINAPI</t>
  </si>
  <si>
    <t>817/SINAPI</t>
  </si>
  <si>
    <t>20086/SINAPI</t>
  </si>
  <si>
    <t>39191/SINAPI</t>
  </si>
  <si>
    <t>39190/SINAPI</t>
  </si>
  <si>
    <t>39189/SINAPI</t>
  </si>
  <si>
    <t>39186/SINAPI</t>
  </si>
  <si>
    <t>39188/SINAPI</t>
  </si>
  <si>
    <t>39187/SINAPI</t>
  </si>
  <si>
    <t>39184/SINAPI</t>
  </si>
  <si>
    <t>39185/SINAPI</t>
  </si>
  <si>
    <t>39198/SINAPI</t>
  </si>
  <si>
    <t>39197/SINAPI</t>
  </si>
  <si>
    <t>39196/SINAPI</t>
  </si>
  <si>
    <t>39199/SINAPI</t>
  </si>
  <si>
    <t>39195/SINAPI</t>
  </si>
  <si>
    <t>39194/SINAPI</t>
  </si>
  <si>
    <t>39193/SINAPI</t>
  </si>
  <si>
    <t>39192/SINAPI</t>
  </si>
  <si>
    <t>39920/SINAPI</t>
  </si>
  <si>
    <t>39201/SINAPI</t>
  </si>
  <si>
    <t>39200/SINAPI</t>
  </si>
  <si>
    <t>39203/SINAPI</t>
  </si>
  <si>
    <t>39202/SINAPI</t>
  </si>
  <si>
    <t>39205/SINAPI</t>
  </si>
  <si>
    <t>39204/SINAPI</t>
  </si>
  <si>
    <t>39206/SINAPI</t>
  </si>
  <si>
    <t>797/SINAPI</t>
  </si>
  <si>
    <t>798/SINAPI</t>
  </si>
  <si>
    <t>796/SINAPI</t>
  </si>
  <si>
    <t>799/SINAPI</t>
  </si>
  <si>
    <t>792/SINAPI</t>
  </si>
  <si>
    <t>804/SINAPI</t>
  </si>
  <si>
    <t>793/SINAPI</t>
  </si>
  <si>
    <t>801/SINAPI</t>
  </si>
  <si>
    <t>794/SINAPI</t>
  </si>
  <si>
    <t>802/SINAPI</t>
  </si>
  <si>
    <t>803/SINAPI</t>
  </si>
  <si>
    <t>38001/SINAPI</t>
  </si>
  <si>
    <t>38002/SINAPI</t>
  </si>
  <si>
    <t>38003/SINAPI</t>
  </si>
  <si>
    <t>38004/SINAPI</t>
  </si>
  <si>
    <t>36327/SINAPI</t>
  </si>
  <si>
    <t>38992/SINAPI</t>
  </si>
  <si>
    <t>38993/SINAPI</t>
  </si>
  <si>
    <t>38418/SINAPI</t>
  </si>
  <si>
    <t>39178/SINAPI</t>
  </si>
  <si>
    <t>39177/SINAPI</t>
  </si>
  <si>
    <t>39174/SINAPI</t>
  </si>
  <si>
    <t>39176/SINAPI</t>
  </si>
  <si>
    <t>39180/SINAPI</t>
  </si>
  <si>
    <t>39179/SINAPI</t>
  </si>
  <si>
    <t>39175/SINAPI</t>
  </si>
  <si>
    <t>39217/SINAPI</t>
  </si>
  <si>
    <t>39181/SINAPI</t>
  </si>
  <si>
    <t>39182/SINAPI</t>
  </si>
  <si>
    <t>12616/SINAPI</t>
  </si>
  <si>
    <t>1049/SINAPI</t>
  </si>
  <si>
    <t>1099/SINAPI</t>
  </si>
  <si>
    <t>39678/SINAPI</t>
  </si>
  <si>
    <t>1050/SINAPI</t>
  </si>
  <si>
    <t>1101/SINAPI</t>
  </si>
  <si>
    <t>1100/SINAPI</t>
  </si>
  <si>
    <t>39679/SINAPI</t>
  </si>
  <si>
    <t>1098/SINAPI</t>
  </si>
  <si>
    <t>1102/SINAPI</t>
  </si>
  <si>
    <t>1051/SINAPI</t>
  </si>
  <si>
    <t>37399/SINAPI</t>
  </si>
  <si>
    <t>41955/SINAPI</t>
  </si>
  <si>
    <t>41953/SINAPI</t>
  </si>
  <si>
    <t>41954/SINAPI</t>
  </si>
  <si>
    <t>25004/SINAPI</t>
  </si>
  <si>
    <t>25002/SINAPI</t>
  </si>
  <si>
    <t>37409/SINAPI</t>
  </si>
  <si>
    <t>841/SINAPI</t>
  </si>
  <si>
    <t>25005/SINAPI</t>
  </si>
  <si>
    <t>25003/SINAPI</t>
  </si>
  <si>
    <t>37410/SINAPI</t>
  </si>
  <si>
    <t>842/SINAPI</t>
  </si>
  <si>
    <t>862/SINAPI</t>
  </si>
  <si>
    <t>866/SINAPI</t>
  </si>
  <si>
    <t>892/SINAPI</t>
  </si>
  <si>
    <t>857/SINAPI</t>
  </si>
  <si>
    <t>37404/SINAPI</t>
  </si>
  <si>
    <t>868/SINAPI</t>
  </si>
  <si>
    <t>870/SINAPI</t>
  </si>
  <si>
    <t>863/SINAPI</t>
  </si>
  <si>
    <t>867/SINAPI</t>
  </si>
  <si>
    <t>891/SINAPI</t>
  </si>
  <si>
    <t>864/SINAPI</t>
  </si>
  <si>
    <t>865/SINAPI</t>
  </si>
  <si>
    <t>1006/SINAPI</t>
  </si>
  <si>
    <t>948/SINAPI</t>
  </si>
  <si>
    <t>947/SINAPI</t>
  </si>
  <si>
    <t>911/SINAPI</t>
  </si>
  <si>
    <t>925/SINAPI</t>
  </si>
  <si>
    <t>954/SINAPI</t>
  </si>
  <si>
    <t>901/SINAPI</t>
  </si>
  <si>
    <t>926/SINAPI</t>
  </si>
  <si>
    <t>912/SINAPI</t>
  </si>
  <si>
    <t>955/SINAPI</t>
  </si>
  <si>
    <t>946/SINAPI</t>
  </si>
  <si>
    <t>953/SINAPI</t>
  </si>
  <si>
    <t>902/SINAPI</t>
  </si>
  <si>
    <t>927/SINAPI</t>
  </si>
  <si>
    <t>913/SINAPI</t>
  </si>
  <si>
    <t>903/SINAPI</t>
  </si>
  <si>
    <t>945/SINAPI</t>
  </si>
  <si>
    <t>914/SINAPI</t>
  </si>
  <si>
    <t>993/SINAPI</t>
  </si>
  <si>
    <t>1020/SINAPI</t>
  </si>
  <si>
    <t>1017/SINAPI</t>
  </si>
  <si>
    <t>999/SINAPI</t>
  </si>
  <si>
    <t>995/SINAPI</t>
  </si>
  <si>
    <t>1000/SINAPI</t>
  </si>
  <si>
    <t>1022/SINAPI</t>
  </si>
  <si>
    <t>1015/SINAPI</t>
  </si>
  <si>
    <t>996/SINAPI</t>
  </si>
  <si>
    <t>1001/SINAPI</t>
  </si>
  <si>
    <t>1019/SINAPI</t>
  </si>
  <si>
    <t>1021/SINAPI</t>
  </si>
  <si>
    <t>39249/SINAPI</t>
  </si>
  <si>
    <t>1018/SINAPI</t>
  </si>
  <si>
    <t>39250/SINAPI</t>
  </si>
  <si>
    <t>994/SINAPI</t>
  </si>
  <si>
    <t>977/SINAPI</t>
  </si>
  <si>
    <t>998/SINAPI</t>
  </si>
  <si>
    <t>39251/SINAPI</t>
  </si>
  <si>
    <t>1011/SINAPI</t>
  </si>
  <si>
    <t>39252/SINAPI</t>
  </si>
  <si>
    <t>1013/SINAPI</t>
  </si>
  <si>
    <t>980/SINAPI</t>
  </si>
  <si>
    <t>39237/SINAPI</t>
  </si>
  <si>
    <t>39238/SINAPI</t>
  </si>
  <si>
    <t>979/SINAPI</t>
  </si>
  <si>
    <t>39239/SINAPI</t>
  </si>
  <si>
    <t>1014/SINAPI</t>
  </si>
  <si>
    <t>39240/SINAPI</t>
  </si>
  <si>
    <t>39232/SINAPI</t>
  </si>
  <si>
    <t>39233/SINAPI</t>
  </si>
  <si>
    <t>981/SINAPI</t>
  </si>
  <si>
    <t>39234/SINAPI</t>
  </si>
  <si>
    <t>982/SINAPI</t>
  </si>
  <si>
    <t>39235/SINAPI</t>
  </si>
  <si>
    <t>39236/SINAPI</t>
  </si>
  <si>
    <t>876/SINAPI</t>
  </si>
  <si>
    <t>877/SINAPI</t>
  </si>
  <si>
    <t>882/SINAPI</t>
  </si>
  <si>
    <t>878/SINAPI</t>
  </si>
  <si>
    <t>879/SINAPI</t>
  </si>
  <si>
    <t>880/SINAPI</t>
  </si>
  <si>
    <t>873/SINAPI</t>
  </si>
  <si>
    <t>881/SINAPI</t>
  </si>
  <si>
    <t>874/SINAPI</t>
  </si>
  <si>
    <t>875/SINAPI</t>
  </si>
  <si>
    <t>983/SINAPI</t>
  </si>
  <si>
    <t>985/SINAPI</t>
  </si>
  <si>
    <t>990/SINAPI</t>
  </si>
  <si>
    <t>39241/SINAPI</t>
  </si>
  <si>
    <t>1005/SINAPI</t>
  </si>
  <si>
    <t>984/SINAPI</t>
  </si>
  <si>
    <t>991/SINAPI</t>
  </si>
  <si>
    <t>986/SINAPI</t>
  </si>
  <si>
    <t>1024/SINAPI</t>
  </si>
  <si>
    <t>987/SINAPI</t>
  </si>
  <si>
    <t>1003/SINAPI</t>
  </si>
  <si>
    <t>992/SINAPI</t>
  </si>
  <si>
    <t>1007/SINAPI</t>
  </si>
  <si>
    <t>39242/SINAPI</t>
  </si>
  <si>
    <t>1008/SINAPI</t>
  </si>
  <si>
    <t>988/SINAPI</t>
  </si>
  <si>
    <t>989/SINAPI</t>
  </si>
  <si>
    <t>39598/SINAPI</t>
  </si>
  <si>
    <t>39599/SINAPI</t>
  </si>
  <si>
    <t>34602/SINAPI</t>
  </si>
  <si>
    <t>34603/SINAPI</t>
  </si>
  <si>
    <t>34607/SINAPI</t>
  </si>
  <si>
    <t>34609/SINAPI</t>
  </si>
  <si>
    <t>34618/SINAPI</t>
  </si>
  <si>
    <t>34620/SINAPI</t>
  </si>
  <si>
    <t>34621/SINAPI</t>
  </si>
  <si>
    <t>34622/SINAPI</t>
  </si>
  <si>
    <t>34624/SINAPI</t>
  </si>
  <si>
    <t>34626/SINAPI</t>
  </si>
  <si>
    <t>34627/SINAPI</t>
  </si>
  <si>
    <t>34629/SINAPI</t>
  </si>
  <si>
    <t>39257/SINAPI</t>
  </si>
  <si>
    <t>39261/SINAPI</t>
  </si>
  <si>
    <t>39268/SINAPI</t>
  </si>
  <si>
    <t>39262/SINAPI</t>
  </si>
  <si>
    <t>39258/SINAPI</t>
  </si>
  <si>
    <t>39263/SINAPI</t>
  </si>
  <si>
    <t>39264/SINAPI</t>
  </si>
  <si>
    <t>39259/SINAPI</t>
  </si>
  <si>
    <t>39265/SINAPI</t>
  </si>
  <si>
    <t>39260/SINAPI</t>
  </si>
  <si>
    <t>39266/SINAPI</t>
  </si>
  <si>
    <t>39267/SINAPI</t>
  </si>
  <si>
    <t>11901/SINAPI</t>
  </si>
  <si>
    <t>11902/SINAPI</t>
  </si>
  <si>
    <t>11903/SINAPI</t>
  </si>
  <si>
    <t>11904/SINAPI</t>
  </si>
  <si>
    <t>11905/SINAPI</t>
  </si>
  <si>
    <t>11906/SINAPI</t>
  </si>
  <si>
    <t>11919/SINAPI</t>
  </si>
  <si>
    <t>11920/SINAPI</t>
  </si>
  <si>
    <t>11924/SINAPI</t>
  </si>
  <si>
    <t>11921/SINAPI</t>
  </si>
  <si>
    <t>11922/SINAPI</t>
  </si>
  <si>
    <t>11923/SINAPI</t>
  </si>
  <si>
    <t>11916/SINAPI</t>
  </si>
  <si>
    <t>11914/SINAPI</t>
  </si>
  <si>
    <t>11917/SINAPI</t>
  </si>
  <si>
    <t>11918/SINAPI</t>
  </si>
  <si>
    <t>37734/SINAPI</t>
  </si>
  <si>
    <t>42251/SINAPI</t>
  </si>
  <si>
    <t>37733/SINAPI</t>
  </si>
  <si>
    <t>37735/SINAPI</t>
  </si>
  <si>
    <t>5090/SINAPI</t>
  </si>
  <si>
    <t>5085/SINAPI</t>
  </si>
  <si>
    <t>43603/SINAPI</t>
  </si>
  <si>
    <t>38374/SINAPI</t>
  </si>
  <si>
    <t>20209/SINAPI</t>
  </si>
  <si>
    <t>20212/SINAPI</t>
  </si>
  <si>
    <t>4433/SINAPI</t>
  </si>
  <si>
    <t>4430/SINAPI</t>
  </si>
  <si>
    <t>4400/SINAPI</t>
  </si>
  <si>
    <t>2729/SINAPI</t>
  </si>
  <si>
    <t>4513/SINAPI</t>
  </si>
  <si>
    <t>11871/SINAPI</t>
  </si>
  <si>
    <t>34636/SINAPI</t>
  </si>
  <si>
    <t>34639/SINAPI</t>
  </si>
  <si>
    <t>34640/SINAPI</t>
  </si>
  <si>
    <t>34637/SINAPI</t>
  </si>
  <si>
    <t>34638/SINAPI</t>
  </si>
  <si>
    <t>11868/SINAPI</t>
  </si>
  <si>
    <t>37106/SINAPI</t>
  </si>
  <si>
    <t>11869/SINAPI</t>
  </si>
  <si>
    <t>37104/SINAPI</t>
  </si>
  <si>
    <t>37105/SINAPI</t>
  </si>
  <si>
    <t>34641/SINAPI</t>
  </si>
  <si>
    <t>43434/SINAPI</t>
  </si>
  <si>
    <t>43435/SINAPI</t>
  </si>
  <si>
    <t>43436/SINAPI</t>
  </si>
  <si>
    <t>43437/SINAPI</t>
  </si>
  <si>
    <t>43438/SINAPI</t>
  </si>
  <si>
    <t>41627/SINAPI</t>
  </si>
  <si>
    <t>41628/SINAPI</t>
  </si>
  <si>
    <t>41629/SINAPI</t>
  </si>
  <si>
    <t>43429/SINAPI</t>
  </si>
  <si>
    <t>43430/SINAPI</t>
  </si>
  <si>
    <t>43431/SINAPI</t>
  </si>
  <si>
    <t>43432/SINAPI</t>
  </si>
  <si>
    <t>43433/SINAPI</t>
  </si>
  <si>
    <t>43094/SINAPI</t>
  </si>
  <si>
    <t>43093/SINAPI</t>
  </si>
  <si>
    <t>1030/SINAPI</t>
  </si>
  <si>
    <t>11694/SINAPI</t>
  </si>
  <si>
    <t>11881/SINAPI</t>
  </si>
  <si>
    <t>35277/SINAPI</t>
  </si>
  <si>
    <t>10521/SINAPI</t>
  </si>
  <si>
    <t>10885/SINAPI</t>
  </si>
  <si>
    <t>20962/SINAPI</t>
  </si>
  <si>
    <t>20963/SINAPI</t>
  </si>
  <si>
    <t>34643/SINAPI</t>
  </si>
  <si>
    <t>41480/SINAPI</t>
  </si>
  <si>
    <t>41474/SINAPI</t>
  </si>
  <si>
    <t>41475/SINAPI</t>
  </si>
  <si>
    <t>41476/SINAPI</t>
  </si>
  <si>
    <t>2555/SINAPI</t>
  </si>
  <si>
    <t>2556/SINAPI</t>
  </si>
  <si>
    <t>2557/SINAPI</t>
  </si>
  <si>
    <t>10569/SINAPI</t>
  </si>
  <si>
    <t>39810/SINAPI</t>
  </si>
  <si>
    <t>39811/SINAPI</t>
  </si>
  <si>
    <t>39812/SINAPI</t>
  </si>
  <si>
    <t>43096/SINAPI</t>
  </si>
  <si>
    <t>43102/SINAPI</t>
  </si>
  <si>
    <t>43103/SINAPI</t>
  </si>
  <si>
    <t>43098/SINAPI</t>
  </si>
  <si>
    <t>43097/SINAPI</t>
  </si>
  <si>
    <t>43104/SINAPI</t>
  </si>
  <si>
    <t>39771/SINAPI</t>
  </si>
  <si>
    <t>39772/SINAPI</t>
  </si>
  <si>
    <t>39773/SINAPI</t>
  </si>
  <si>
    <t>39774/SINAPI</t>
  </si>
  <si>
    <t>39775/SINAPI</t>
  </si>
  <si>
    <t>39776/SINAPI</t>
  </si>
  <si>
    <t>39777/SINAPI</t>
  </si>
  <si>
    <t>20254/SINAPI</t>
  </si>
  <si>
    <t>20253/SINAPI</t>
  </si>
  <si>
    <t>11247/SINAPI</t>
  </si>
  <si>
    <t>11250/SINAPI</t>
  </si>
  <si>
    <t>11249/SINAPI</t>
  </si>
  <si>
    <t>11251/SINAPI</t>
  </si>
  <si>
    <t>11253/SINAPI</t>
  </si>
  <si>
    <t>11255/SINAPI</t>
  </si>
  <si>
    <t>14055/SINAPI</t>
  </si>
  <si>
    <t>11256/SINAPI</t>
  </si>
  <si>
    <t>1872/SINAPI</t>
  </si>
  <si>
    <t>1873/SINAPI</t>
  </si>
  <si>
    <t>39693/SINAPI</t>
  </si>
  <si>
    <t>39692/SINAPI</t>
  </si>
  <si>
    <t>1062/SINAPI</t>
  </si>
  <si>
    <t>39686/SINAPI</t>
  </si>
  <si>
    <t>43095/SINAPI</t>
  </si>
  <si>
    <t>1871/SINAPI</t>
  </si>
  <si>
    <t>12001/SINAPI</t>
  </si>
  <si>
    <t>11882/SINAPI</t>
  </si>
  <si>
    <t>1068/SINAPI</t>
  </si>
  <si>
    <t>39690/SINAPI</t>
  </si>
  <si>
    <t>39691/SINAPI</t>
  </si>
  <si>
    <t>39808/SINAPI</t>
  </si>
  <si>
    <t>39809/SINAPI</t>
  </si>
  <si>
    <t>43439/SINAPI</t>
  </si>
  <si>
    <t>5103/SINAPI</t>
  </si>
  <si>
    <t>11880/SINAPI</t>
  </si>
  <si>
    <t>11714/SINAPI</t>
  </si>
  <si>
    <t>11712/SINAPI</t>
  </si>
  <si>
    <t>11717/SINAPI</t>
  </si>
  <si>
    <t>1106/SINAPI</t>
  </si>
  <si>
    <t>11161/SINAPI</t>
  </si>
  <si>
    <t>1107/SINAPI</t>
  </si>
  <si>
    <t>44479/SINAPI</t>
  </si>
  <si>
    <t>41068/SINAPI</t>
  </si>
  <si>
    <t>4759/SINAPI</t>
  </si>
  <si>
    <t>1108/SINAPI</t>
  </si>
  <si>
    <t>1117/SINAPI</t>
  </si>
  <si>
    <t>1118/SINAPI</t>
  </si>
  <si>
    <t>1110/SINAPI</t>
  </si>
  <si>
    <t>12618/SINAPI</t>
  </si>
  <si>
    <t>40784/SINAPI</t>
  </si>
  <si>
    <t>40782/SINAPI</t>
  </si>
  <si>
    <t>40783/SINAPI</t>
  </si>
  <si>
    <t>1109/SINAPI</t>
  </si>
  <si>
    <t>1119/SINAPI</t>
  </si>
  <si>
    <t>13115/SINAPI</t>
  </si>
  <si>
    <t>10541/SINAPI</t>
  </si>
  <si>
    <t>10542/SINAPI</t>
  </si>
  <si>
    <t>10543/SINAPI</t>
  </si>
  <si>
    <t>10544/SINAPI</t>
  </si>
  <si>
    <t>10545/SINAPI</t>
  </si>
  <si>
    <t>38365/SINAPI</t>
  </si>
  <si>
    <t>44056/SINAPI</t>
  </si>
  <si>
    <t>44057/SINAPI</t>
  </si>
  <si>
    <t>37754/SINAPI</t>
  </si>
  <si>
    <t>37757/SINAPI</t>
  </si>
  <si>
    <t>44058/SINAPI</t>
  </si>
  <si>
    <t>37752/SINAPI</t>
  </si>
  <si>
    <t>44059/SINAPI</t>
  </si>
  <si>
    <t>37750/SINAPI</t>
  </si>
  <si>
    <t>37758/SINAPI</t>
  </si>
  <si>
    <t>44060/SINAPI</t>
  </si>
  <si>
    <t>37749/SINAPI</t>
  </si>
  <si>
    <t>44061/SINAPI</t>
  </si>
  <si>
    <t>1159/SINAPI</t>
  </si>
  <si>
    <t>12114/SINAPI</t>
  </si>
  <si>
    <t>38106/SINAPI</t>
  </si>
  <si>
    <t>38085/SINAPI</t>
  </si>
  <si>
    <t>38599/SINAPI</t>
  </si>
  <si>
    <t>38596/SINAPI</t>
  </si>
  <si>
    <t>38600/SINAPI</t>
  </si>
  <si>
    <t>38597/SINAPI</t>
  </si>
  <si>
    <t>659/SINAPI</t>
  </si>
  <si>
    <t>660/SINAPI</t>
  </si>
  <si>
    <t>658/SINAPI</t>
  </si>
  <si>
    <t>38548/SINAPI</t>
  </si>
  <si>
    <t>34649/SINAPI</t>
  </si>
  <si>
    <t>34655/SINAPI</t>
  </si>
  <si>
    <t>40607/SINAPI</t>
  </si>
  <si>
    <t>567/SINAPI</t>
  </si>
  <si>
    <t>574/SINAPI</t>
  </si>
  <si>
    <t>568/SINAPI</t>
  </si>
  <si>
    <t>585/SINAPI</t>
  </si>
  <si>
    <t>4777/SINAPI</t>
  </si>
  <si>
    <t>587/SINAPI</t>
  </si>
  <si>
    <t>590/SINAPI</t>
  </si>
  <si>
    <t>592/SINAPI</t>
  </si>
  <si>
    <t>586/SINAPI</t>
  </si>
  <si>
    <t>591/SINAPI</t>
  </si>
  <si>
    <t>588/SINAPI</t>
  </si>
  <si>
    <t>589/SINAPI</t>
  </si>
  <si>
    <t>584/SINAPI</t>
  </si>
  <si>
    <t>1165/SINAPI</t>
  </si>
  <si>
    <t>1164/SINAPI</t>
  </si>
  <si>
    <t>1162/SINAPI</t>
  </si>
  <si>
    <t>12395/SINAPI</t>
  </si>
  <si>
    <t>1170/SINAPI</t>
  </si>
  <si>
    <t>1169/SINAPI</t>
  </si>
  <si>
    <t>1166/SINAPI</t>
  </si>
  <si>
    <t>1163/SINAPI</t>
  </si>
  <si>
    <t>12396/SINAPI</t>
  </si>
  <si>
    <t>1168/SINAPI</t>
  </si>
  <si>
    <t>1167/SINAPI</t>
  </si>
  <si>
    <t>36331/SINAPI</t>
  </si>
  <si>
    <t>36346/SINAPI</t>
  </si>
  <si>
    <t>1210/SINAPI</t>
  </si>
  <si>
    <t>1203/SINAPI</t>
  </si>
  <si>
    <t>1197/SINAPI</t>
  </si>
  <si>
    <t>1202/SINAPI</t>
  </si>
  <si>
    <t>1188/SINAPI</t>
  </si>
  <si>
    <t>1211/SINAPI</t>
  </si>
  <si>
    <t>1198/SINAPI</t>
  </si>
  <si>
    <t>1199/SINAPI</t>
  </si>
  <si>
    <t>20088/SINAPI</t>
  </si>
  <si>
    <t>20089/SINAPI</t>
  </si>
  <si>
    <t>20087/SINAPI</t>
  </si>
  <si>
    <t>1200/SINAPI</t>
  </si>
  <si>
    <t>12909/SINAPI</t>
  </si>
  <si>
    <t>12910/SINAPI</t>
  </si>
  <si>
    <t>1184/SINAPI</t>
  </si>
  <si>
    <t>1191/SINAPI</t>
  </si>
  <si>
    <t>1185/SINAPI</t>
  </si>
  <si>
    <t>1189/SINAPI</t>
  </si>
  <si>
    <t>1193/SINAPI</t>
  </si>
  <si>
    <t>1194/SINAPI</t>
  </si>
  <si>
    <t>1195/SINAPI</t>
  </si>
  <si>
    <t>1204/SINAPI</t>
  </si>
  <si>
    <t>1205/SINAPI</t>
  </si>
  <si>
    <t>1207/SINAPI</t>
  </si>
  <si>
    <t>1206/SINAPI</t>
  </si>
  <si>
    <t>1183/SINAPI</t>
  </si>
  <si>
    <t>42685/SINAPI</t>
  </si>
  <si>
    <t>42686/SINAPI</t>
  </si>
  <si>
    <t>12894/SINAPI</t>
  </si>
  <si>
    <t>12895/SINAPI</t>
  </si>
  <si>
    <t>1631/SINAPI</t>
  </si>
  <si>
    <t>1633/SINAPI</t>
  </si>
  <si>
    <t>10818/SINAPI</t>
  </si>
  <si>
    <t>41410/SINAPI</t>
  </si>
  <si>
    <t>41411/SINAPI</t>
  </si>
  <si>
    <t>41412/SINAPI</t>
  </si>
  <si>
    <t>41413/SINAPI</t>
  </si>
  <si>
    <t>39359/SINAPI</t>
  </si>
  <si>
    <t>39360/SINAPI</t>
  </si>
  <si>
    <t>10710/SINAPI</t>
  </si>
  <si>
    <t>10709/SINAPI</t>
  </si>
  <si>
    <t>39636/SINAPI</t>
  </si>
  <si>
    <t>10708/SINAPI</t>
  </si>
  <si>
    <t>39635/SINAPI</t>
  </si>
  <si>
    <t>6117/SINAPI</t>
  </si>
  <si>
    <t>40913/SINAPI</t>
  </si>
  <si>
    <t>1214/SINAPI</t>
  </si>
  <si>
    <t>40915/SINAPI</t>
  </si>
  <si>
    <t>1213/SINAPI</t>
  </si>
  <si>
    <t>40914/SINAPI</t>
  </si>
  <si>
    <t>5091/SINAPI</t>
  </si>
  <si>
    <t>14615/SINAPI</t>
  </si>
  <si>
    <t>2711/SINAPI</t>
  </si>
  <si>
    <t>37727/SINAPI</t>
  </si>
  <si>
    <t>37728/SINAPI</t>
  </si>
  <si>
    <t>37729/SINAPI</t>
  </si>
  <si>
    <t>37730/SINAPI</t>
  </si>
  <si>
    <t>37731/SINAPI</t>
  </si>
  <si>
    <t>37732/SINAPI</t>
  </si>
  <si>
    <t>42256/SINAPI</t>
  </si>
  <si>
    <t>42250/SINAPI</t>
  </si>
  <si>
    <t>4743/SINAPI</t>
  </si>
  <si>
    <t>4744/SINAPI</t>
  </si>
  <si>
    <t>4745/SINAPI</t>
  </si>
  <si>
    <t>36496/SINAPI</t>
  </si>
  <si>
    <t>10630/SINAPI</t>
  </si>
  <si>
    <t>37762/SINAPI</t>
  </si>
  <si>
    <t>37763/SINAPI</t>
  </si>
  <si>
    <t>41992/SINAPI</t>
  </si>
  <si>
    <t>13215/SINAPI</t>
  </si>
  <si>
    <t>4235/SINAPI</t>
  </si>
  <si>
    <t>40976/SINAPI</t>
  </si>
  <si>
    <t>39013/SINAPI</t>
  </si>
  <si>
    <t>43091/SINAPI</t>
  </si>
  <si>
    <t>43092/SINAPI</t>
  </si>
  <si>
    <t>43089/SINAPI</t>
  </si>
  <si>
    <t>43090/SINAPI</t>
  </si>
  <si>
    <t>41967/SINAPI</t>
  </si>
  <si>
    <t>12760/SINAPI</t>
  </si>
  <si>
    <t>12759/SINAPI</t>
  </si>
  <si>
    <t>43105/SINAPI</t>
  </si>
  <si>
    <t>40424/SINAPI</t>
  </si>
  <si>
    <t>1325/SINAPI</t>
  </si>
  <si>
    <t>1327/SINAPI</t>
  </si>
  <si>
    <t>1328/SINAPI</t>
  </si>
  <si>
    <t>1321/SINAPI</t>
  </si>
  <si>
    <t>1318/SINAPI</t>
  </si>
  <si>
    <t>1322/SINAPI</t>
  </si>
  <si>
    <t>1323/SINAPI</t>
  </si>
  <si>
    <t>1319/SINAPI</t>
  </si>
  <si>
    <t>11026/SINAPI</t>
  </si>
  <si>
    <t>11027/SINAPI</t>
  </si>
  <si>
    <t>11046/SINAPI</t>
  </si>
  <si>
    <t>11047/SINAPI</t>
  </si>
  <si>
    <t>43668/SINAPI</t>
  </si>
  <si>
    <t>11049/SINAPI</t>
  </si>
  <si>
    <t>43106/SINAPI</t>
  </si>
  <si>
    <t>11051/SINAPI</t>
  </si>
  <si>
    <t>11061/SINAPI</t>
  </si>
  <si>
    <t>43667/SINAPI</t>
  </si>
  <si>
    <t>1333/SINAPI</t>
  </si>
  <si>
    <t>1330/SINAPI</t>
  </si>
  <si>
    <t>10957/SINAPI</t>
  </si>
  <si>
    <t>1332/SINAPI</t>
  </si>
  <si>
    <t>1334/SINAPI</t>
  </si>
  <si>
    <t>1335/SINAPI</t>
  </si>
  <si>
    <t>40425/SINAPI</t>
  </si>
  <si>
    <t>1337/SINAPI</t>
  </si>
  <si>
    <t>1338/SINAPI</t>
  </si>
  <si>
    <t>1340/SINAPI</t>
  </si>
  <si>
    <t>1341/SINAPI</t>
  </si>
  <si>
    <t>34659/SINAPI</t>
  </si>
  <si>
    <t>34514/SINAPI</t>
  </si>
  <si>
    <t>34660/SINAPI</t>
  </si>
  <si>
    <t>34661/SINAPI</t>
  </si>
  <si>
    <t>34667/SINAPI</t>
  </si>
  <si>
    <t>34668/SINAPI</t>
  </si>
  <si>
    <t>34741/SINAPI</t>
  </si>
  <si>
    <t>34664/SINAPI</t>
  </si>
  <si>
    <t>34665/SINAPI</t>
  </si>
  <si>
    <t>34666/SINAPI</t>
  </si>
  <si>
    <t>34669/SINAPI</t>
  </si>
  <si>
    <t>34670/SINAPI</t>
  </si>
  <si>
    <t>34671/SINAPI</t>
  </si>
  <si>
    <t>34672/SINAPI</t>
  </si>
  <si>
    <t>34673/SINAPI</t>
  </si>
  <si>
    <t>34674/SINAPI</t>
  </si>
  <si>
    <t>34675/SINAPI</t>
  </si>
  <si>
    <t>34676/SINAPI</t>
  </si>
  <si>
    <t>34677/SINAPI</t>
  </si>
  <si>
    <t>43126/SINAPI</t>
  </si>
  <si>
    <t>43124/SINAPI</t>
  </si>
  <si>
    <t>43125/SINAPI</t>
  </si>
  <si>
    <t>40623/SINAPI</t>
  </si>
  <si>
    <t>43701/SINAPI</t>
  </si>
  <si>
    <t>1345/SINAPI</t>
  </si>
  <si>
    <t>1346/SINAPI</t>
  </si>
  <si>
    <t>1347/SINAPI</t>
  </si>
  <si>
    <t>43678/SINAPI</t>
  </si>
  <si>
    <t>43680/SINAPI</t>
  </si>
  <si>
    <t>43679/SINAPI</t>
  </si>
  <si>
    <t>1355/SINAPI</t>
  </si>
  <si>
    <t>1358/SINAPI</t>
  </si>
  <si>
    <t>43681/SINAPI</t>
  </si>
  <si>
    <t>43677/SINAPI</t>
  </si>
  <si>
    <t>43682/SINAPI</t>
  </si>
  <si>
    <t>20971/SINAPI</t>
  </si>
  <si>
    <t>13279/SINAPI</t>
  </si>
  <si>
    <t>11977/SINAPI</t>
  </si>
  <si>
    <t>11975/SINAPI</t>
  </si>
  <si>
    <t>39746/SINAPI</t>
  </si>
  <si>
    <t>11976/SINAPI</t>
  </si>
  <si>
    <t>1368/SINAPI</t>
  </si>
  <si>
    <t>1367/SINAPI</t>
  </si>
  <si>
    <t>41899/SINAPI</t>
  </si>
  <si>
    <t>1380/SINAPI</t>
  </si>
  <si>
    <t>1375/SINAPI</t>
  </si>
  <si>
    <t>1379/SINAPI</t>
  </si>
  <si>
    <t>13284/SINAPI</t>
  </si>
  <si>
    <t>44528/SINAPI</t>
  </si>
  <si>
    <t>34753/SINAPI</t>
  </si>
  <si>
    <t>420/SINAPI</t>
  </si>
  <si>
    <t>12327/SINAPI</t>
  </si>
  <si>
    <t>36148/SINAPI</t>
  </si>
  <si>
    <t>12329/SINAPI</t>
  </si>
  <si>
    <t>1339/SINAPI</t>
  </si>
  <si>
    <t>44396/SINAPI</t>
  </si>
  <si>
    <t>44327/SINAPI</t>
  </si>
  <si>
    <t>37418/SINAPI</t>
  </si>
  <si>
    <t>37419/SINAPI</t>
  </si>
  <si>
    <t>1427/SINAPI</t>
  </si>
  <si>
    <t>1402/SINAPI</t>
  </si>
  <si>
    <t>1420/SINAPI</t>
  </si>
  <si>
    <t>1419/SINAPI</t>
  </si>
  <si>
    <t>1414/SINAPI</t>
  </si>
  <si>
    <t>1413/SINAPI</t>
  </si>
  <si>
    <t>1412/SINAPI</t>
  </si>
  <si>
    <t>1411/SINAPI</t>
  </si>
  <si>
    <t>1406/SINAPI</t>
  </si>
  <si>
    <t>1407/SINAPI</t>
  </si>
  <si>
    <t>1404/SINAPI</t>
  </si>
  <si>
    <t>11281/SINAPI</t>
  </si>
  <si>
    <t>1442/SINAPI</t>
  </si>
  <si>
    <t>13457/SINAPI</t>
  </si>
  <si>
    <t>40699/SINAPI</t>
  </si>
  <si>
    <t>40701/SINAPI</t>
  </si>
  <si>
    <t>40700/SINAPI</t>
  </si>
  <si>
    <t>13458/SINAPI</t>
  </si>
  <si>
    <t>11134/SINAPI</t>
  </si>
  <si>
    <t>11135/SINAPI</t>
  </si>
  <si>
    <t>11136/SINAPI</t>
  </si>
  <si>
    <t>34743/SINAPI</t>
  </si>
  <si>
    <t>11137/SINAPI</t>
  </si>
  <si>
    <t>34745/SINAPI</t>
  </si>
  <si>
    <t>34746/SINAPI</t>
  </si>
  <si>
    <t>1360/SINAPI</t>
  </si>
  <si>
    <t>36524/SINAPI</t>
  </si>
  <si>
    <t>36526/SINAPI</t>
  </si>
  <si>
    <t>36523/SINAPI</t>
  </si>
  <si>
    <t>36527/SINAPI</t>
  </si>
  <si>
    <t>13803/SINAPI</t>
  </si>
  <si>
    <t>38642/SINAPI</t>
  </si>
  <si>
    <t>36522/SINAPI</t>
  </si>
  <si>
    <t>36525/SINAPI</t>
  </si>
  <si>
    <t>34348/SINAPI</t>
  </si>
  <si>
    <t>34347/SINAPI</t>
  </si>
  <si>
    <t>11146/SINAPI</t>
  </si>
  <si>
    <t>11147/SINAPI</t>
  </si>
  <si>
    <t>34872/SINAPI</t>
  </si>
  <si>
    <t>34491/SINAPI</t>
  </si>
  <si>
    <t>34770/SINAPI</t>
  </si>
  <si>
    <t>1518/SINAPI</t>
  </si>
  <si>
    <t>41965/SINAPI</t>
  </si>
  <si>
    <t>34492/SINAPI</t>
  </si>
  <si>
    <t>1524/SINAPI</t>
  </si>
  <si>
    <t>38404/SINAPI</t>
  </si>
  <si>
    <t>39849/SINAPI</t>
  </si>
  <si>
    <t>38464/SINAPI</t>
  </si>
  <si>
    <t>34493/SINAPI</t>
  </si>
  <si>
    <t>1527/SINAPI</t>
  </si>
  <si>
    <t>38405/SINAPI</t>
  </si>
  <si>
    <t>38408/SINAPI</t>
  </si>
  <si>
    <t>34494/SINAPI</t>
  </si>
  <si>
    <t>1525/SINAPI</t>
  </si>
  <si>
    <t>38406/SINAPI</t>
  </si>
  <si>
    <t>38409/SINAPI</t>
  </si>
  <si>
    <t>43360/SINAPI</t>
  </si>
  <si>
    <t>34495/SINAPI</t>
  </si>
  <si>
    <t>11145/SINAPI</t>
  </si>
  <si>
    <t>34496/SINAPI</t>
  </si>
  <si>
    <t>34479/SINAPI</t>
  </si>
  <si>
    <t>34481/SINAPI</t>
  </si>
  <si>
    <t>34483/SINAPI</t>
  </si>
  <si>
    <t>34485/SINAPI</t>
  </si>
  <si>
    <t>14041/SINAPI</t>
  </si>
  <si>
    <t>1523/SINAPI</t>
  </si>
  <si>
    <t>14052/SINAPI</t>
  </si>
  <si>
    <t>14054/SINAPI</t>
  </si>
  <si>
    <t>14053/SINAPI</t>
  </si>
  <si>
    <t>2558/SINAPI</t>
  </si>
  <si>
    <t>2560/SINAPI</t>
  </si>
  <si>
    <t>2559/SINAPI</t>
  </si>
  <si>
    <t>2592/SINAPI</t>
  </si>
  <si>
    <t>2566/SINAPI</t>
  </si>
  <si>
    <t>2589/SINAPI</t>
  </si>
  <si>
    <t>2591/SINAPI</t>
  </si>
  <si>
    <t>2590/SINAPI</t>
  </si>
  <si>
    <t>2567/SINAPI</t>
  </si>
  <si>
    <t>2565/SINAPI</t>
  </si>
  <si>
    <t>2568/SINAPI</t>
  </si>
  <si>
    <t>2594/SINAPI</t>
  </si>
  <si>
    <t>2587/SINAPI</t>
  </si>
  <si>
    <t>2588/SINAPI</t>
  </si>
  <si>
    <t>2569/SINAPI</t>
  </si>
  <si>
    <t>2570/SINAPI</t>
  </si>
  <si>
    <t>2571/SINAPI</t>
  </si>
  <si>
    <t>2593/SINAPI</t>
  </si>
  <si>
    <t>2572/SINAPI</t>
  </si>
  <si>
    <t>2595/SINAPI</t>
  </si>
  <si>
    <t>2576/SINAPI</t>
  </si>
  <si>
    <t>2575/SINAPI</t>
  </si>
  <si>
    <t>2573/SINAPI</t>
  </si>
  <si>
    <t>2586/SINAPI</t>
  </si>
  <si>
    <t>2577/SINAPI</t>
  </si>
  <si>
    <t>2574/SINAPI</t>
  </si>
  <si>
    <t>2578/SINAPI</t>
  </si>
  <si>
    <t>2585/SINAPI</t>
  </si>
  <si>
    <t>12008/SINAPI</t>
  </si>
  <si>
    <t>2582/SINAPI</t>
  </si>
  <si>
    <t>2597/SINAPI</t>
  </si>
  <si>
    <t>2579/SINAPI</t>
  </si>
  <si>
    <t>2581/SINAPI</t>
  </si>
  <si>
    <t>2596/SINAPI</t>
  </si>
  <si>
    <t>2580/SINAPI</t>
  </si>
  <si>
    <t>2583/SINAPI</t>
  </si>
  <si>
    <t>2584/SINAPI</t>
  </si>
  <si>
    <t>12010/SINAPI</t>
  </si>
  <si>
    <t>39329/SINAPI</t>
  </si>
  <si>
    <t>39330/SINAPI</t>
  </si>
  <si>
    <t>39332/SINAPI</t>
  </si>
  <si>
    <t>39331/SINAPI</t>
  </si>
  <si>
    <t>39333/SINAPI</t>
  </si>
  <si>
    <t>39335/SINAPI</t>
  </si>
  <si>
    <t>39334/SINAPI</t>
  </si>
  <si>
    <t>12016/SINAPI</t>
  </si>
  <si>
    <t>12015/SINAPI</t>
  </si>
  <si>
    <t>12020/SINAPI</t>
  </si>
  <si>
    <t>12019/SINAPI</t>
  </si>
  <si>
    <t>39336/SINAPI</t>
  </si>
  <si>
    <t>39338/SINAPI</t>
  </si>
  <si>
    <t>39337/SINAPI</t>
  </si>
  <si>
    <t>39341/SINAPI</t>
  </si>
  <si>
    <t>39340/SINAPI</t>
  </si>
  <si>
    <t>12025/SINAPI</t>
  </si>
  <si>
    <t>39342/SINAPI</t>
  </si>
  <si>
    <t>39343/SINAPI</t>
  </si>
  <si>
    <t>39345/SINAPI</t>
  </si>
  <si>
    <t>39344/SINAPI</t>
  </si>
  <si>
    <t>12623/SINAPI</t>
  </si>
  <si>
    <t>34498/SINAPI</t>
  </si>
  <si>
    <t>13244/SINAPI</t>
  </si>
  <si>
    <t>38998/SINAPI</t>
  </si>
  <si>
    <t>38999/SINAPI</t>
  </si>
  <si>
    <t>38996/SINAPI</t>
  </si>
  <si>
    <t>38997/SINAPI</t>
  </si>
  <si>
    <t>39862/SINAPI</t>
  </si>
  <si>
    <t>39863/SINAPI</t>
  </si>
  <si>
    <t>39864/SINAPI</t>
  </si>
  <si>
    <t>39865/SINAPI</t>
  </si>
  <si>
    <t>2517/SINAPI</t>
  </si>
  <si>
    <t>2522/SINAPI</t>
  </si>
  <si>
    <t>2548/SINAPI</t>
  </si>
  <si>
    <t>2516/SINAPI</t>
  </si>
  <si>
    <t>2518/SINAPI</t>
  </si>
  <si>
    <t>2521/SINAPI</t>
  </si>
  <si>
    <t>2515/SINAPI</t>
  </si>
  <si>
    <t>2519/SINAPI</t>
  </si>
  <si>
    <t>2520/SINAPI</t>
  </si>
  <si>
    <t>1602/SINAPI</t>
  </si>
  <si>
    <t>1601/SINAPI</t>
  </si>
  <si>
    <t>1598/SINAPI</t>
  </si>
  <si>
    <t>1600/SINAPI</t>
  </si>
  <si>
    <t>1603/SINAPI</t>
  </si>
  <si>
    <t>1599/SINAPI</t>
  </si>
  <si>
    <t>1597/SINAPI</t>
  </si>
  <si>
    <t>39600/SINAPI</t>
  </si>
  <si>
    <t>39601/SINAPI</t>
  </si>
  <si>
    <t>39602/SINAPI</t>
  </si>
  <si>
    <t>39603/SINAPI</t>
  </si>
  <si>
    <t>11821/SINAPI</t>
  </si>
  <si>
    <t>1562/SINAPI</t>
  </si>
  <si>
    <t>1563/SINAPI</t>
  </si>
  <si>
    <t>11856/SINAPI</t>
  </si>
  <si>
    <t>11857/SINAPI</t>
  </si>
  <si>
    <t>11858/SINAPI</t>
  </si>
  <si>
    <t>1539/SINAPI</t>
  </si>
  <si>
    <t>11859/SINAPI</t>
  </si>
  <si>
    <t>1550/SINAPI</t>
  </si>
  <si>
    <t>11854/SINAPI</t>
  </si>
  <si>
    <t>11862/SINAPI</t>
  </si>
  <si>
    <t>11863/SINAPI</t>
  </si>
  <si>
    <t>11855/SINAPI</t>
  </si>
  <si>
    <t>11864/SINAPI</t>
  </si>
  <si>
    <t>2527/SINAPI</t>
  </si>
  <si>
    <t>2526/SINAPI</t>
  </si>
  <si>
    <t>2487/SINAPI</t>
  </si>
  <si>
    <t>2483/SINAPI</t>
  </si>
  <si>
    <t>2528/SINAPI</t>
  </si>
  <si>
    <t>2489/SINAPI</t>
  </si>
  <si>
    <t>2488/SINAPI</t>
  </si>
  <si>
    <t>2484/SINAPI</t>
  </si>
  <si>
    <t>2485/SINAPI</t>
  </si>
  <si>
    <t>38005/SINAPI</t>
  </si>
  <si>
    <t>38006/SINAPI</t>
  </si>
  <si>
    <t>38428/SINAPI</t>
  </si>
  <si>
    <t>38007/SINAPI</t>
  </si>
  <si>
    <t>38008/SINAPI</t>
  </si>
  <si>
    <t>38009/SINAPI</t>
  </si>
  <si>
    <t>39279/SINAPI</t>
  </si>
  <si>
    <t>38845/SINAPI</t>
  </si>
  <si>
    <t>39280/SINAPI</t>
  </si>
  <si>
    <t>39281/SINAPI</t>
  </si>
  <si>
    <t>38849/SINAPI</t>
  </si>
  <si>
    <t>39282/SINAPI</t>
  </si>
  <si>
    <t>38852/SINAPI</t>
  </si>
  <si>
    <t>38844/SINAPI</t>
  </si>
  <si>
    <t>38846/SINAPI</t>
  </si>
  <si>
    <t>38847/SINAPI</t>
  </si>
  <si>
    <t>38850/SINAPI</t>
  </si>
  <si>
    <t>38848/SINAPI</t>
  </si>
  <si>
    <t>38851/SINAPI</t>
  </si>
  <si>
    <t>38860/SINAPI</t>
  </si>
  <si>
    <t>38861/SINAPI</t>
  </si>
  <si>
    <t>38862/SINAPI</t>
  </si>
  <si>
    <t>38863/SINAPI</t>
  </si>
  <si>
    <t>38865/SINAPI</t>
  </si>
  <si>
    <t>38864/SINAPI</t>
  </si>
  <si>
    <t>38866/SINAPI</t>
  </si>
  <si>
    <t>38868/SINAPI</t>
  </si>
  <si>
    <t>38853/SINAPI</t>
  </si>
  <si>
    <t>38854/SINAPI</t>
  </si>
  <si>
    <t>38855/SINAPI</t>
  </si>
  <si>
    <t>38856/SINAPI</t>
  </si>
  <si>
    <t>38857/SINAPI</t>
  </si>
  <si>
    <t>38858/SINAPI</t>
  </si>
  <si>
    <t>38859/SINAPI</t>
  </si>
  <si>
    <t>3104/SINAPI</t>
  </si>
  <si>
    <t>1607/SINAPI</t>
  </si>
  <si>
    <t>38169/SINAPI</t>
  </si>
  <si>
    <t>6142/SINAPI</t>
  </si>
  <si>
    <t>11686/SINAPI</t>
  </si>
  <si>
    <t>37598/SINAPI</t>
  </si>
  <si>
    <t>25398/SINAPI</t>
  </si>
  <si>
    <t>25399/SINAPI</t>
  </si>
  <si>
    <t>43440/SINAPI</t>
  </si>
  <si>
    <t>10667/SINAPI</t>
  </si>
  <si>
    <t>1613/SINAPI</t>
  </si>
  <si>
    <t>1626/SINAPI</t>
  </si>
  <si>
    <t>1625/SINAPI</t>
  </si>
  <si>
    <t>1622/SINAPI</t>
  </si>
  <si>
    <t>1620/SINAPI</t>
  </si>
  <si>
    <t>1629/SINAPI</t>
  </si>
  <si>
    <t>1627/SINAPI</t>
  </si>
  <si>
    <t>1623/SINAPI</t>
  </si>
  <si>
    <t>1619/SINAPI</t>
  </si>
  <si>
    <t>1630/SINAPI</t>
  </si>
  <si>
    <t>1616/SINAPI</t>
  </si>
  <si>
    <t>1614/SINAPI</t>
  </si>
  <si>
    <t>1617/SINAPI</t>
  </si>
  <si>
    <t>1621/SINAPI</t>
  </si>
  <si>
    <t>1624/SINAPI</t>
  </si>
  <si>
    <t>1615/SINAPI</t>
  </si>
  <si>
    <t>1612/SINAPI</t>
  </si>
  <si>
    <t>1618/SINAPI</t>
  </si>
  <si>
    <t>14211/SINAPI</t>
  </si>
  <si>
    <t>43657/SINAPI</t>
  </si>
  <si>
    <t>34500/SINAPI</t>
  </si>
  <si>
    <t>40934/SINAPI</t>
  </si>
  <si>
    <t>38200/SINAPI</t>
  </si>
  <si>
    <t>39269/SINAPI</t>
  </si>
  <si>
    <t>11889/SINAPI</t>
  </si>
  <si>
    <t>39270/SINAPI</t>
  </si>
  <si>
    <t>11890/SINAPI</t>
  </si>
  <si>
    <t>11891/SINAPI</t>
  </si>
  <si>
    <t>11892/SINAPI</t>
  </si>
  <si>
    <t>37601/SINAPI</t>
  </si>
  <si>
    <t>1634/SINAPI</t>
  </si>
  <si>
    <t>5086/SINAPI</t>
  </si>
  <si>
    <t>11280/SINAPI</t>
  </si>
  <si>
    <t>40519/SINAPI</t>
  </si>
  <si>
    <t>39869/SINAPI</t>
  </si>
  <si>
    <t>39870/SINAPI</t>
  </si>
  <si>
    <t>39871/SINAPI</t>
  </si>
  <si>
    <t>12722/SINAPI</t>
  </si>
  <si>
    <t>12714/SINAPI</t>
  </si>
  <si>
    <t>12715/SINAPI</t>
  </si>
  <si>
    <t>12716/SINAPI</t>
  </si>
  <si>
    <t>12717/SINAPI</t>
  </si>
  <si>
    <t>12718/SINAPI</t>
  </si>
  <si>
    <t>12719/SINAPI</t>
  </si>
  <si>
    <t>12720/SINAPI</t>
  </si>
  <si>
    <t>12721/SINAPI</t>
  </si>
  <si>
    <t>3468/SINAPI</t>
  </si>
  <si>
    <t>3465/SINAPI</t>
  </si>
  <si>
    <t>12403/SINAPI</t>
  </si>
  <si>
    <t>3463/SINAPI</t>
  </si>
  <si>
    <t>3464/SINAPI</t>
  </si>
  <si>
    <t>3466/SINAPI</t>
  </si>
  <si>
    <t>3467/SINAPI</t>
  </si>
  <si>
    <t>3462/SINAPI</t>
  </si>
  <si>
    <t>3446/SINAPI</t>
  </si>
  <si>
    <t>3445/SINAPI</t>
  </si>
  <si>
    <t>3441/SINAPI</t>
  </si>
  <si>
    <t>3444/SINAPI</t>
  </si>
  <si>
    <t>12402/SINAPI</t>
  </si>
  <si>
    <t>3447/SINAPI</t>
  </si>
  <si>
    <t>3442/SINAPI</t>
  </si>
  <si>
    <t>3448/SINAPI</t>
  </si>
  <si>
    <t>3449/SINAPI</t>
  </si>
  <si>
    <t>37438/SINAPI</t>
  </si>
  <si>
    <t>37439/SINAPI</t>
  </si>
  <si>
    <t>37435/SINAPI</t>
  </si>
  <si>
    <t>37436/SINAPI</t>
  </si>
  <si>
    <t>37437/SINAPI</t>
  </si>
  <si>
    <t>3473/SINAPI</t>
  </si>
  <si>
    <t>3474/SINAPI</t>
  </si>
  <si>
    <t>3450/SINAPI</t>
  </si>
  <si>
    <t>3443/SINAPI</t>
  </si>
  <si>
    <t>3453/SINAPI</t>
  </si>
  <si>
    <t>3452/SINAPI</t>
  </si>
  <si>
    <t>3451/SINAPI</t>
  </si>
  <si>
    <t>3454/SINAPI</t>
  </si>
  <si>
    <t>3458/SINAPI</t>
  </si>
  <si>
    <t>3457/SINAPI</t>
  </si>
  <si>
    <t>3455/SINAPI</t>
  </si>
  <si>
    <t>3472/SINAPI</t>
  </si>
  <si>
    <t>3470/SINAPI</t>
  </si>
  <si>
    <t>3471/SINAPI</t>
  </si>
  <si>
    <t>3456/SINAPI</t>
  </si>
  <si>
    <t>3459/SINAPI</t>
  </si>
  <si>
    <t>3469/SINAPI</t>
  </si>
  <si>
    <t>3460/SINAPI</t>
  </si>
  <si>
    <t>3461/SINAPI</t>
  </si>
  <si>
    <t>37433/SINAPI</t>
  </si>
  <si>
    <t>37430/SINAPI</t>
  </si>
  <si>
    <t>37434/SINAPI</t>
  </si>
  <si>
    <t>37431/SINAPI</t>
  </si>
  <si>
    <t>37432/SINAPI</t>
  </si>
  <si>
    <t>37413/SINAPI</t>
  </si>
  <si>
    <t>37414/SINAPI</t>
  </si>
  <si>
    <t>37415/SINAPI</t>
  </si>
  <si>
    <t>37416/SINAPI</t>
  </si>
  <si>
    <t>37417/SINAPI</t>
  </si>
  <si>
    <t>43590/SINAPI</t>
  </si>
  <si>
    <t>43589/SINAPI</t>
  </si>
  <si>
    <t>34519/SINAPI</t>
  </si>
  <si>
    <t>1649/SINAPI</t>
  </si>
  <si>
    <t>1653/SINAPI</t>
  </si>
  <si>
    <t>1647/SINAPI</t>
  </si>
  <si>
    <t>1648/SINAPI</t>
  </si>
  <si>
    <t>1651/SINAPI</t>
  </si>
  <si>
    <t>1650/SINAPI</t>
  </si>
  <si>
    <t>1654/SINAPI</t>
  </si>
  <si>
    <t>1652/SINAPI</t>
  </si>
  <si>
    <t>10510/SINAPI</t>
  </si>
  <si>
    <t>1747/SINAPI</t>
  </si>
  <si>
    <t>1744/SINAPI</t>
  </si>
  <si>
    <t>1743/SINAPI</t>
  </si>
  <si>
    <t>39640/SINAPI</t>
  </si>
  <si>
    <t>7216/SINAPI</t>
  </si>
  <si>
    <t>20235/SINAPI</t>
  </si>
  <si>
    <t>7181/SINAPI</t>
  </si>
  <si>
    <t>40742/SINAPI</t>
  </si>
  <si>
    <t>7214/SINAPI</t>
  </si>
  <si>
    <t>7219/SINAPI</t>
  </si>
  <si>
    <t>37972/SINAPI</t>
  </si>
  <si>
    <t>37973/SINAPI</t>
  </si>
  <si>
    <t>37971/SINAPI</t>
  </si>
  <si>
    <t>20094/SINAPI</t>
  </si>
  <si>
    <t>20095/SINAPI</t>
  </si>
  <si>
    <t>1954/SINAPI</t>
  </si>
  <si>
    <t>1926/SINAPI</t>
  </si>
  <si>
    <t>1927/SINAPI</t>
  </si>
  <si>
    <t>1923/SINAPI</t>
  </si>
  <si>
    <t>1929/SINAPI</t>
  </si>
  <si>
    <t>1930/SINAPI</t>
  </si>
  <si>
    <t>1924/SINAPI</t>
  </si>
  <si>
    <t>1922/SINAPI</t>
  </si>
  <si>
    <t>1953/SINAPI</t>
  </si>
  <si>
    <t>1962/SINAPI</t>
  </si>
  <si>
    <t>1955/SINAPI</t>
  </si>
  <si>
    <t>1956/SINAPI</t>
  </si>
  <si>
    <t>1957/SINAPI</t>
  </si>
  <si>
    <t>1958/SINAPI</t>
  </si>
  <si>
    <t>1959/SINAPI</t>
  </si>
  <si>
    <t>1925/SINAPI</t>
  </si>
  <si>
    <t>1960/SINAPI</t>
  </si>
  <si>
    <t>1961/SINAPI</t>
  </si>
  <si>
    <t>38426/SINAPI</t>
  </si>
  <si>
    <t>38423/SINAPI</t>
  </si>
  <si>
    <t>38421/SINAPI</t>
  </si>
  <si>
    <t>38422/SINAPI</t>
  </si>
  <si>
    <t>39866/SINAPI</t>
  </si>
  <si>
    <t>39867/SINAPI</t>
  </si>
  <si>
    <t>39868/SINAPI</t>
  </si>
  <si>
    <t>37999/SINAPI</t>
  </si>
  <si>
    <t>38000/SINAPI</t>
  </si>
  <si>
    <t>38129/SINAPI</t>
  </si>
  <si>
    <t>38025/SINAPI</t>
  </si>
  <si>
    <t>38026/SINAPI</t>
  </si>
  <si>
    <t>1858/SINAPI</t>
  </si>
  <si>
    <t>1844/SINAPI</t>
  </si>
  <si>
    <t>1863/SINAPI</t>
  </si>
  <si>
    <t>1865/SINAPI</t>
  </si>
  <si>
    <t>36355/SINAPI</t>
  </si>
  <si>
    <t>36356/SINAPI</t>
  </si>
  <si>
    <t>1932/SINAPI</t>
  </si>
  <si>
    <t>1933/SINAPI</t>
  </si>
  <si>
    <t>1951/SINAPI</t>
  </si>
  <si>
    <t>1966/SINAPI</t>
  </si>
  <si>
    <t>1952/SINAPI</t>
  </si>
  <si>
    <t>20104/SINAPI</t>
  </si>
  <si>
    <t>20105/SINAPI</t>
  </si>
  <si>
    <t>1965/SINAPI</t>
  </si>
  <si>
    <t>10765/SINAPI</t>
  </si>
  <si>
    <t>10767/SINAPI</t>
  </si>
  <si>
    <t>1970/SINAPI</t>
  </si>
  <si>
    <t>1967/SINAPI</t>
  </si>
  <si>
    <t>1968/SINAPI</t>
  </si>
  <si>
    <t>1969/SINAPI</t>
  </si>
  <si>
    <t>1839/SINAPI</t>
  </si>
  <si>
    <t>1835/SINAPI</t>
  </si>
  <si>
    <t>1823/SINAPI</t>
  </si>
  <si>
    <t>1827/SINAPI</t>
  </si>
  <si>
    <t>1831/SINAPI</t>
  </si>
  <si>
    <t>1825/SINAPI</t>
  </si>
  <si>
    <t>1828/SINAPI</t>
  </si>
  <si>
    <t>1845/SINAPI</t>
  </si>
  <si>
    <t>1824/SINAPI</t>
  </si>
  <si>
    <t>1941/SINAPI</t>
  </si>
  <si>
    <t>1940/SINAPI</t>
  </si>
  <si>
    <t>1937/SINAPI</t>
  </si>
  <si>
    <t>1939/SINAPI</t>
  </si>
  <si>
    <t>1942/SINAPI</t>
  </si>
  <si>
    <t>1938/SINAPI</t>
  </si>
  <si>
    <t>42692/SINAPI</t>
  </si>
  <si>
    <t>42693/SINAPI</t>
  </si>
  <si>
    <t>42695/SINAPI</t>
  </si>
  <si>
    <t>42694/SINAPI</t>
  </si>
  <si>
    <t>20097/SINAPI</t>
  </si>
  <si>
    <t>20098/SINAPI</t>
  </si>
  <si>
    <t>20096/SINAPI</t>
  </si>
  <si>
    <t>1964/SINAPI</t>
  </si>
  <si>
    <t>1880/SINAPI</t>
  </si>
  <si>
    <t>39274/SINAPI</t>
  </si>
  <si>
    <t>2628/SINAPI</t>
  </si>
  <si>
    <t>2622/SINAPI</t>
  </si>
  <si>
    <t>2623/SINAPI</t>
  </si>
  <si>
    <t>2624/SINAPI</t>
  </si>
  <si>
    <t>2625/SINAPI</t>
  </si>
  <si>
    <t>2626/SINAPI</t>
  </si>
  <si>
    <t>2630/SINAPI</t>
  </si>
  <si>
    <t>2627/SINAPI</t>
  </si>
  <si>
    <t>2629/SINAPI</t>
  </si>
  <si>
    <t>12033/SINAPI</t>
  </si>
  <si>
    <t>40408/SINAPI</t>
  </si>
  <si>
    <t>40409/SINAPI</t>
  </si>
  <si>
    <t>39276/SINAPI</t>
  </si>
  <si>
    <t>39277/SINAPI</t>
  </si>
  <si>
    <t>12034/SINAPI</t>
  </si>
  <si>
    <t>39879/SINAPI</t>
  </si>
  <si>
    <t>39880/SINAPI</t>
  </si>
  <si>
    <t>39881/SINAPI</t>
  </si>
  <si>
    <t>39882/SINAPI</t>
  </si>
  <si>
    <t>39883/SINAPI</t>
  </si>
  <si>
    <t>39884/SINAPI</t>
  </si>
  <si>
    <t>39885/SINAPI</t>
  </si>
  <si>
    <t>1777/SINAPI</t>
  </si>
  <si>
    <t>1819/SINAPI</t>
  </si>
  <si>
    <t>1775/SINAPI</t>
  </si>
  <si>
    <t>1776/SINAPI</t>
  </si>
  <si>
    <t>1778/SINAPI</t>
  </si>
  <si>
    <t>1818/SINAPI</t>
  </si>
  <si>
    <t>1820/SINAPI</t>
  </si>
  <si>
    <t>1779/SINAPI</t>
  </si>
  <si>
    <t>1780/SINAPI</t>
  </si>
  <si>
    <t>1783/SINAPI</t>
  </si>
  <si>
    <t>1782/SINAPI</t>
  </si>
  <si>
    <t>1817/SINAPI</t>
  </si>
  <si>
    <t>1781/SINAPI</t>
  </si>
  <si>
    <t>1784/SINAPI</t>
  </si>
  <si>
    <t>1810/SINAPI</t>
  </si>
  <si>
    <t>1811/SINAPI</t>
  </si>
  <si>
    <t>1812/SINAPI</t>
  </si>
  <si>
    <t>40386/SINAPI</t>
  </si>
  <si>
    <t>40384/SINAPI</t>
  </si>
  <si>
    <t>40379/SINAPI</t>
  </si>
  <si>
    <t>40423/SINAPI</t>
  </si>
  <si>
    <t>40389/SINAPI</t>
  </si>
  <si>
    <t>40388/SINAPI</t>
  </si>
  <si>
    <t>40381/SINAPI</t>
  </si>
  <si>
    <t>40391/SINAPI</t>
  </si>
  <si>
    <t>40414/SINAPI</t>
  </si>
  <si>
    <t>40416/SINAPI</t>
  </si>
  <si>
    <t>40418/SINAPI</t>
  </si>
  <si>
    <t>2609/SINAPI</t>
  </si>
  <si>
    <t>2634/SINAPI</t>
  </si>
  <si>
    <t>2611/SINAPI</t>
  </si>
  <si>
    <t>34359/SINAPI</t>
  </si>
  <si>
    <t>1789/SINAPI</t>
  </si>
  <si>
    <t>1788/SINAPI</t>
  </si>
  <si>
    <t>1786/SINAPI</t>
  </si>
  <si>
    <t>1787/SINAPI</t>
  </si>
  <si>
    <t>1791/SINAPI</t>
  </si>
  <si>
    <t>1790/SINAPI</t>
  </si>
  <si>
    <t>1813/SINAPI</t>
  </si>
  <si>
    <t>1792/SINAPI</t>
  </si>
  <si>
    <t>1793/SINAPI</t>
  </si>
  <si>
    <t>1809/SINAPI</t>
  </si>
  <si>
    <t>1814/SINAPI</t>
  </si>
  <si>
    <t>1803/SINAPI</t>
  </si>
  <si>
    <t>1805/SINAPI</t>
  </si>
  <si>
    <t>1821/SINAPI</t>
  </si>
  <si>
    <t>1806/SINAPI</t>
  </si>
  <si>
    <t>1804/SINAPI</t>
  </si>
  <si>
    <t>1807/SINAPI</t>
  </si>
  <si>
    <t>1808/SINAPI</t>
  </si>
  <si>
    <t>1797/SINAPI</t>
  </si>
  <si>
    <t>1796/SINAPI</t>
  </si>
  <si>
    <t>1794/SINAPI</t>
  </si>
  <si>
    <t>1816/SINAPI</t>
  </si>
  <si>
    <t>1815/SINAPI</t>
  </si>
  <si>
    <t>1798/SINAPI</t>
  </si>
  <si>
    <t>1795/SINAPI</t>
  </si>
  <si>
    <t>1799/SINAPI</t>
  </si>
  <si>
    <t>1800/SINAPI</t>
  </si>
  <si>
    <t>1802/SINAPI</t>
  </si>
  <si>
    <t>40385/SINAPI</t>
  </si>
  <si>
    <t>40383/SINAPI</t>
  </si>
  <si>
    <t>40378/SINAPI</t>
  </si>
  <si>
    <t>40382/SINAPI</t>
  </si>
  <si>
    <t>40422/SINAPI</t>
  </si>
  <si>
    <t>40387/SINAPI</t>
  </si>
  <si>
    <t>40380/SINAPI</t>
  </si>
  <si>
    <t>40390/SINAPI</t>
  </si>
  <si>
    <t>40413/SINAPI</t>
  </si>
  <si>
    <t>40415/SINAPI</t>
  </si>
  <si>
    <t>40417/SINAPI</t>
  </si>
  <si>
    <t>39271/SINAPI</t>
  </si>
  <si>
    <t>39273/SINAPI</t>
  </si>
  <si>
    <t>39272/SINAPI</t>
  </si>
  <si>
    <t>1875/SINAPI</t>
  </si>
  <si>
    <t>1874/SINAPI</t>
  </si>
  <si>
    <t>1870/SINAPI</t>
  </si>
  <si>
    <t>1884/SINAPI</t>
  </si>
  <si>
    <t>1887/SINAPI</t>
  </si>
  <si>
    <t>1876/SINAPI</t>
  </si>
  <si>
    <t>1879/SINAPI</t>
  </si>
  <si>
    <t>1877/SINAPI</t>
  </si>
  <si>
    <t>1878/SINAPI</t>
  </si>
  <si>
    <t>2621/SINAPI</t>
  </si>
  <si>
    <t>2616/SINAPI</t>
  </si>
  <si>
    <t>2633/SINAPI</t>
  </si>
  <si>
    <t>2617/SINAPI</t>
  </si>
  <si>
    <t>2618/SINAPI</t>
  </si>
  <si>
    <t>2632/SINAPI</t>
  </si>
  <si>
    <t>2631/SINAPI</t>
  </si>
  <si>
    <t>2619/SINAPI</t>
  </si>
  <si>
    <t>2620/SINAPI</t>
  </si>
  <si>
    <t>44472/SINAPI</t>
  </si>
  <si>
    <t>38369/SINAPI</t>
  </si>
  <si>
    <t>38370/SINAPI</t>
  </si>
  <si>
    <t>38372/SINAPI</t>
  </si>
  <si>
    <t>2357/SINAPI</t>
  </si>
  <si>
    <t>40806/SINAPI</t>
  </si>
  <si>
    <t>2355/SINAPI</t>
  </si>
  <si>
    <t>40805/SINAPI</t>
  </si>
  <si>
    <t>2358/SINAPI</t>
  </si>
  <si>
    <t>40807/SINAPI</t>
  </si>
  <si>
    <t>2359/SINAPI</t>
  </si>
  <si>
    <t>40808/SINAPI</t>
  </si>
  <si>
    <t>44330/SINAPI</t>
  </si>
  <si>
    <t>43144/SINAPI</t>
  </si>
  <si>
    <t>39397/SINAPI</t>
  </si>
  <si>
    <t>2692/SINAPI</t>
  </si>
  <si>
    <t>44329/SINAPI</t>
  </si>
  <si>
    <t>5318/SINAPI</t>
  </si>
  <si>
    <t>5330/SINAPI</t>
  </si>
  <si>
    <t>44532/SINAPI</t>
  </si>
  <si>
    <t>44531/SINAPI</t>
  </si>
  <si>
    <t>38140/SINAPI</t>
  </si>
  <si>
    <t>13887/SINAPI</t>
  </si>
  <si>
    <t>44495/SINAPI</t>
  </si>
  <si>
    <t>44533/SINAPI</t>
  </si>
  <si>
    <t>44534/SINAPI</t>
  </si>
  <si>
    <t>34544/SINAPI</t>
  </si>
  <si>
    <t>34729/SINAPI</t>
  </si>
  <si>
    <t>34734/SINAPI</t>
  </si>
  <si>
    <t>34738/SINAPI</t>
  </si>
  <si>
    <t>2391/SINAPI</t>
  </si>
  <si>
    <t>2374/SINAPI</t>
  </si>
  <si>
    <t>2377/SINAPI</t>
  </si>
  <si>
    <t>2393/SINAPI</t>
  </si>
  <si>
    <t>34705/SINAPI</t>
  </si>
  <si>
    <t>34707/SINAPI</t>
  </si>
  <si>
    <t>2378/SINAPI</t>
  </si>
  <si>
    <t>2379/SINAPI</t>
  </si>
  <si>
    <t>2376/SINAPI</t>
  </si>
  <si>
    <t>2394/SINAPI</t>
  </si>
  <si>
    <t>34686/SINAPI</t>
  </si>
  <si>
    <t>34616/SINAPI</t>
  </si>
  <si>
    <t>34623/SINAPI</t>
  </si>
  <si>
    <t>34628/SINAPI</t>
  </si>
  <si>
    <t>34653/SINAPI</t>
  </si>
  <si>
    <t>34688/SINAPI</t>
  </si>
  <si>
    <t>34709/SINAPI</t>
  </si>
  <si>
    <t>34714/SINAPI</t>
  </si>
  <si>
    <t>2388/SINAPI</t>
  </si>
  <si>
    <t>34606/SINAPI</t>
  </si>
  <si>
    <t>34689/SINAPI</t>
  </si>
  <si>
    <t>2370/SINAPI</t>
  </si>
  <si>
    <t>2386/SINAPI</t>
  </si>
  <si>
    <t>2392/SINAPI</t>
  </si>
  <si>
    <t>2373/SINAPI</t>
  </si>
  <si>
    <t>39465/SINAPI</t>
  </si>
  <si>
    <t>39466/SINAPI</t>
  </si>
  <si>
    <t>39467/SINAPI</t>
  </si>
  <si>
    <t>39468/SINAPI</t>
  </si>
  <si>
    <t>39469/SINAPI</t>
  </si>
  <si>
    <t>39470/SINAPI</t>
  </si>
  <si>
    <t>39471/SINAPI</t>
  </si>
  <si>
    <t>39472/SINAPI</t>
  </si>
  <si>
    <t>39473/SINAPI</t>
  </si>
  <si>
    <t>39474/SINAPI</t>
  </si>
  <si>
    <t>39475/SINAPI</t>
  </si>
  <si>
    <t>39476/SINAPI</t>
  </si>
  <si>
    <t>39477/SINAPI</t>
  </si>
  <si>
    <t>39478/SINAPI</t>
  </si>
  <si>
    <t>39479/SINAPI</t>
  </si>
  <si>
    <t>39480/SINAPI</t>
  </si>
  <si>
    <t>39459/SINAPI</t>
  </si>
  <si>
    <t>39445/SINAPI</t>
  </si>
  <si>
    <t>39446/SINAPI</t>
  </si>
  <si>
    <t>39447/SINAPI</t>
  </si>
  <si>
    <t>39448/SINAPI</t>
  </si>
  <si>
    <t>39450/SINAPI</t>
  </si>
  <si>
    <t>39451/SINAPI</t>
  </si>
  <si>
    <t>39452/SINAPI</t>
  </si>
  <si>
    <t>39523/SINAPI</t>
  </si>
  <si>
    <t>39449/SINAPI</t>
  </si>
  <si>
    <t>39455/SINAPI</t>
  </si>
  <si>
    <t>39456/SINAPI</t>
  </si>
  <si>
    <t>39457/SINAPI</t>
  </si>
  <si>
    <t>39458/SINAPI</t>
  </si>
  <si>
    <t>39464/SINAPI</t>
  </si>
  <si>
    <t>39460/SINAPI</t>
  </si>
  <si>
    <t>39461/SINAPI</t>
  </si>
  <si>
    <t>39462/SINAPI</t>
  </si>
  <si>
    <t>39463/SINAPI</t>
  </si>
  <si>
    <t>26039/SINAPI</t>
  </si>
  <si>
    <t>2401/SINAPI</t>
  </si>
  <si>
    <t>38870/SINAPI</t>
  </si>
  <si>
    <t>38869/SINAPI</t>
  </si>
  <si>
    <t>38872/SINAPI</t>
  </si>
  <si>
    <t>38871/SINAPI</t>
  </si>
  <si>
    <t>39283/SINAPI</t>
  </si>
  <si>
    <t>39284/SINAPI</t>
  </si>
  <si>
    <t>39285/SINAPI</t>
  </si>
  <si>
    <t>39286/SINAPI</t>
  </si>
  <si>
    <t>39287/SINAPI</t>
  </si>
  <si>
    <t>39288/SINAPI</t>
  </si>
  <si>
    <t>44476/SINAPI</t>
  </si>
  <si>
    <t>10629/SINAPI</t>
  </si>
  <si>
    <t>10698/SINAPI</t>
  </si>
  <si>
    <t>40521/SINAPI</t>
  </si>
  <si>
    <t>2432/SINAPI</t>
  </si>
  <si>
    <t>2433/SINAPI</t>
  </si>
  <si>
    <t>2420/SINAPI</t>
  </si>
  <si>
    <t>11447/SINAPI</t>
  </si>
  <si>
    <t>11451/SINAPI</t>
  </si>
  <si>
    <t>11116/SINAPI</t>
  </si>
  <si>
    <t>38411/SINAPI</t>
  </si>
  <si>
    <t>38189/SINAPI</t>
  </si>
  <si>
    <t>38190/SINAPI</t>
  </si>
  <si>
    <t>7608/SINAPI</t>
  </si>
  <si>
    <t>1370/SINAPI</t>
  </si>
  <si>
    <t>36516/SINAPI</t>
  </si>
  <si>
    <t>34777/SINAPI</t>
  </si>
  <si>
    <t>7272/SINAPI</t>
  </si>
  <si>
    <t>10605/SINAPI</t>
  </si>
  <si>
    <t>10604/SINAPI</t>
  </si>
  <si>
    <t>672/SINAPI</t>
  </si>
  <si>
    <t>668/SINAPI</t>
  </si>
  <si>
    <t>10578/SINAPI</t>
  </si>
  <si>
    <t>666/SINAPI</t>
  </si>
  <si>
    <t>665/SINAPI</t>
  </si>
  <si>
    <t>10577/SINAPI</t>
  </si>
  <si>
    <t>10583/SINAPI</t>
  </si>
  <si>
    <t>10579/SINAPI</t>
  </si>
  <si>
    <t>10582/SINAPI</t>
  </si>
  <si>
    <t>2436/SINAPI</t>
  </si>
  <si>
    <t>40918/SINAPI</t>
  </si>
  <si>
    <t>2439/SINAPI</t>
  </si>
  <si>
    <t>40923/SINAPI</t>
  </si>
  <si>
    <t>10998/SINAPI</t>
  </si>
  <si>
    <t>11002/SINAPI</t>
  </si>
  <si>
    <t>10999/SINAPI</t>
  </si>
  <si>
    <t>10997/SINAPI</t>
  </si>
  <si>
    <t>2685/SINAPI</t>
  </si>
  <si>
    <t>2680/SINAPI</t>
  </si>
  <si>
    <t>2684/SINAPI</t>
  </si>
  <si>
    <t>2673/SINAPI</t>
  </si>
  <si>
    <t>2681/SINAPI</t>
  </si>
  <si>
    <t>2682/SINAPI</t>
  </si>
  <si>
    <t>2686/SINAPI</t>
  </si>
  <si>
    <t>2674/SINAPI</t>
  </si>
  <si>
    <t>2683/SINAPI</t>
  </si>
  <si>
    <t>2676/SINAPI</t>
  </si>
  <si>
    <t>2678/SINAPI</t>
  </si>
  <si>
    <t>2679/SINAPI</t>
  </si>
  <si>
    <t>12070/SINAPI</t>
  </si>
  <si>
    <t>2675/SINAPI</t>
  </si>
  <si>
    <t>12067/SINAPI</t>
  </si>
  <si>
    <t>40401/SINAPI</t>
  </si>
  <si>
    <t>40402/SINAPI</t>
  </si>
  <si>
    <t>40400/SINAPI</t>
  </si>
  <si>
    <t>2504/SINAPI</t>
  </si>
  <si>
    <t>2501/SINAPI</t>
  </si>
  <si>
    <t>2502/SINAPI</t>
  </si>
  <si>
    <t>2503/SINAPI</t>
  </si>
  <si>
    <t>2500/SINAPI</t>
  </si>
  <si>
    <t>2505/SINAPI</t>
  </si>
  <si>
    <t>12056/SINAPI</t>
  </si>
  <si>
    <t>12057/SINAPI</t>
  </si>
  <si>
    <t>12059/SINAPI</t>
  </si>
  <si>
    <t>12058/SINAPI</t>
  </si>
  <si>
    <t>12060/SINAPI</t>
  </si>
  <si>
    <t>12061/SINAPI</t>
  </si>
  <si>
    <t>12062/SINAPI</t>
  </si>
  <si>
    <t>21137/SINAPI</t>
  </si>
  <si>
    <t>2687/SINAPI</t>
  </si>
  <si>
    <t>2689/SINAPI</t>
  </si>
  <si>
    <t>2688/SINAPI</t>
  </si>
  <si>
    <t>2690/SINAPI</t>
  </si>
  <si>
    <t>39243/SINAPI</t>
  </si>
  <si>
    <t>39244/SINAPI</t>
  </si>
  <si>
    <t>39245/SINAPI</t>
  </si>
  <si>
    <t>39254/SINAPI</t>
  </si>
  <si>
    <t>39255/SINAPI</t>
  </si>
  <si>
    <t>39253/SINAPI</t>
  </si>
  <si>
    <t>39246/SINAPI</t>
  </si>
  <si>
    <t>39247/SINAPI</t>
  </si>
  <si>
    <t>2446/SINAPI</t>
  </si>
  <si>
    <t>2442/SINAPI</t>
  </si>
  <si>
    <t>39248/SINAPI</t>
  </si>
  <si>
    <t>2438/SINAPI</t>
  </si>
  <si>
    <t>40922/SINAPI</t>
  </si>
  <si>
    <t>36486/SINAPI</t>
  </si>
  <si>
    <t>37777/SINAPI</t>
  </si>
  <si>
    <t>12624/SINAPI</t>
  </si>
  <si>
    <t>517/SINAPI</t>
  </si>
  <si>
    <t>41904/SINAPI</t>
  </si>
  <si>
    <t>41903/SINAPI</t>
  </si>
  <si>
    <t>37534/SINAPI</t>
  </si>
  <si>
    <t>37535/SINAPI</t>
  </si>
  <si>
    <t>37533/SINAPI</t>
  </si>
  <si>
    <t>37537/SINAPI</t>
  </si>
  <si>
    <t>37536/SINAPI</t>
  </si>
  <si>
    <t>37532/SINAPI</t>
  </si>
  <si>
    <t>2696/SINAPI</t>
  </si>
  <si>
    <t>40928/SINAPI</t>
  </si>
  <si>
    <t>4083/SINAPI</t>
  </si>
  <si>
    <t>40818/SINAPI</t>
  </si>
  <si>
    <t>43146/SINAPI</t>
  </si>
  <si>
    <t>2705/SINAPI</t>
  </si>
  <si>
    <t>14250/SINAPI</t>
  </si>
  <si>
    <t>11683/SINAPI</t>
  </si>
  <si>
    <t>11684/SINAPI</t>
  </si>
  <si>
    <t>6141/SINAPI</t>
  </si>
  <si>
    <t>11681/SINAPI</t>
  </si>
  <si>
    <t>2706/SINAPI</t>
  </si>
  <si>
    <t>40811/SINAPI</t>
  </si>
  <si>
    <t>2707/SINAPI</t>
  </si>
  <si>
    <t>40813/SINAPI</t>
  </si>
  <si>
    <t>2708/SINAPI</t>
  </si>
  <si>
    <t>40814/SINAPI</t>
  </si>
  <si>
    <t>34779/SINAPI</t>
  </si>
  <si>
    <t>40936/SINAPI</t>
  </si>
  <si>
    <t>34780/SINAPI</t>
  </si>
  <si>
    <t>40937/SINAPI</t>
  </si>
  <si>
    <t>34782/SINAPI</t>
  </si>
  <si>
    <t>40938/SINAPI</t>
  </si>
  <si>
    <t>34783/SINAPI</t>
  </si>
  <si>
    <t>40939/SINAPI</t>
  </si>
  <si>
    <t>34785/SINAPI</t>
  </si>
  <si>
    <t>40940/SINAPI</t>
  </si>
  <si>
    <t>38403/SINAPI</t>
  </si>
  <si>
    <t>43482/SINAPI</t>
  </si>
  <si>
    <t>43494/SINAPI</t>
  </si>
  <si>
    <t>43483/SINAPI</t>
  </si>
  <si>
    <t>43495/SINAPI</t>
  </si>
  <si>
    <t>43484/SINAPI</t>
  </si>
  <si>
    <t>43496/SINAPI</t>
  </si>
  <si>
    <t>43485/SINAPI</t>
  </si>
  <si>
    <t>43497/SINAPI</t>
  </si>
  <si>
    <t>43487/SINAPI</t>
  </si>
  <si>
    <t>43499/SINAPI</t>
  </si>
  <si>
    <t>43486/SINAPI</t>
  </si>
  <si>
    <t>43498/SINAPI</t>
  </si>
  <si>
    <t>43488/SINAPI</t>
  </si>
  <si>
    <t>43500/SINAPI</t>
  </si>
  <si>
    <t>43489/SINAPI</t>
  </si>
  <si>
    <t>43501/SINAPI</t>
  </si>
  <si>
    <t>43490/SINAPI</t>
  </si>
  <si>
    <t>43502/SINAPI</t>
  </si>
  <si>
    <t>43491/SINAPI</t>
  </si>
  <si>
    <t>43503/SINAPI</t>
  </si>
  <si>
    <t>43492/SINAPI</t>
  </si>
  <si>
    <t>43504/SINAPI</t>
  </si>
  <si>
    <t>43493/SINAPI</t>
  </si>
  <si>
    <t>43505/SINAPI</t>
  </si>
  <si>
    <t>37774/SINAPI</t>
  </si>
  <si>
    <t>38630/SINAPI</t>
  </si>
  <si>
    <t>38629/SINAPI</t>
  </si>
  <si>
    <t>38476/SINAPI</t>
  </si>
  <si>
    <t>38477/SINAPI</t>
  </si>
  <si>
    <t>40635/SINAPI</t>
  </si>
  <si>
    <t>36483/SINAPI</t>
  </si>
  <si>
    <t>14525/SINAPI</t>
  </si>
  <si>
    <t>36482/SINAPI</t>
  </si>
  <si>
    <t>36408/SINAPI</t>
  </si>
  <si>
    <t>2723/SINAPI</t>
  </si>
  <si>
    <t>36481/SINAPI</t>
  </si>
  <si>
    <t>10685/SINAPI</t>
  </si>
  <si>
    <t>40636/SINAPI</t>
  </si>
  <si>
    <t>4111/SINAPI</t>
  </si>
  <si>
    <t>44538/SINAPI</t>
  </si>
  <si>
    <t>12/SINAPI</t>
  </si>
  <si>
    <t>37554/SINAPI</t>
  </si>
  <si>
    <t>37555/SINAPI</t>
  </si>
  <si>
    <t>10902/SINAPI</t>
  </si>
  <si>
    <t>20965/SINAPI</t>
  </si>
  <si>
    <t>20966/SINAPI</t>
  </si>
  <si>
    <t>10903/SINAPI</t>
  </si>
  <si>
    <t>20967/SINAPI</t>
  </si>
  <si>
    <t>20968/SINAPI</t>
  </si>
  <si>
    <t>11359/SINAPI</t>
  </si>
  <si>
    <t>39017/SINAPI</t>
  </si>
  <si>
    <t>39315/SINAPI</t>
  </si>
  <si>
    <t>39016/SINAPI</t>
  </si>
  <si>
    <t>39481/SINAPI</t>
  </si>
  <si>
    <t>40433/SINAPI</t>
  </si>
  <si>
    <t>20219/SINAPI</t>
  </si>
  <si>
    <t>36484/SINAPI</t>
  </si>
  <si>
    <t>38367/SINAPI</t>
  </si>
  <si>
    <t>38368/SINAPI</t>
  </si>
  <si>
    <t>38091/SINAPI</t>
  </si>
  <si>
    <t>38095/SINAPI</t>
  </si>
  <si>
    <t>38092/SINAPI</t>
  </si>
  <si>
    <t>38093/SINAPI</t>
  </si>
  <si>
    <t>38096/SINAPI</t>
  </si>
  <si>
    <t>38094/SINAPI</t>
  </si>
  <si>
    <t>38097/SINAPI</t>
  </si>
  <si>
    <t>38098/SINAPI</t>
  </si>
  <si>
    <t>11186/SINAPI</t>
  </si>
  <si>
    <t>11558/SINAPI</t>
  </si>
  <si>
    <t>11557/SINAPI</t>
  </si>
  <si>
    <t>2759/SINAPI</t>
  </si>
  <si>
    <t>38124/SINAPI</t>
  </si>
  <si>
    <t>38380/SINAPI</t>
  </si>
  <si>
    <t>20059/SINAPI</t>
  </si>
  <si>
    <t>42429/SINAPI</t>
  </si>
  <si>
    <t>39616/SINAPI</t>
  </si>
  <si>
    <t>39618/SINAPI</t>
  </si>
  <si>
    <t>39619/SINAPI</t>
  </si>
  <si>
    <t>39613/SINAPI</t>
  </si>
  <si>
    <t>39614/SINAPI</t>
  </si>
  <si>
    <t>38538/SINAPI</t>
  </si>
  <si>
    <t>38539/SINAPI</t>
  </si>
  <si>
    <t>38540/SINAPI</t>
  </si>
  <si>
    <t>38384/SINAPI</t>
  </si>
  <si>
    <t>13/SINAPI</t>
  </si>
  <si>
    <t>2762/SINAPI</t>
  </si>
  <si>
    <t>21142/SINAPI</t>
  </si>
  <si>
    <t>4223/SINAPI</t>
  </si>
  <si>
    <t>37372/SINAPI</t>
  </si>
  <si>
    <t>40863/SINAPI</t>
  </si>
  <si>
    <t>38475/SINAPI</t>
  </si>
  <si>
    <t>38474/SINAPI</t>
  </si>
  <si>
    <t>10886/SINAPI</t>
  </si>
  <si>
    <t>10888/SINAPI</t>
  </si>
  <si>
    <t>10889/SINAPI</t>
  </si>
  <si>
    <t>10890/SINAPI</t>
  </si>
  <si>
    <t>10891/SINAPI</t>
  </si>
  <si>
    <t>10892/SINAPI</t>
  </si>
  <si>
    <t>20977/SINAPI</t>
  </si>
  <si>
    <t>3073/SINAPI</t>
  </si>
  <si>
    <t>3068/SINAPI</t>
  </si>
  <si>
    <t>3074/SINAPI</t>
  </si>
  <si>
    <t>3076/SINAPI</t>
  </si>
  <si>
    <t>3072/SINAPI</t>
  </si>
  <si>
    <t>3075/SINAPI</t>
  </si>
  <si>
    <t>10780/SINAPI</t>
  </si>
  <si>
    <t>10781/SINAPI</t>
  </si>
  <si>
    <t>20106/SINAPI</t>
  </si>
  <si>
    <t>20107/SINAPI</t>
  </si>
  <si>
    <t>20108/SINAPI</t>
  </si>
  <si>
    <t>20109/SINAPI</t>
  </si>
  <si>
    <t>43612/SINAPI</t>
  </si>
  <si>
    <t>43613/SINAPI</t>
  </si>
  <si>
    <t>11480/SINAPI</t>
  </si>
  <si>
    <t>11469/SINAPI</t>
  </si>
  <si>
    <t>11468/SINAPI</t>
  </si>
  <si>
    <t>11484/SINAPI</t>
  </si>
  <si>
    <t>38155/SINAPI</t>
  </si>
  <si>
    <t>11467/SINAPI</t>
  </si>
  <si>
    <t>38153/SINAPI</t>
  </si>
  <si>
    <t>43607/SINAPI</t>
  </si>
  <si>
    <t>3080/SINAPI</t>
  </si>
  <si>
    <t>3081/SINAPI</t>
  </si>
  <si>
    <t>3090/SINAPI</t>
  </si>
  <si>
    <t>43611/SINAPI</t>
  </si>
  <si>
    <t>3103/SINAPI</t>
  </si>
  <si>
    <t>3097/SINAPI</t>
  </si>
  <si>
    <t>3099/SINAPI</t>
  </si>
  <si>
    <t>38151/SINAPI</t>
  </si>
  <si>
    <t>38152/SINAPI</t>
  </si>
  <si>
    <t>43610/SINAPI</t>
  </si>
  <si>
    <t>3093/SINAPI</t>
  </si>
  <si>
    <t>38165/SINAPI</t>
  </si>
  <si>
    <t>38177/SINAPI</t>
  </si>
  <si>
    <t>11458/SINAPI</t>
  </si>
  <si>
    <t>3108/SINAPI</t>
  </si>
  <si>
    <t>3105/SINAPI</t>
  </si>
  <si>
    <t>38178/SINAPI</t>
  </si>
  <si>
    <t>43575/SINAPI</t>
  </si>
  <si>
    <t>43577/SINAPI</t>
  </si>
  <si>
    <t>43458/SINAPI</t>
  </si>
  <si>
    <t>43470/SINAPI</t>
  </si>
  <si>
    <t>43459/SINAPI</t>
  </si>
  <si>
    <t>43471/SINAPI</t>
  </si>
  <si>
    <t>43460/SINAPI</t>
  </si>
  <si>
    <t>43472/SINAPI</t>
  </si>
  <si>
    <t>43461/SINAPI</t>
  </si>
  <si>
    <t>43473/SINAPI</t>
  </si>
  <si>
    <t>43463/SINAPI</t>
  </si>
  <si>
    <t>43475/SINAPI</t>
  </si>
  <si>
    <t>43462/SINAPI</t>
  </si>
  <si>
    <t>43474/SINAPI</t>
  </si>
  <si>
    <t>43464/SINAPI</t>
  </si>
  <si>
    <t>43476/SINAPI</t>
  </si>
  <si>
    <t>43465/SINAPI</t>
  </si>
  <si>
    <t>43477/SINAPI</t>
  </si>
  <si>
    <t>43466/SINAPI</t>
  </si>
  <si>
    <t>43478/SINAPI</t>
  </si>
  <si>
    <t>43467/SINAPI</t>
  </si>
  <si>
    <t>43479/SINAPI</t>
  </si>
  <si>
    <t>43468/SINAPI</t>
  </si>
  <si>
    <t>43480/SINAPI</t>
  </si>
  <si>
    <t>43469/SINAPI</t>
  </si>
  <si>
    <t>43481/SINAPI</t>
  </si>
  <si>
    <t>3119/SINAPI</t>
  </si>
  <si>
    <t>3122/SINAPI</t>
  </si>
  <si>
    <t>3121/SINAPI</t>
  </si>
  <si>
    <t>3120/SINAPI</t>
  </si>
  <si>
    <t>11455/SINAPI</t>
  </si>
  <si>
    <t>11456/SINAPI</t>
  </si>
  <si>
    <t>3107/SINAPI</t>
  </si>
  <si>
    <t>43583/SINAPI</t>
  </si>
  <si>
    <t>43586/SINAPI</t>
  </si>
  <si>
    <t>11461/SINAPI</t>
  </si>
  <si>
    <t>43587/SINAPI</t>
  </si>
  <si>
    <t>3106/SINAPI</t>
  </si>
  <si>
    <t>44539/SINAPI</t>
  </si>
  <si>
    <t>3123/SINAPI</t>
  </si>
  <si>
    <t>38125/SINAPI</t>
  </si>
  <si>
    <t>39014/SINAPI</t>
  </si>
  <si>
    <t>39365/SINAPI</t>
  </si>
  <si>
    <t>39366/SINAPI</t>
  </si>
  <si>
    <t>39367/SINAPI</t>
  </si>
  <si>
    <t>37394/SINAPI</t>
  </si>
  <si>
    <t>14146/SINAPI</t>
  </si>
  <si>
    <t>38134/SINAPI</t>
  </si>
  <si>
    <t>38132/SINAPI</t>
  </si>
  <si>
    <t>38133/SINAPI</t>
  </si>
  <si>
    <t>938/SINAPI</t>
  </si>
  <si>
    <t>937/SINAPI</t>
  </si>
  <si>
    <t>939/SINAPI</t>
  </si>
  <si>
    <t>944/SINAPI</t>
  </si>
  <si>
    <t>940/SINAPI</t>
  </si>
  <si>
    <t>44397/SINAPI</t>
  </si>
  <si>
    <t>406/SINAPI</t>
  </si>
  <si>
    <t>42529/SINAPI</t>
  </si>
  <si>
    <t>39634/SINAPI</t>
  </si>
  <si>
    <t>39701/SINAPI</t>
  </si>
  <si>
    <t>12815/SINAPI</t>
  </si>
  <si>
    <t>407/SINAPI</t>
  </si>
  <si>
    <t>39431/SINAPI</t>
  </si>
  <si>
    <t>39432/SINAPI</t>
  </si>
  <si>
    <t>20111/SINAPI</t>
  </si>
  <si>
    <t>21127/SINAPI</t>
  </si>
  <si>
    <t>404/SINAPI</t>
  </si>
  <si>
    <t>14151/SINAPI</t>
  </si>
  <si>
    <t>14153/SINAPI</t>
  </si>
  <si>
    <t>14152/SINAPI</t>
  </si>
  <si>
    <t>14154/SINAPI</t>
  </si>
  <si>
    <t>3146/SINAPI</t>
  </si>
  <si>
    <t>3143/SINAPI</t>
  </si>
  <si>
    <t>3148/SINAPI</t>
  </si>
  <si>
    <t>4310/SINAPI</t>
  </si>
  <si>
    <t>4311/SINAPI</t>
  </si>
  <si>
    <t>4312/SINAPI</t>
  </si>
  <si>
    <t>13261/SINAPI</t>
  </si>
  <si>
    <t>3255/SINAPI</t>
  </si>
  <si>
    <t>3254/SINAPI</t>
  </si>
  <si>
    <t>3259/SINAPI</t>
  </si>
  <si>
    <t>3258/SINAPI</t>
  </si>
  <si>
    <t>3251/SINAPI</t>
  </si>
  <si>
    <t>3256/SINAPI</t>
  </si>
  <si>
    <t>3261/SINAPI</t>
  </si>
  <si>
    <t>3260/SINAPI</t>
  </si>
  <si>
    <t>3272/SINAPI</t>
  </si>
  <si>
    <t>3265/SINAPI</t>
  </si>
  <si>
    <t>3262/SINAPI</t>
  </si>
  <si>
    <t>3264/SINAPI</t>
  </si>
  <si>
    <t>3267/SINAPI</t>
  </si>
  <si>
    <t>3266/SINAPI</t>
  </si>
  <si>
    <t>3263/SINAPI</t>
  </si>
  <si>
    <t>3268/SINAPI</t>
  </si>
  <si>
    <t>3271/SINAPI</t>
  </si>
  <si>
    <t>3270/SINAPI</t>
  </si>
  <si>
    <t>3275/SINAPI</t>
  </si>
  <si>
    <t>39512/SINAPI</t>
  </si>
  <si>
    <t>39511/SINAPI</t>
  </si>
  <si>
    <t>39513/SINAPI</t>
  </si>
  <si>
    <t>3286/SINAPI</t>
  </si>
  <si>
    <t>3287/SINAPI</t>
  </si>
  <si>
    <t>3283/SINAPI</t>
  </si>
  <si>
    <t>11587/SINAPI</t>
  </si>
  <si>
    <t>36225/SINAPI</t>
  </si>
  <si>
    <t>36230/SINAPI</t>
  </si>
  <si>
    <t>36238/SINAPI</t>
  </si>
  <si>
    <t>39363/SINAPI</t>
  </si>
  <si>
    <t>39361/SINAPI</t>
  </si>
  <si>
    <t>39362/SINAPI</t>
  </si>
  <si>
    <t>39364/SINAPI</t>
  </si>
  <si>
    <t>14576/SINAPI</t>
  </si>
  <si>
    <t>13877/SINAPI</t>
  </si>
  <si>
    <t>7307/SINAPI</t>
  </si>
  <si>
    <t>38122/SINAPI</t>
  </si>
  <si>
    <t>43653/SINAPI</t>
  </si>
  <si>
    <t>38633/SINAPI</t>
  </si>
  <si>
    <t>12344/SINAPI</t>
  </si>
  <si>
    <t>12343/SINAPI</t>
  </si>
  <si>
    <t>3295/SINAPI</t>
  </si>
  <si>
    <t>3302/SINAPI</t>
  </si>
  <si>
    <t>3297/SINAPI</t>
  </si>
  <si>
    <t>3294/SINAPI</t>
  </si>
  <si>
    <t>3292/SINAPI</t>
  </si>
  <si>
    <t>3298/SINAPI</t>
  </si>
  <si>
    <t>11596/SINAPI</t>
  </si>
  <si>
    <t>34802/SINAPI</t>
  </si>
  <si>
    <t>11588/SINAPI</t>
  </si>
  <si>
    <t>34383/SINAPI</t>
  </si>
  <si>
    <t>40451/SINAPI</t>
  </si>
  <si>
    <t>40453/SINAPI</t>
  </si>
  <si>
    <t>40452/SINAPI</t>
  </si>
  <si>
    <t>11594/SINAPI</t>
  </si>
  <si>
    <t>3311/SINAPI</t>
  </si>
  <si>
    <t>11599/SINAPI</t>
  </si>
  <si>
    <t>11593/SINAPI</t>
  </si>
  <si>
    <t>3314/SINAPI</t>
  </si>
  <si>
    <t>11597/SINAPI</t>
  </si>
  <si>
    <t>3309/SINAPI</t>
  </si>
  <si>
    <t>34612/SINAPI</t>
  </si>
  <si>
    <t>34635/SINAPI</t>
  </si>
  <si>
    <t>34633/SINAPI</t>
  </si>
  <si>
    <t>40440/SINAPI</t>
  </si>
  <si>
    <t>40441/SINAPI</t>
  </si>
  <si>
    <t>40449/SINAPI</t>
  </si>
  <si>
    <t>34800/SINAPI</t>
  </si>
  <si>
    <t>11592/SINAPI</t>
  </si>
  <si>
    <t>40438/SINAPI</t>
  </si>
  <si>
    <t>40436/SINAPI</t>
  </si>
  <si>
    <t>4315/SINAPI</t>
  </si>
  <si>
    <t>402/SINAPI</t>
  </si>
  <si>
    <t>4226/SINAPI</t>
  </si>
  <si>
    <t>4222/SINAPI</t>
  </si>
  <si>
    <t>34804/SINAPI</t>
  </si>
  <si>
    <t>4013/SINAPI</t>
  </si>
  <si>
    <t>4011/SINAPI</t>
  </si>
  <si>
    <t>4021/SINAPI</t>
  </si>
  <si>
    <t>4019/SINAPI</t>
  </si>
  <si>
    <t>4012/SINAPI</t>
  </si>
  <si>
    <t>4020/SINAPI</t>
  </si>
  <si>
    <t>4018/SINAPI</t>
  </si>
  <si>
    <t>36498/SINAPI</t>
  </si>
  <si>
    <t>12872/SINAPI</t>
  </si>
  <si>
    <t>41075/SINAPI</t>
  </si>
  <si>
    <t>44324/SINAPI</t>
  </si>
  <si>
    <t>3315/SINAPI</t>
  </si>
  <si>
    <t>36870/SINAPI</t>
  </si>
  <si>
    <t>5092/SINAPI</t>
  </si>
  <si>
    <t>11462/SINAPI</t>
  </si>
  <si>
    <t>36529/SINAPI</t>
  </si>
  <si>
    <t>3318/SINAPI</t>
  </si>
  <si>
    <t>3324/SINAPI</t>
  </si>
  <si>
    <t>3322/SINAPI</t>
  </si>
  <si>
    <t>5076/SINAPI</t>
  </si>
  <si>
    <t>5077/SINAPI</t>
  </si>
  <si>
    <t>11837/SINAPI</t>
  </si>
  <si>
    <t>38055/SINAPI</t>
  </si>
  <si>
    <t>415/SINAPI</t>
  </si>
  <si>
    <t>416/SINAPI</t>
  </si>
  <si>
    <t>425/SINAPI</t>
  </si>
  <si>
    <t>426/SINAPI</t>
  </si>
  <si>
    <t>38056/SINAPI</t>
  </si>
  <si>
    <t>1564/SINAPI</t>
  </si>
  <si>
    <t>11032/SINAPI</t>
  </si>
  <si>
    <t>36786/SINAPI</t>
  </si>
  <si>
    <t>36785/SINAPI</t>
  </si>
  <si>
    <t>36782/SINAPI</t>
  </si>
  <si>
    <t>44481/SINAPI</t>
  </si>
  <si>
    <t>4824/SINAPI</t>
  </si>
  <si>
    <t>11795/SINAPI</t>
  </si>
  <si>
    <t>134/SINAPI</t>
  </si>
  <si>
    <t>4229/SINAPI</t>
  </si>
  <si>
    <t>11731/SINAPI</t>
  </si>
  <si>
    <t>11732/SINAPI</t>
  </si>
  <si>
    <t>11244/SINAPI</t>
  </si>
  <si>
    <t>11245/SINAPI</t>
  </si>
  <si>
    <t>11235/SINAPI</t>
  </si>
  <si>
    <t>11236/SINAPI</t>
  </si>
  <si>
    <t>36494/SINAPI</t>
  </si>
  <si>
    <t>36493/SINAPI</t>
  </si>
  <si>
    <t>36492/SINAPI</t>
  </si>
  <si>
    <t>13333/SINAPI</t>
  </si>
  <si>
    <t>13533/SINAPI</t>
  </si>
  <si>
    <t>36499/SINAPI</t>
  </si>
  <si>
    <t>39585/SINAPI</t>
  </si>
  <si>
    <t>39586/SINAPI</t>
  </si>
  <si>
    <t>39587/SINAPI</t>
  </si>
  <si>
    <t>39588/SINAPI</t>
  </si>
  <si>
    <t>39584/SINAPI</t>
  </si>
  <si>
    <t>39590/SINAPI</t>
  </si>
  <si>
    <t>39592/SINAPI</t>
  </si>
  <si>
    <t>39593/SINAPI</t>
  </si>
  <si>
    <t>14254/SINAPI</t>
  </si>
  <si>
    <t>44494/SINAPI</t>
  </si>
  <si>
    <t>25019/SINAPI</t>
  </si>
  <si>
    <t>36501/SINAPI</t>
  </si>
  <si>
    <t>44493/SINAPI</t>
  </si>
  <si>
    <t>36500/SINAPI</t>
  </si>
  <si>
    <t>20017/SINAPI</t>
  </si>
  <si>
    <t>20007/SINAPI</t>
  </si>
  <si>
    <t>39831/SINAPI</t>
  </si>
  <si>
    <t>36888/SINAPI</t>
  </si>
  <si>
    <t>39836/SINAPI</t>
  </si>
  <si>
    <t>39830/SINAPI</t>
  </si>
  <si>
    <t>40527/SINAPI</t>
  </si>
  <si>
    <t>36497/SINAPI</t>
  </si>
  <si>
    <t>36487/SINAPI</t>
  </si>
  <si>
    <t>44475/SINAPI</t>
  </si>
  <si>
    <t>44474/SINAPI</t>
  </si>
  <si>
    <t>44490/SINAPI</t>
  </si>
  <si>
    <t>37776/SINAPI</t>
  </si>
  <si>
    <t>37775/SINAPI</t>
  </si>
  <si>
    <t>36491/SINAPI</t>
  </si>
  <si>
    <t>10712/SINAPI</t>
  </si>
  <si>
    <t>3363/SINAPI</t>
  </si>
  <si>
    <t>3365/SINAPI</t>
  </si>
  <si>
    <t>7569/SINAPI</t>
  </si>
  <si>
    <t>34349/SINAPI</t>
  </si>
  <si>
    <t>11991/SINAPI</t>
  </si>
  <si>
    <t>20062/SINAPI</t>
  </si>
  <si>
    <t>11029/SINAPI</t>
  </si>
  <si>
    <t>4316/SINAPI</t>
  </si>
  <si>
    <t>4313/SINAPI</t>
  </si>
  <si>
    <t>4317/SINAPI</t>
  </si>
  <si>
    <t>4314/SINAPI</t>
  </si>
  <si>
    <t>10921/SINAPI</t>
  </si>
  <si>
    <t>10922/SINAPI</t>
  </si>
  <si>
    <t>10923/SINAPI</t>
  </si>
  <si>
    <t>10924/SINAPI</t>
  </si>
  <si>
    <t>37772/SINAPI</t>
  </si>
  <si>
    <t>37771/SINAPI</t>
  </si>
  <si>
    <t>12772/SINAPI</t>
  </si>
  <si>
    <t>12770/SINAPI</t>
  </si>
  <si>
    <t>12775/SINAPI</t>
  </si>
  <si>
    <t>12768/SINAPI</t>
  </si>
  <si>
    <t>12769/SINAPI</t>
  </si>
  <si>
    <t>12773/SINAPI</t>
  </si>
  <si>
    <t>12774/SINAPI</t>
  </si>
  <si>
    <t>12776/SINAPI</t>
  </si>
  <si>
    <t>12777/SINAPI</t>
  </si>
  <si>
    <t>3391/SINAPI</t>
  </si>
  <si>
    <t>3389/SINAPI</t>
  </si>
  <si>
    <t>3390/SINAPI</t>
  </si>
  <si>
    <t>12873/SINAPI</t>
  </si>
  <si>
    <t>41076/SINAPI</t>
  </si>
  <si>
    <t>140/SINAPI</t>
  </si>
  <si>
    <t>151/SINAPI</t>
  </si>
  <si>
    <t>7340/SINAPI</t>
  </si>
  <si>
    <t>2701/SINAPI</t>
  </si>
  <si>
    <t>40929/SINAPI</t>
  </si>
  <si>
    <t>38114/SINAPI</t>
  </si>
  <si>
    <t>38064/SINAPI</t>
  </si>
  <si>
    <t>38115/SINAPI</t>
  </si>
  <si>
    <t>38065/SINAPI</t>
  </si>
  <si>
    <t>38078/SINAPI</t>
  </si>
  <si>
    <t>38113/SINAPI</t>
  </si>
  <si>
    <t>38063/SINAPI</t>
  </si>
  <si>
    <t>38080/SINAPI</t>
  </si>
  <si>
    <t>38069/SINAPI</t>
  </si>
  <si>
    <t>38077/SINAPI</t>
  </si>
  <si>
    <t>38073/SINAPI</t>
  </si>
  <si>
    <t>38112/SINAPI</t>
  </si>
  <si>
    <t>38062/SINAPI</t>
  </si>
  <si>
    <t>12128/SINAPI</t>
  </si>
  <si>
    <t>12129/SINAPI</t>
  </si>
  <si>
    <t>38081/SINAPI</t>
  </si>
  <si>
    <t>38070/SINAPI</t>
  </si>
  <si>
    <t>38074/SINAPI</t>
  </si>
  <si>
    <t>38079/SINAPI</t>
  </si>
  <si>
    <t>38072/SINAPI</t>
  </si>
  <si>
    <t>38068/SINAPI</t>
  </si>
  <si>
    <t>38071/SINAPI</t>
  </si>
  <si>
    <t>38412/SINAPI</t>
  </si>
  <si>
    <t>3405/SINAPI</t>
  </si>
  <si>
    <t>3394/SINAPI</t>
  </si>
  <si>
    <t>3393/SINAPI</t>
  </si>
  <si>
    <t>3406/SINAPI</t>
  </si>
  <si>
    <t>3395/SINAPI</t>
  </si>
  <si>
    <t>3398/SINAPI</t>
  </si>
  <si>
    <t>40662/SINAPI</t>
  </si>
  <si>
    <t>3437/SINAPI</t>
  </si>
  <si>
    <t>11190/SINAPI</t>
  </si>
  <si>
    <t>34377/SINAPI</t>
  </si>
  <si>
    <t>3428/SINAPI</t>
  </si>
  <si>
    <t>3429/SINAPI</t>
  </si>
  <si>
    <t>34364/SINAPI</t>
  </si>
  <si>
    <t>34369/SINAPI</t>
  </si>
  <si>
    <t>36896/SINAPI</t>
  </si>
  <si>
    <t>34367/SINAPI</t>
  </si>
  <si>
    <t>36897/SINAPI</t>
  </si>
  <si>
    <t>40659/SINAPI</t>
  </si>
  <si>
    <t>40660/SINAPI</t>
  </si>
  <si>
    <t>40661/SINAPI</t>
  </si>
  <si>
    <t>3421/SINAPI</t>
  </si>
  <si>
    <t>599/SINAPI</t>
  </si>
  <si>
    <t>44053/SINAPI</t>
  </si>
  <si>
    <t>3423/SINAPI</t>
  </si>
  <si>
    <t>34381/SINAPI</t>
  </si>
  <si>
    <t>34797/SINAPI</t>
  </si>
  <si>
    <t>44054/SINAPI</t>
  </si>
  <si>
    <t>44399/SINAPI</t>
  </si>
  <si>
    <t>44503/SINAPI</t>
  </si>
  <si>
    <t>41077/SINAPI</t>
  </si>
  <si>
    <t>20159/SINAPI</t>
  </si>
  <si>
    <t>37963/SINAPI</t>
  </si>
  <si>
    <t>37964/SINAPI</t>
  </si>
  <si>
    <t>37965/SINAPI</t>
  </si>
  <si>
    <t>37966/SINAPI</t>
  </si>
  <si>
    <t>37967/SINAPI</t>
  </si>
  <si>
    <t>37968/SINAPI</t>
  </si>
  <si>
    <t>37969/SINAPI</t>
  </si>
  <si>
    <t>37970/SINAPI</t>
  </si>
  <si>
    <t>21118/SINAPI</t>
  </si>
  <si>
    <t>37956/SINAPI</t>
  </si>
  <si>
    <t>37957/SINAPI</t>
  </si>
  <si>
    <t>37958/SINAPI</t>
  </si>
  <si>
    <t>37959/SINAPI</t>
  </si>
  <si>
    <t>37960/SINAPI</t>
  </si>
  <si>
    <t>37961/SINAPI</t>
  </si>
  <si>
    <t>37962/SINAPI</t>
  </si>
  <si>
    <t>3533/SINAPI</t>
  </si>
  <si>
    <t>3538/SINAPI</t>
  </si>
  <si>
    <t>3497/SINAPI</t>
  </si>
  <si>
    <t>3498/SINAPI</t>
  </si>
  <si>
    <t>3496/SINAPI</t>
  </si>
  <si>
    <t>38429/SINAPI</t>
  </si>
  <si>
    <t>38431/SINAPI</t>
  </si>
  <si>
    <t>38430/SINAPI</t>
  </si>
  <si>
    <t>36348/SINAPI</t>
  </si>
  <si>
    <t>36349/SINAPI</t>
  </si>
  <si>
    <t>38433/SINAPI</t>
  </si>
  <si>
    <t>38440/SINAPI</t>
  </si>
  <si>
    <t>36359/SINAPI</t>
  </si>
  <si>
    <t>36360/SINAPI</t>
  </si>
  <si>
    <t>38434/SINAPI</t>
  </si>
  <si>
    <t>38435/SINAPI</t>
  </si>
  <si>
    <t>38436/SINAPI</t>
  </si>
  <si>
    <t>38437/SINAPI</t>
  </si>
  <si>
    <t>38438/SINAPI</t>
  </si>
  <si>
    <t>38439/SINAPI</t>
  </si>
  <si>
    <t>10836/SINAPI</t>
  </si>
  <si>
    <t>20128/SINAPI</t>
  </si>
  <si>
    <t>20131/SINAPI</t>
  </si>
  <si>
    <t>3521/SINAPI</t>
  </si>
  <si>
    <t>3531/SINAPI</t>
  </si>
  <si>
    <t>3522/SINAPI</t>
  </si>
  <si>
    <t>3527/SINAPI</t>
  </si>
  <si>
    <t>10835/SINAPI</t>
  </si>
  <si>
    <t>3475/SINAPI</t>
  </si>
  <si>
    <t>3485/SINAPI</t>
  </si>
  <si>
    <t>3534/SINAPI</t>
  </si>
  <si>
    <t>3543/SINAPI</t>
  </si>
  <si>
    <t>3482/SINAPI</t>
  </si>
  <si>
    <t>3505/SINAPI</t>
  </si>
  <si>
    <t>3516/SINAPI</t>
  </si>
  <si>
    <t>3517/SINAPI</t>
  </si>
  <si>
    <t>3515/SINAPI</t>
  </si>
  <si>
    <t>20147/SINAPI</t>
  </si>
  <si>
    <t>3524/SINAPI</t>
  </si>
  <si>
    <t>3532/SINAPI</t>
  </si>
  <si>
    <t>3528/SINAPI</t>
  </si>
  <si>
    <t>37952/SINAPI</t>
  </si>
  <si>
    <t>37951/SINAPI</t>
  </si>
  <si>
    <t>3518/SINAPI</t>
  </si>
  <si>
    <t>3519/SINAPI</t>
  </si>
  <si>
    <t>3520/SINAPI</t>
  </si>
  <si>
    <t>37950/SINAPI</t>
  </si>
  <si>
    <t>37949/SINAPI</t>
  </si>
  <si>
    <t>3526/SINAPI</t>
  </si>
  <si>
    <t>3509/SINAPI</t>
  </si>
  <si>
    <t>3530/SINAPI</t>
  </si>
  <si>
    <t>3542/SINAPI</t>
  </si>
  <si>
    <t>3529/SINAPI</t>
  </si>
  <si>
    <t>3536/SINAPI</t>
  </si>
  <si>
    <t>3535/SINAPI</t>
  </si>
  <si>
    <t>3540/SINAPI</t>
  </si>
  <si>
    <t>3539/SINAPI</t>
  </si>
  <si>
    <t>3513/SINAPI</t>
  </si>
  <si>
    <t>3492/SINAPI</t>
  </si>
  <si>
    <t>3491/SINAPI</t>
  </si>
  <si>
    <t>3493/SINAPI</t>
  </si>
  <si>
    <t>12628/SINAPI</t>
  </si>
  <si>
    <t>12629/SINAPI</t>
  </si>
  <si>
    <t>3481/SINAPI</t>
  </si>
  <si>
    <t>3510/SINAPI</t>
  </si>
  <si>
    <t>3508/SINAPI</t>
  </si>
  <si>
    <t>38939/SINAPI</t>
  </si>
  <si>
    <t>38940/SINAPI</t>
  </si>
  <si>
    <t>38941/SINAPI</t>
  </si>
  <si>
    <t>38942/SINAPI</t>
  </si>
  <si>
    <t>38987/SINAPI</t>
  </si>
  <si>
    <t>38988/SINAPI</t>
  </si>
  <si>
    <t>38989/SINAPI</t>
  </si>
  <si>
    <t>38990/SINAPI</t>
  </si>
  <si>
    <t>38991/SINAPI</t>
  </si>
  <si>
    <t>38913/SINAPI</t>
  </si>
  <si>
    <t>38914/SINAPI</t>
  </si>
  <si>
    <t>38915/SINAPI</t>
  </si>
  <si>
    <t>38916/SINAPI</t>
  </si>
  <si>
    <t>39300/SINAPI</t>
  </si>
  <si>
    <t>39301/SINAPI</t>
  </si>
  <si>
    <t>39302/SINAPI</t>
  </si>
  <si>
    <t>39303/SINAPI</t>
  </si>
  <si>
    <t>38923/SINAPI</t>
  </si>
  <si>
    <t>38925/SINAPI</t>
  </si>
  <si>
    <t>38926/SINAPI</t>
  </si>
  <si>
    <t>38927/SINAPI</t>
  </si>
  <si>
    <t>39304/SINAPI</t>
  </si>
  <si>
    <t>38924/SINAPI</t>
  </si>
  <si>
    <t>39305/SINAPI</t>
  </si>
  <si>
    <t>39306/SINAPI</t>
  </si>
  <si>
    <t>38928/SINAPI</t>
  </si>
  <si>
    <t>38929/SINAPI</t>
  </si>
  <si>
    <t>39307/SINAPI</t>
  </si>
  <si>
    <t>38930/SINAPI</t>
  </si>
  <si>
    <t>38931/SINAPI</t>
  </si>
  <si>
    <t>38932/SINAPI</t>
  </si>
  <si>
    <t>38934/SINAPI</t>
  </si>
  <si>
    <t>38935/SINAPI</t>
  </si>
  <si>
    <t>38936/SINAPI</t>
  </si>
  <si>
    <t>38937/SINAPI</t>
  </si>
  <si>
    <t>38938/SINAPI</t>
  </si>
  <si>
    <t>3489/SINAPI</t>
  </si>
  <si>
    <t>20151/SINAPI</t>
  </si>
  <si>
    <t>20152/SINAPI</t>
  </si>
  <si>
    <t>20148/SINAPI</t>
  </si>
  <si>
    <t>20149/SINAPI</t>
  </si>
  <si>
    <t>20150/SINAPI</t>
  </si>
  <si>
    <t>20157/SINAPI</t>
  </si>
  <si>
    <t>20158/SINAPI</t>
  </si>
  <si>
    <t>20154/SINAPI</t>
  </si>
  <si>
    <t>20155/SINAPI</t>
  </si>
  <si>
    <t>20156/SINAPI</t>
  </si>
  <si>
    <t>3512/SINAPI</t>
  </si>
  <si>
    <t>3499/SINAPI</t>
  </si>
  <si>
    <t>3500/SINAPI</t>
  </si>
  <si>
    <t>3501/SINAPI</t>
  </si>
  <si>
    <t>3502/SINAPI</t>
  </si>
  <si>
    <t>3503/SINAPI</t>
  </si>
  <si>
    <t>3477/SINAPI</t>
  </si>
  <si>
    <t>3478/SINAPI</t>
  </si>
  <si>
    <t>3525/SINAPI</t>
  </si>
  <si>
    <t>3511/SINAPI</t>
  </si>
  <si>
    <t>38917/SINAPI</t>
  </si>
  <si>
    <t>38919/SINAPI</t>
  </si>
  <si>
    <t>38922/SINAPI</t>
  </si>
  <si>
    <t>38921/SINAPI</t>
  </si>
  <si>
    <t>38918/SINAPI</t>
  </si>
  <si>
    <t>38920/SINAPI</t>
  </si>
  <si>
    <t>12032/SINAPI</t>
  </si>
  <si>
    <t>12030/SINAPI</t>
  </si>
  <si>
    <t>10908/SINAPI</t>
  </si>
  <si>
    <t>10909/SINAPI</t>
  </si>
  <si>
    <t>3669/SINAPI</t>
  </si>
  <si>
    <t>20138/SINAPI</t>
  </si>
  <si>
    <t>20139/SINAPI</t>
  </si>
  <si>
    <t>3668/SINAPI</t>
  </si>
  <si>
    <t>3656/SINAPI</t>
  </si>
  <si>
    <t>10911/SINAPI</t>
  </si>
  <si>
    <t>3654/SINAPI</t>
  </si>
  <si>
    <t>3664/SINAPI</t>
  </si>
  <si>
    <t>3657/SINAPI</t>
  </si>
  <si>
    <t>12625/SINAPI</t>
  </si>
  <si>
    <t>20136/SINAPI</t>
  </si>
  <si>
    <t>20144/SINAPI</t>
  </si>
  <si>
    <t>20143/SINAPI</t>
  </si>
  <si>
    <t>20145/SINAPI</t>
  </si>
  <si>
    <t>20146/SINAPI</t>
  </si>
  <si>
    <t>20140/SINAPI</t>
  </si>
  <si>
    <t>20141/SINAPI</t>
  </si>
  <si>
    <t>20142/SINAPI</t>
  </si>
  <si>
    <t>3659/SINAPI</t>
  </si>
  <si>
    <t>3660/SINAPI</t>
  </si>
  <si>
    <t>3662/SINAPI</t>
  </si>
  <si>
    <t>3661/SINAPI</t>
  </si>
  <si>
    <t>3658/SINAPI</t>
  </si>
  <si>
    <t>3670/SINAPI</t>
  </si>
  <si>
    <t>3666/SINAPI</t>
  </si>
  <si>
    <t>14157/SINAPI</t>
  </si>
  <si>
    <t>3653/SINAPI</t>
  </si>
  <si>
    <t>3649/SINAPI</t>
  </si>
  <si>
    <t>42696/SINAPI</t>
  </si>
  <si>
    <t>42697/SINAPI</t>
  </si>
  <si>
    <t>42698/SINAPI</t>
  </si>
  <si>
    <t>39875/SINAPI</t>
  </si>
  <si>
    <t>39876/SINAPI</t>
  </si>
  <si>
    <t>39877/SINAPI</t>
  </si>
  <si>
    <t>39878/SINAPI</t>
  </si>
  <si>
    <t>39872/SINAPI</t>
  </si>
  <si>
    <t>39873/SINAPI</t>
  </si>
  <si>
    <t>39874/SINAPI</t>
  </si>
  <si>
    <t>3674/SINAPI</t>
  </si>
  <si>
    <t>3681/SINAPI</t>
  </si>
  <si>
    <t>3676/SINAPI</t>
  </si>
  <si>
    <t>3679/SINAPI</t>
  </si>
  <si>
    <t>3672/SINAPI</t>
  </si>
  <si>
    <t>3671/SINAPI</t>
  </si>
  <si>
    <t>3673/SINAPI</t>
  </si>
  <si>
    <t>38394/SINAPI</t>
  </si>
  <si>
    <t>3729/SINAPI</t>
  </si>
  <si>
    <t>39357/SINAPI</t>
  </si>
  <si>
    <t>39358/SINAPI</t>
  </si>
  <si>
    <t>39356/SINAPI</t>
  </si>
  <si>
    <t>39355/SINAPI</t>
  </si>
  <si>
    <t>39353/SINAPI</t>
  </si>
  <si>
    <t>39354/SINAPI</t>
  </si>
  <si>
    <t>39398/SINAPI</t>
  </si>
  <si>
    <t>13343/SINAPI</t>
  </si>
  <si>
    <t>12118/SINAPI</t>
  </si>
  <si>
    <t>39482/SINAPI</t>
  </si>
  <si>
    <t>39486/SINAPI</t>
  </si>
  <si>
    <t>39484/SINAPI</t>
  </si>
  <si>
    <t>39488/SINAPI</t>
  </si>
  <si>
    <t>39485/SINAPI</t>
  </si>
  <si>
    <t>39489/SINAPI</t>
  </si>
  <si>
    <t>39490/SINAPI</t>
  </si>
  <si>
    <t>39494/SINAPI</t>
  </si>
  <si>
    <t>39495/SINAPI</t>
  </si>
  <si>
    <t>39496/SINAPI</t>
  </si>
  <si>
    <t>39492/SINAPI</t>
  </si>
  <si>
    <t>39497/SINAPI</t>
  </si>
  <si>
    <t>39493/SINAPI</t>
  </si>
  <si>
    <t>39500/SINAPI</t>
  </si>
  <si>
    <t>39498/SINAPI</t>
  </si>
  <si>
    <t>43628/SINAPI</t>
  </si>
  <si>
    <t>39501/SINAPI</t>
  </si>
  <si>
    <t>39499/SINAPI</t>
  </si>
  <si>
    <t>43621/SINAPI</t>
  </si>
  <si>
    <t>3733/SINAPI</t>
  </si>
  <si>
    <t>3731/SINAPI</t>
  </si>
  <si>
    <t>38137/SINAPI</t>
  </si>
  <si>
    <t>38135/SINAPI</t>
  </si>
  <si>
    <t>38138/SINAPI</t>
  </si>
  <si>
    <t>3736/SINAPI</t>
  </si>
  <si>
    <t>3741/SINAPI</t>
  </si>
  <si>
    <t>3745/SINAPI</t>
  </si>
  <si>
    <t>3743/SINAPI</t>
  </si>
  <si>
    <t>3744/SINAPI</t>
  </si>
  <si>
    <t>3739/SINAPI</t>
  </si>
  <si>
    <t>3737/SINAPI</t>
  </si>
  <si>
    <t>3738/SINAPI</t>
  </si>
  <si>
    <t>3747/SINAPI</t>
  </si>
  <si>
    <t>11649/SINAPI</t>
  </si>
  <si>
    <t>11650/SINAPI</t>
  </si>
  <si>
    <t>3742/SINAPI</t>
  </si>
  <si>
    <t>3746/SINAPI</t>
  </si>
  <si>
    <t>21106/SINAPI</t>
  </si>
  <si>
    <t>3755/SINAPI</t>
  </si>
  <si>
    <t>3750/SINAPI</t>
  </si>
  <si>
    <t>3756/SINAPI</t>
  </si>
  <si>
    <t>39377/SINAPI</t>
  </si>
  <si>
    <t>38191/SINAPI</t>
  </si>
  <si>
    <t>39381/SINAPI</t>
  </si>
  <si>
    <t>38780/SINAPI</t>
  </si>
  <si>
    <t>38781/SINAPI</t>
  </si>
  <si>
    <t>38192/SINAPI</t>
  </si>
  <si>
    <t>3753/SINAPI</t>
  </si>
  <si>
    <t>38782/SINAPI</t>
  </si>
  <si>
    <t>38778/SINAPI</t>
  </si>
  <si>
    <t>38779/SINAPI</t>
  </si>
  <si>
    <t>39388/SINAPI</t>
  </si>
  <si>
    <t>39387/SINAPI</t>
  </si>
  <si>
    <t>39386/SINAPI</t>
  </si>
  <si>
    <t>38194/SINAPI</t>
  </si>
  <si>
    <t>38193/SINAPI</t>
  </si>
  <si>
    <t>12216/SINAPI</t>
  </si>
  <si>
    <t>3757/SINAPI</t>
  </si>
  <si>
    <t>3758/SINAPI</t>
  </si>
  <si>
    <t>12214/SINAPI</t>
  </si>
  <si>
    <t>3749/SINAPI</t>
  </si>
  <si>
    <t>3751/SINAPI</t>
  </si>
  <si>
    <t>39376/SINAPI</t>
  </si>
  <si>
    <t>3752/SINAPI</t>
  </si>
  <si>
    <t>746/SINAPI</t>
  </si>
  <si>
    <t>20269/SINAPI</t>
  </si>
  <si>
    <t>20270/SINAPI</t>
  </si>
  <si>
    <t>11696/SINAPI</t>
  </si>
  <si>
    <t>10427/SINAPI</t>
  </si>
  <si>
    <t>10428/SINAPI</t>
  </si>
  <si>
    <t>36521/SINAPI</t>
  </si>
  <si>
    <t>36794/SINAPI</t>
  </si>
  <si>
    <t>10426/SINAPI</t>
  </si>
  <si>
    <t>10425/SINAPI</t>
  </si>
  <si>
    <t>10431/SINAPI</t>
  </si>
  <si>
    <t>10429/SINAPI</t>
  </si>
  <si>
    <t>2354/SINAPI</t>
  </si>
  <si>
    <t>40932/SINAPI</t>
  </si>
  <si>
    <t>10853/SINAPI</t>
  </si>
  <si>
    <t>5093/SINAPI</t>
  </si>
  <si>
    <t>44331/SINAPI</t>
  </si>
  <si>
    <t>37768/SINAPI</t>
  </si>
  <si>
    <t>37773/SINAPI</t>
  </si>
  <si>
    <t>37769/SINAPI</t>
  </si>
  <si>
    <t>37770/SINAPI</t>
  </si>
  <si>
    <t>38382/SINAPI</t>
  </si>
  <si>
    <t>38383/SINAPI</t>
  </si>
  <si>
    <t>3768/SINAPI</t>
  </si>
  <si>
    <t>3767/SINAPI</t>
  </si>
  <si>
    <t>13192/SINAPI</t>
  </si>
  <si>
    <t>38413/SINAPI</t>
  </si>
  <si>
    <t>42440/SINAPI</t>
  </si>
  <si>
    <t>20193/SINAPI</t>
  </si>
  <si>
    <t>10527/SINAPI</t>
  </si>
  <si>
    <t>41805/SINAPI</t>
  </si>
  <si>
    <t>40271/SINAPI</t>
  </si>
  <si>
    <t>40287/SINAPI</t>
  </si>
  <si>
    <t>4084/SINAPI</t>
  </si>
  <si>
    <t>743/SINAPI</t>
  </si>
  <si>
    <t>40293/SINAPI</t>
  </si>
  <si>
    <t>40294/SINAPI</t>
  </si>
  <si>
    <t>4085/SINAPI</t>
  </si>
  <si>
    <t>10779/SINAPI</t>
  </si>
  <si>
    <t>10777/SINAPI</t>
  </si>
  <si>
    <t>10775/SINAPI</t>
  </si>
  <si>
    <t>10776/SINAPI</t>
  </si>
  <si>
    <t>10778/SINAPI</t>
  </si>
  <si>
    <t>40339/SINAPI</t>
  </si>
  <si>
    <t>10749/SINAPI</t>
  </si>
  <si>
    <t>40290/SINAPI</t>
  </si>
  <si>
    <t>3346/SINAPI</t>
  </si>
  <si>
    <t>3348/SINAPI</t>
  </si>
  <si>
    <t>39833/SINAPI</t>
  </si>
  <si>
    <t>7252/SINAPI</t>
  </si>
  <si>
    <t>7247/SINAPI</t>
  </si>
  <si>
    <t>40291/SINAPI</t>
  </si>
  <si>
    <t>40275/SINAPI</t>
  </si>
  <si>
    <t>42408/SINAPI</t>
  </si>
  <si>
    <t>3777/SINAPI</t>
  </si>
  <si>
    <t>3798/SINAPI</t>
  </si>
  <si>
    <t>38769/SINAPI</t>
  </si>
  <si>
    <t>39510/SINAPI</t>
  </si>
  <si>
    <t>38776/SINAPI</t>
  </si>
  <si>
    <t>38774/SINAPI</t>
  </si>
  <si>
    <t>42247/SINAPI</t>
  </si>
  <si>
    <t>42248/SINAPI</t>
  </si>
  <si>
    <t>42249/SINAPI</t>
  </si>
  <si>
    <t>42244/SINAPI</t>
  </si>
  <si>
    <t>42245/SINAPI</t>
  </si>
  <si>
    <t>42246/SINAPI</t>
  </si>
  <si>
    <t>42243/SINAPI</t>
  </si>
  <si>
    <t>38889/SINAPI</t>
  </si>
  <si>
    <t>38784/SINAPI</t>
  </si>
  <si>
    <t>3788/SINAPI</t>
  </si>
  <si>
    <t>12230/SINAPI</t>
  </si>
  <si>
    <t>3780/SINAPI</t>
  </si>
  <si>
    <t>12231/SINAPI</t>
  </si>
  <si>
    <t>3811/SINAPI</t>
  </si>
  <si>
    <t>12232/SINAPI</t>
  </si>
  <si>
    <t>3799/SINAPI</t>
  </si>
  <si>
    <t>12239/SINAPI</t>
  </si>
  <si>
    <t>38773/SINAPI</t>
  </si>
  <si>
    <t>12271/SINAPI</t>
  </si>
  <si>
    <t>38785/SINAPI</t>
  </si>
  <si>
    <t>38786/SINAPI</t>
  </si>
  <si>
    <t>39385/SINAPI</t>
  </si>
  <si>
    <t>39389/SINAPI</t>
  </si>
  <si>
    <t>39390/SINAPI</t>
  </si>
  <si>
    <t>39391/SINAPI</t>
  </si>
  <si>
    <t>3803/SINAPI</t>
  </si>
  <si>
    <t>38770/SINAPI</t>
  </si>
  <si>
    <t>12267/SINAPI</t>
  </si>
  <si>
    <t>43265/SINAPI</t>
  </si>
  <si>
    <t>12266/SINAPI</t>
  </si>
  <si>
    <t>39378/SINAPI</t>
  </si>
  <si>
    <t>43543/SINAPI</t>
  </si>
  <si>
    <t>38775/SINAPI</t>
  </si>
  <si>
    <t>21119/SINAPI</t>
  </si>
  <si>
    <t>37974/SINAPI</t>
  </si>
  <si>
    <t>37975/SINAPI</t>
  </si>
  <si>
    <t>37976/SINAPI</t>
  </si>
  <si>
    <t>37977/SINAPI</t>
  </si>
  <si>
    <t>37978/SINAPI</t>
  </si>
  <si>
    <t>37979/SINAPI</t>
  </si>
  <si>
    <t>37980/SINAPI</t>
  </si>
  <si>
    <t>36147/SINAPI</t>
  </si>
  <si>
    <t>12731/SINAPI</t>
  </si>
  <si>
    <t>12723/SINAPI</t>
  </si>
  <si>
    <t>12724/SINAPI</t>
  </si>
  <si>
    <t>12725/SINAPI</t>
  </si>
  <si>
    <t>12726/SINAPI</t>
  </si>
  <si>
    <t>12727/SINAPI</t>
  </si>
  <si>
    <t>12728/SINAPI</t>
  </si>
  <si>
    <t>12729/SINAPI</t>
  </si>
  <si>
    <t>12730/SINAPI</t>
  </si>
  <si>
    <t>3840/SINAPI</t>
  </si>
  <si>
    <t>3838/SINAPI</t>
  </si>
  <si>
    <t>3844/SINAPI</t>
  </si>
  <si>
    <t>3839/SINAPI</t>
  </si>
  <si>
    <t>3843/SINAPI</t>
  </si>
  <si>
    <t>3900/SINAPI</t>
  </si>
  <si>
    <t>3846/SINAPI</t>
  </si>
  <si>
    <t>3886/SINAPI</t>
  </si>
  <si>
    <t>3854/SINAPI</t>
  </si>
  <si>
    <t>3873/SINAPI</t>
  </si>
  <si>
    <t>38021/SINAPI</t>
  </si>
  <si>
    <t>3847/SINAPI</t>
  </si>
  <si>
    <t>38022/SINAPI</t>
  </si>
  <si>
    <t>3833/SINAPI</t>
  </si>
  <si>
    <t>3835/SINAPI</t>
  </si>
  <si>
    <t>3836/SINAPI</t>
  </si>
  <si>
    <t>3830/SINAPI</t>
  </si>
  <si>
    <t>3831/SINAPI</t>
  </si>
  <si>
    <t>37981/SINAPI</t>
  </si>
  <si>
    <t>37982/SINAPI</t>
  </si>
  <si>
    <t>37983/SINAPI</t>
  </si>
  <si>
    <t>37984/SINAPI</t>
  </si>
  <si>
    <t>37985/SINAPI</t>
  </si>
  <si>
    <t>3826/SINAPI</t>
  </si>
  <si>
    <t>3825/SINAPI</t>
  </si>
  <si>
    <t>3827/SINAPI</t>
  </si>
  <si>
    <t>20165/SINAPI</t>
  </si>
  <si>
    <t>20166/SINAPI</t>
  </si>
  <si>
    <t>20164/SINAPI</t>
  </si>
  <si>
    <t>3893/SINAPI</t>
  </si>
  <si>
    <t>3848/SINAPI</t>
  </si>
  <si>
    <t>3895/SINAPI</t>
  </si>
  <si>
    <t>12404/SINAPI</t>
  </si>
  <si>
    <t>3939/SINAPI</t>
  </si>
  <si>
    <t>3911/SINAPI</t>
  </si>
  <si>
    <t>3908/SINAPI</t>
  </si>
  <si>
    <t>3910/SINAPI</t>
  </si>
  <si>
    <t>3913/SINAPI</t>
  </si>
  <si>
    <t>3912/SINAPI</t>
  </si>
  <si>
    <t>3909/SINAPI</t>
  </si>
  <si>
    <t>3914/SINAPI</t>
  </si>
  <si>
    <t>3915/SINAPI</t>
  </si>
  <si>
    <t>3916/SINAPI</t>
  </si>
  <si>
    <t>3917/SINAPI</t>
  </si>
  <si>
    <t>1904/SINAPI</t>
  </si>
  <si>
    <t>1899/SINAPI</t>
  </si>
  <si>
    <t>1900/SINAPI</t>
  </si>
  <si>
    <t>12407/SINAPI</t>
  </si>
  <si>
    <t>12408/SINAPI</t>
  </si>
  <si>
    <t>12409/SINAPI</t>
  </si>
  <si>
    <t>12410/SINAPI</t>
  </si>
  <si>
    <t>3936/SINAPI</t>
  </si>
  <si>
    <t>3922/SINAPI</t>
  </si>
  <si>
    <t>3924/SINAPI</t>
  </si>
  <si>
    <t>3923/SINAPI</t>
  </si>
  <si>
    <t>3937/SINAPI</t>
  </si>
  <si>
    <t>3921/SINAPI</t>
  </si>
  <si>
    <t>3920/SINAPI</t>
  </si>
  <si>
    <t>3938/SINAPI</t>
  </si>
  <si>
    <t>3919/SINAPI</t>
  </si>
  <si>
    <t>3927/SINAPI</t>
  </si>
  <si>
    <t>3928/SINAPI</t>
  </si>
  <si>
    <t>3926/SINAPI</t>
  </si>
  <si>
    <t>3935/SINAPI</t>
  </si>
  <si>
    <t>3925/SINAPI</t>
  </si>
  <si>
    <t>12406/SINAPI</t>
  </si>
  <si>
    <t>3929/SINAPI</t>
  </si>
  <si>
    <t>3931/SINAPI</t>
  </si>
  <si>
    <t>3930/SINAPI</t>
  </si>
  <si>
    <t>3932/SINAPI</t>
  </si>
  <si>
    <t>3933/SINAPI</t>
  </si>
  <si>
    <t>3934/SINAPI</t>
  </si>
  <si>
    <t>40355/SINAPI</t>
  </si>
  <si>
    <t>40364/SINAPI</t>
  </si>
  <si>
    <t>40361/SINAPI</t>
  </si>
  <si>
    <t>40358/SINAPI</t>
  </si>
  <si>
    <t>40370/SINAPI</t>
  </si>
  <si>
    <t>40367/SINAPI</t>
  </si>
  <si>
    <t>40373/SINAPI</t>
  </si>
  <si>
    <t>38947/SINAPI</t>
  </si>
  <si>
    <t>38948/SINAPI</t>
  </si>
  <si>
    <t>38949/SINAPI</t>
  </si>
  <si>
    <t>38951/SINAPI</t>
  </si>
  <si>
    <t>39312/SINAPI</t>
  </si>
  <si>
    <t>39313/SINAPI</t>
  </si>
  <si>
    <t>38950/SINAPI</t>
  </si>
  <si>
    <t>39314/SINAPI</t>
  </si>
  <si>
    <t>3907/SINAPI</t>
  </si>
  <si>
    <t>3889/SINAPI</t>
  </si>
  <si>
    <t>3868/SINAPI</t>
  </si>
  <si>
    <t>3869/SINAPI</t>
  </si>
  <si>
    <t>3872/SINAPI</t>
  </si>
  <si>
    <t>3850/SINAPI</t>
  </si>
  <si>
    <t>38023/SINAPI</t>
  </si>
  <si>
    <t>37986/SINAPI</t>
  </si>
  <si>
    <t>37987/SINAPI</t>
  </si>
  <si>
    <t>37988/SINAPI</t>
  </si>
  <si>
    <t>21120/SINAPI</t>
  </si>
  <si>
    <t>39318/SINAPI</t>
  </si>
  <si>
    <t>20162/SINAPI</t>
  </si>
  <si>
    <t>40366/SINAPI</t>
  </si>
  <si>
    <t>40363/SINAPI</t>
  </si>
  <si>
    <t>40354/SINAPI</t>
  </si>
  <si>
    <t>40360/SINAPI</t>
  </si>
  <si>
    <t>40372/SINAPI</t>
  </si>
  <si>
    <t>40369/SINAPI</t>
  </si>
  <si>
    <t>40357/SINAPI</t>
  </si>
  <si>
    <t>40375/SINAPI</t>
  </si>
  <si>
    <t>1893/SINAPI</t>
  </si>
  <si>
    <t>1902/SINAPI</t>
  </si>
  <si>
    <t>1901/SINAPI</t>
  </si>
  <si>
    <t>1892/SINAPI</t>
  </si>
  <si>
    <t>1907/SINAPI</t>
  </si>
  <si>
    <t>1894/SINAPI</t>
  </si>
  <si>
    <t>1891/SINAPI</t>
  </si>
  <si>
    <t>1896/SINAPI</t>
  </si>
  <si>
    <t>1895/SINAPI</t>
  </si>
  <si>
    <t>2641/SINAPI</t>
  </si>
  <si>
    <t>2636/SINAPI</t>
  </si>
  <si>
    <t>2637/SINAPI</t>
  </si>
  <si>
    <t>2638/SINAPI</t>
  </si>
  <si>
    <t>2639/SINAPI</t>
  </si>
  <si>
    <t>2644/SINAPI</t>
  </si>
  <si>
    <t>2643/SINAPI</t>
  </si>
  <si>
    <t>2640/SINAPI</t>
  </si>
  <si>
    <t>2642/SINAPI</t>
  </si>
  <si>
    <t>38943/SINAPI</t>
  </si>
  <si>
    <t>38944/SINAPI</t>
  </si>
  <si>
    <t>38945/SINAPI</t>
  </si>
  <si>
    <t>38946/SINAPI</t>
  </si>
  <si>
    <t>39308/SINAPI</t>
  </si>
  <si>
    <t>39309/SINAPI</t>
  </si>
  <si>
    <t>39310/SINAPI</t>
  </si>
  <si>
    <t>39311/SINAPI</t>
  </si>
  <si>
    <t>39855/SINAPI</t>
  </si>
  <si>
    <t>39856/SINAPI</t>
  </si>
  <si>
    <t>39857/SINAPI</t>
  </si>
  <si>
    <t>39858/SINAPI</t>
  </si>
  <si>
    <t>39859/SINAPI</t>
  </si>
  <si>
    <t>39860/SINAPI</t>
  </si>
  <si>
    <t>39861/SINAPI</t>
  </si>
  <si>
    <t>38447/SINAPI</t>
  </si>
  <si>
    <t>36320/SINAPI</t>
  </si>
  <si>
    <t>36324/SINAPI</t>
  </si>
  <si>
    <t>38441/SINAPI</t>
  </si>
  <si>
    <t>38442/SINAPI</t>
  </si>
  <si>
    <t>38443/SINAPI</t>
  </si>
  <si>
    <t>38444/SINAPI</t>
  </si>
  <si>
    <t>38445/SINAPI</t>
  </si>
  <si>
    <t>38446/SINAPI</t>
  </si>
  <si>
    <t>3867/SINAPI</t>
  </si>
  <si>
    <t>3861/SINAPI</t>
  </si>
  <si>
    <t>3904/SINAPI</t>
  </si>
  <si>
    <t>3903/SINAPI</t>
  </si>
  <si>
    <t>3862/SINAPI</t>
  </si>
  <si>
    <t>3863/SINAPI</t>
  </si>
  <si>
    <t>3864/SINAPI</t>
  </si>
  <si>
    <t>3865/SINAPI</t>
  </si>
  <si>
    <t>3866/SINAPI</t>
  </si>
  <si>
    <t>3902/SINAPI</t>
  </si>
  <si>
    <t>3878/SINAPI</t>
  </si>
  <si>
    <t>3877/SINAPI</t>
  </si>
  <si>
    <t>3879/SINAPI</t>
  </si>
  <si>
    <t>3880/SINAPI</t>
  </si>
  <si>
    <t>12892/SINAPI</t>
  </si>
  <si>
    <t>3883/SINAPI</t>
  </si>
  <si>
    <t>3876/SINAPI</t>
  </si>
  <si>
    <t>3884/SINAPI</t>
  </si>
  <si>
    <t>3837/SINAPI</t>
  </si>
  <si>
    <t>3845/SINAPI</t>
  </si>
  <si>
    <t>11045/SINAPI</t>
  </si>
  <si>
    <t>20170/SINAPI</t>
  </si>
  <si>
    <t>20171/SINAPI</t>
  </si>
  <si>
    <t>20167/SINAPI</t>
  </si>
  <si>
    <t>20168/SINAPI</t>
  </si>
  <si>
    <t>20169/SINAPI</t>
  </si>
  <si>
    <t>3899/SINAPI</t>
  </si>
  <si>
    <t>38676/SINAPI</t>
  </si>
  <si>
    <t>3897/SINAPI</t>
  </si>
  <si>
    <t>3875/SINAPI</t>
  </si>
  <si>
    <t>3898/SINAPI</t>
  </si>
  <si>
    <t>3855/SINAPI</t>
  </si>
  <si>
    <t>3874/SINAPI</t>
  </si>
  <si>
    <t>3870/SINAPI</t>
  </si>
  <si>
    <t>38678/SINAPI</t>
  </si>
  <si>
    <t>3859/SINAPI</t>
  </si>
  <si>
    <t>3856/SINAPI</t>
  </si>
  <si>
    <t>3906/SINAPI</t>
  </si>
  <si>
    <t>3860/SINAPI</t>
  </si>
  <si>
    <t>3905/SINAPI</t>
  </si>
  <si>
    <t>3871/SINAPI</t>
  </si>
  <si>
    <t>37429/SINAPI</t>
  </si>
  <si>
    <t>37426/SINAPI</t>
  </si>
  <si>
    <t>37427/SINAPI</t>
  </si>
  <si>
    <t>37424/SINAPI</t>
  </si>
  <si>
    <t>37428/SINAPI</t>
  </si>
  <si>
    <t>37425/SINAPI</t>
  </si>
  <si>
    <t>11519/SINAPI</t>
  </si>
  <si>
    <t>11520/SINAPI</t>
  </si>
  <si>
    <t>11518/SINAPI</t>
  </si>
  <si>
    <t>38473/SINAPI</t>
  </si>
  <si>
    <t>4244/SINAPI</t>
  </si>
  <si>
    <t>40977/SINAPI</t>
  </si>
  <si>
    <t>4115/SINAPI</t>
  </si>
  <si>
    <t>4119/SINAPI</t>
  </si>
  <si>
    <t>2794/SINAPI</t>
  </si>
  <si>
    <t>2788/SINAPI</t>
  </si>
  <si>
    <t>4006/SINAPI</t>
  </si>
  <si>
    <t>36151/SINAPI</t>
  </si>
  <si>
    <t>37457/SINAPI</t>
  </si>
  <si>
    <t>37456/SINAPI</t>
  </si>
  <si>
    <t>37461/SINAPI</t>
  </si>
  <si>
    <t>37460/SINAPI</t>
  </si>
  <si>
    <t>37458/SINAPI</t>
  </si>
  <si>
    <t>37454/SINAPI</t>
  </si>
  <si>
    <t>37455/SINAPI</t>
  </si>
  <si>
    <t>37459/SINAPI</t>
  </si>
  <si>
    <t>21029/SINAPI</t>
  </si>
  <si>
    <t>21030/SINAPI</t>
  </si>
  <si>
    <t>21031/SINAPI</t>
  </si>
  <si>
    <t>21032/SINAPI</t>
  </si>
  <si>
    <t>37527/SINAPI</t>
  </si>
  <si>
    <t>37528/SINAPI</t>
  </si>
  <si>
    <t>37529/SINAPI</t>
  </si>
  <si>
    <t>37530/SINAPI</t>
  </si>
  <si>
    <t>21034/SINAPI</t>
  </si>
  <si>
    <t>37531/SINAPI</t>
  </si>
  <si>
    <t>21036/SINAPI</t>
  </si>
  <si>
    <t>21037/SINAPI</t>
  </si>
  <si>
    <t>20185/SINAPI</t>
  </si>
  <si>
    <t>20260/SINAPI</t>
  </si>
  <si>
    <t>37523/SINAPI</t>
  </si>
  <si>
    <t>37515/SINAPI</t>
  </si>
  <si>
    <t>12899/SINAPI</t>
  </si>
  <si>
    <t>12898/SINAPI</t>
  </si>
  <si>
    <t>42528/SINAPI</t>
  </si>
  <si>
    <t>39696/SINAPI</t>
  </si>
  <si>
    <t>39700/SINAPI</t>
  </si>
  <si>
    <t>11621/SINAPI</t>
  </si>
  <si>
    <t>4014/SINAPI</t>
  </si>
  <si>
    <t>4015/SINAPI</t>
  </si>
  <si>
    <t>4017/SINAPI</t>
  </si>
  <si>
    <t>4016/SINAPI</t>
  </si>
  <si>
    <t>39699/SINAPI</t>
  </si>
  <si>
    <t>38544/SINAPI</t>
  </si>
  <si>
    <t>38545/SINAPI</t>
  </si>
  <si>
    <t>42527/SINAPI</t>
  </si>
  <si>
    <t>39323/SINAPI</t>
  </si>
  <si>
    <t>626/SINAPI</t>
  </si>
  <si>
    <t>44504/SINAPI</t>
  </si>
  <si>
    <t>44505/SINAPI</t>
  </si>
  <si>
    <t>44506/SINAPI</t>
  </si>
  <si>
    <t>44507/SINAPI</t>
  </si>
  <si>
    <t>44508/SINAPI</t>
  </si>
  <si>
    <t>44509/SINAPI</t>
  </si>
  <si>
    <t>44510/SINAPI</t>
  </si>
  <si>
    <t>44512/SINAPI</t>
  </si>
  <si>
    <t>44513/SINAPI</t>
  </si>
  <si>
    <t>44514/SINAPI</t>
  </si>
  <si>
    <t>44515/SINAPI</t>
  </si>
  <si>
    <t>44511/SINAPI</t>
  </si>
  <si>
    <t>44516/SINAPI</t>
  </si>
  <si>
    <t>44517/SINAPI</t>
  </si>
  <si>
    <t>11479/SINAPI</t>
  </si>
  <si>
    <t>11481/SINAPI</t>
  </si>
  <si>
    <t>43609/SINAPI</t>
  </si>
  <si>
    <t>11478/SINAPI</t>
  </si>
  <si>
    <t>43608/SINAPI</t>
  </si>
  <si>
    <t>11476/SINAPI</t>
  </si>
  <si>
    <t>40637/SINAPI</t>
  </si>
  <si>
    <t>13836/SINAPI</t>
  </si>
  <si>
    <t>14534/SINAPI</t>
  </si>
  <si>
    <t>14619/SINAPI</t>
  </si>
  <si>
    <t>14535/SINAPI</t>
  </si>
  <si>
    <t>39813/SINAPI</t>
  </si>
  <si>
    <t>40403/SINAPI</t>
  </si>
  <si>
    <t>12868/SINAPI</t>
  </si>
  <si>
    <t>40916/SINAPI</t>
  </si>
  <si>
    <t>4755/SINAPI</t>
  </si>
  <si>
    <t>41067/SINAPI</t>
  </si>
  <si>
    <t>38463/SINAPI</t>
  </si>
  <si>
    <t>40703/SINAPI</t>
  </si>
  <si>
    <t>14531/SINAPI</t>
  </si>
  <si>
    <t>36533/SINAPI</t>
  </si>
  <si>
    <t>11616/SINAPI</t>
  </si>
  <si>
    <t>41898/SINAPI</t>
  </si>
  <si>
    <t>13447/SINAPI</t>
  </si>
  <si>
    <t>14529/SINAPI</t>
  </si>
  <si>
    <t>10747/SINAPI</t>
  </si>
  <si>
    <t>36141/SINAPI</t>
  </si>
  <si>
    <t>43651/SINAPI</t>
  </si>
  <si>
    <t>43626/SINAPI</t>
  </si>
  <si>
    <t>39434/SINAPI</t>
  </si>
  <si>
    <t>39433/SINAPI</t>
  </si>
  <si>
    <t>4049/SINAPI</t>
  </si>
  <si>
    <t>38120/SINAPI</t>
  </si>
  <si>
    <t>43652/SINAPI</t>
  </si>
  <si>
    <t>10498/SINAPI</t>
  </si>
  <si>
    <t>4823/SINAPI</t>
  </si>
  <si>
    <t>38877/SINAPI</t>
  </si>
  <si>
    <t>34546/SINAPI</t>
  </si>
  <si>
    <t>41387/SINAPI</t>
  </si>
  <si>
    <t>41388/SINAPI</t>
  </si>
  <si>
    <t>41380/SINAPI</t>
  </si>
  <si>
    <t>41381/SINAPI</t>
  </si>
  <si>
    <t>41382/SINAPI</t>
  </si>
  <si>
    <t>41383/SINAPI</t>
  </si>
  <si>
    <t>41385/SINAPI</t>
  </si>
  <si>
    <t>11079/SINAPI</t>
  </si>
  <si>
    <t>11082/SINAPI</t>
  </si>
  <si>
    <t>4058/SINAPI</t>
  </si>
  <si>
    <t>40974/SINAPI</t>
  </si>
  <si>
    <t>34794/SINAPI</t>
  </si>
  <si>
    <t>40925/SINAPI</t>
  </si>
  <si>
    <t>13741/SINAPI</t>
  </si>
  <si>
    <t>3288/SINAPI</t>
  </si>
  <si>
    <t>13587/SINAPI</t>
  </si>
  <si>
    <t>38598/SINAPI</t>
  </si>
  <si>
    <t>38595/SINAPI</t>
  </si>
  <si>
    <t>38592/SINAPI</t>
  </si>
  <si>
    <t>38588/SINAPI</t>
  </si>
  <si>
    <t>38593/SINAPI</t>
  </si>
  <si>
    <t>38589/SINAPI</t>
  </si>
  <si>
    <t>38594/SINAPI</t>
  </si>
  <si>
    <t>34773/SINAPI</t>
  </si>
  <si>
    <t>34769/SINAPI</t>
  </si>
  <si>
    <t>34763/SINAPI</t>
  </si>
  <si>
    <t>34774/SINAPI</t>
  </si>
  <si>
    <t>34771/SINAPI</t>
  </si>
  <si>
    <t>34764/SINAPI</t>
  </si>
  <si>
    <t>34788/SINAPI</t>
  </si>
  <si>
    <t>34781/SINAPI</t>
  </si>
  <si>
    <t>41682/SINAPI</t>
  </si>
  <si>
    <t>41683/SINAPI</t>
  </si>
  <si>
    <t>41680/SINAPI</t>
  </si>
  <si>
    <t>41679/SINAPI</t>
  </si>
  <si>
    <t>41681/SINAPI</t>
  </si>
  <si>
    <t>43386/SINAPI</t>
  </si>
  <si>
    <t>4059/SINAPI</t>
  </si>
  <si>
    <t>4062/SINAPI</t>
  </si>
  <si>
    <t>4061/SINAPI</t>
  </si>
  <si>
    <t>41315/SINAPI</t>
  </si>
  <si>
    <t>43148/SINAPI</t>
  </si>
  <si>
    <t>43147/SINAPI</t>
  </si>
  <si>
    <t>10608/SINAPI</t>
  </si>
  <si>
    <t>4069/SINAPI</t>
  </si>
  <si>
    <t>40819/SINAPI</t>
  </si>
  <si>
    <t>34361/SINAPI</t>
  </si>
  <si>
    <t>36512/SINAPI</t>
  </si>
  <si>
    <t>44478/SINAPI</t>
  </si>
  <si>
    <t>44477/SINAPI</t>
  </si>
  <si>
    <t>11697/SINAPI</t>
  </si>
  <si>
    <t>11698/SINAPI</t>
  </si>
  <si>
    <t>10432/SINAPI</t>
  </si>
  <si>
    <t>11699/SINAPI</t>
  </si>
  <si>
    <t>44020/SINAPI</t>
  </si>
  <si>
    <t>41420/SINAPI</t>
  </si>
  <si>
    <t>41422/SINAPI</t>
  </si>
  <si>
    <t>41425/SINAPI</t>
  </si>
  <si>
    <t>41426/SINAPI</t>
  </si>
  <si>
    <t>41419/SINAPI</t>
  </si>
  <si>
    <t>41421/SINAPI</t>
  </si>
  <si>
    <t>41414/SINAPI</t>
  </si>
  <si>
    <t>41415/SINAPI</t>
  </si>
  <si>
    <t>37514/SINAPI</t>
  </si>
  <si>
    <t>37519/SINAPI</t>
  </si>
  <si>
    <t>37520/SINAPI</t>
  </si>
  <si>
    <t>37521/SINAPI</t>
  </si>
  <si>
    <t>37522/SINAPI</t>
  </si>
  <si>
    <t>21109/SINAPI</t>
  </si>
  <si>
    <t>37546/SINAPI</t>
  </si>
  <si>
    <t>37544/SINAPI</t>
  </si>
  <si>
    <t>37545/SINAPI</t>
  </si>
  <si>
    <t>36793/SINAPI</t>
  </si>
  <si>
    <t>11769/SINAPI</t>
  </si>
  <si>
    <t>11771/SINAPI</t>
  </si>
  <si>
    <t>39919/SINAPI</t>
  </si>
  <si>
    <t>38385/SINAPI</t>
  </si>
  <si>
    <t>36800/SINAPI</t>
  </si>
  <si>
    <t>37587/SINAPI</t>
  </si>
  <si>
    <t>11561/SINAPI</t>
  </si>
  <si>
    <t>43604/SINAPI</t>
  </si>
  <si>
    <t>11560/SINAPI</t>
  </si>
  <si>
    <t>11499/SINAPI</t>
  </si>
  <si>
    <t>34761/SINAPI</t>
  </si>
  <si>
    <t>40924/SINAPI</t>
  </si>
  <si>
    <t>40983/SINAPI</t>
  </si>
  <si>
    <t>44497/SINAPI</t>
  </si>
  <si>
    <t>2437/SINAPI</t>
  </si>
  <si>
    <t>40921/SINAPI</t>
  </si>
  <si>
    <t>14252/SINAPI</t>
  </si>
  <si>
    <t>730/SINAPI</t>
  </si>
  <si>
    <t>723/SINAPI</t>
  </si>
  <si>
    <t>36502/SINAPI</t>
  </si>
  <si>
    <t>36503/SINAPI</t>
  </si>
  <si>
    <t>4090/SINAPI</t>
  </si>
  <si>
    <t>13227/SINAPI</t>
  </si>
  <si>
    <t>10597/SINAPI</t>
  </si>
  <si>
    <t>39628/SINAPI</t>
  </si>
  <si>
    <t>39404/SINAPI</t>
  </si>
  <si>
    <t>39402/SINAPI</t>
  </si>
  <si>
    <t>39403/SINAPI</t>
  </si>
  <si>
    <t>4093/SINAPI</t>
  </si>
  <si>
    <t>10512/SINAPI</t>
  </si>
  <si>
    <t>20020/SINAPI</t>
  </si>
  <si>
    <t>41038/SINAPI</t>
  </si>
  <si>
    <t>4094/SINAPI</t>
  </si>
  <si>
    <t>40988/SINAPI</t>
  </si>
  <si>
    <t>4095/SINAPI</t>
  </si>
  <si>
    <t>40990/SINAPI</t>
  </si>
  <si>
    <t>4097/SINAPI</t>
  </si>
  <si>
    <t>40994/SINAPI</t>
  </si>
  <si>
    <t>4096/SINAPI</t>
  </si>
  <si>
    <t>40992/SINAPI</t>
  </si>
  <si>
    <t>4114/SINAPI</t>
  </si>
  <si>
    <t>36797/SINAPI</t>
  </si>
  <si>
    <t>4107/SINAPI</t>
  </si>
  <si>
    <t>4102/SINAPI</t>
  </si>
  <si>
    <t>36799/SINAPI</t>
  </si>
  <si>
    <t>2747/SINAPI</t>
  </si>
  <si>
    <t>21138/SINAPI</t>
  </si>
  <si>
    <t>10826/SINAPI</t>
  </si>
  <si>
    <t>365/SINAPI</t>
  </si>
  <si>
    <t>38639/SINAPI</t>
  </si>
  <si>
    <t>38640/SINAPI</t>
  </si>
  <si>
    <t>358/SINAPI</t>
  </si>
  <si>
    <t>359/SINAPI</t>
  </si>
  <si>
    <t>38641/SINAPI</t>
  </si>
  <si>
    <t>360/SINAPI</t>
  </si>
  <si>
    <t>42430/SINAPI</t>
  </si>
  <si>
    <t>4214/SINAPI</t>
  </si>
  <si>
    <t>4215/SINAPI</t>
  </si>
  <si>
    <t>4210/SINAPI</t>
  </si>
  <si>
    <t>4212/SINAPI</t>
  </si>
  <si>
    <t>4213/SINAPI</t>
  </si>
  <si>
    <t>4211/SINAPI</t>
  </si>
  <si>
    <t>4209/SINAPI</t>
  </si>
  <si>
    <t>4180/SINAPI</t>
  </si>
  <si>
    <t>4177/SINAPI</t>
  </si>
  <si>
    <t>4179/SINAPI</t>
  </si>
  <si>
    <t>4208/SINAPI</t>
  </si>
  <si>
    <t>4181/SINAPI</t>
  </si>
  <si>
    <t>4178/SINAPI</t>
  </si>
  <si>
    <t>4182/SINAPI</t>
  </si>
  <si>
    <t>4183/SINAPI</t>
  </si>
  <si>
    <t>4184/SINAPI</t>
  </si>
  <si>
    <t>4185/SINAPI</t>
  </si>
  <si>
    <t>4205/SINAPI</t>
  </si>
  <si>
    <t>4192/SINAPI</t>
  </si>
  <si>
    <t>4191/SINAPI</t>
  </si>
  <si>
    <t>4207/SINAPI</t>
  </si>
  <si>
    <t>4206/SINAPI</t>
  </si>
  <si>
    <t>4190/SINAPI</t>
  </si>
  <si>
    <t>4186/SINAPI</t>
  </si>
  <si>
    <t>4188/SINAPI</t>
  </si>
  <si>
    <t>4189/SINAPI</t>
  </si>
  <si>
    <t>4197/SINAPI</t>
  </si>
  <si>
    <t>4194/SINAPI</t>
  </si>
  <si>
    <t>4193/SINAPI</t>
  </si>
  <si>
    <t>4204/SINAPI</t>
  </si>
  <si>
    <t>4187/SINAPI</t>
  </si>
  <si>
    <t>4202/SINAPI</t>
  </si>
  <si>
    <t>4203/SINAPI</t>
  </si>
  <si>
    <t>40368/SINAPI</t>
  </si>
  <si>
    <t>40365/SINAPI</t>
  </si>
  <si>
    <t>40356/SINAPI</t>
  </si>
  <si>
    <t>40362/SINAPI</t>
  </si>
  <si>
    <t>40374/SINAPI</t>
  </si>
  <si>
    <t>40371/SINAPI</t>
  </si>
  <si>
    <t>40359/SINAPI</t>
  </si>
  <si>
    <t>7595/SINAPI</t>
  </si>
  <si>
    <t>41094/SINAPI</t>
  </si>
  <si>
    <t>39609/SINAPI</t>
  </si>
  <si>
    <t>39610/SINAPI</t>
  </si>
  <si>
    <t>39611/SINAPI</t>
  </si>
  <si>
    <t>39612/SINAPI</t>
  </si>
  <si>
    <t>39608/SINAPI</t>
  </si>
  <si>
    <t>38175/SINAPI</t>
  </si>
  <si>
    <t>38176/SINAPI</t>
  </si>
  <si>
    <t>36152/SINAPI</t>
  </si>
  <si>
    <t>11138/SINAPI</t>
  </si>
  <si>
    <t>4221/SINAPI</t>
  </si>
  <si>
    <t>4227/SINAPI</t>
  </si>
  <si>
    <t>38170/SINAPI</t>
  </si>
  <si>
    <t>4252/SINAPI</t>
  </si>
  <si>
    <t>40980/SINAPI</t>
  </si>
  <si>
    <t>4243/SINAPI</t>
  </si>
  <si>
    <t>41031/SINAPI</t>
  </si>
  <si>
    <t>37666/SINAPI</t>
  </si>
  <si>
    <t>40986/SINAPI</t>
  </si>
  <si>
    <t>4250/SINAPI</t>
  </si>
  <si>
    <t>40978/SINAPI</t>
  </si>
  <si>
    <t>41043/SINAPI</t>
  </si>
  <si>
    <t>44501/SINAPI</t>
  </si>
  <si>
    <t>4234/SINAPI</t>
  </si>
  <si>
    <t>40987/SINAPI</t>
  </si>
  <si>
    <t>4253/SINAPI</t>
  </si>
  <si>
    <t>40981/SINAPI</t>
  </si>
  <si>
    <t>4254/SINAPI</t>
  </si>
  <si>
    <t>41036/SINAPI</t>
  </si>
  <si>
    <t>4251/SINAPI</t>
  </si>
  <si>
    <t>40979/SINAPI</t>
  </si>
  <si>
    <t>4230/SINAPI</t>
  </si>
  <si>
    <t>40998/SINAPI</t>
  </si>
  <si>
    <t>4257/SINAPI</t>
  </si>
  <si>
    <t>40982/SINAPI</t>
  </si>
  <si>
    <t>4240/SINAPI</t>
  </si>
  <si>
    <t>41026/SINAPI</t>
  </si>
  <si>
    <t>4239/SINAPI</t>
  </si>
  <si>
    <t>41024/SINAPI</t>
  </si>
  <si>
    <t>4248/SINAPI</t>
  </si>
  <si>
    <t>41033/SINAPI</t>
  </si>
  <si>
    <t>41040/SINAPI</t>
  </si>
  <si>
    <t>44500/SINAPI</t>
  </si>
  <si>
    <t>4238/SINAPI</t>
  </si>
  <si>
    <t>41012/SINAPI</t>
  </si>
  <si>
    <t>4237/SINAPI</t>
  </si>
  <si>
    <t>41002/SINAPI</t>
  </si>
  <si>
    <t>4233/SINAPI</t>
  </si>
  <si>
    <t>41001/SINAPI</t>
  </si>
  <si>
    <t>2/SINAPI</t>
  </si>
  <si>
    <t>36517/SINAPI</t>
  </si>
  <si>
    <t>4262/SINAPI</t>
  </si>
  <si>
    <t>4263/SINAPI</t>
  </si>
  <si>
    <t>36518/SINAPI</t>
  </si>
  <si>
    <t>14221/SINAPI</t>
  </si>
  <si>
    <t>38402/SINAPI</t>
  </si>
  <si>
    <t>3412/SINAPI</t>
  </si>
  <si>
    <t>3413/SINAPI</t>
  </si>
  <si>
    <t>39744/SINAPI</t>
  </si>
  <si>
    <t>39745/SINAPI</t>
  </si>
  <si>
    <t>39637/SINAPI</t>
  </si>
  <si>
    <t>39638/SINAPI</t>
  </si>
  <si>
    <t>39639/SINAPI</t>
  </si>
  <si>
    <t>39517/SINAPI</t>
  </si>
  <si>
    <t>39518/SINAPI</t>
  </si>
  <si>
    <t>38366/SINAPI</t>
  </si>
  <si>
    <t>11703/SINAPI</t>
  </si>
  <si>
    <t>37400/SINAPI</t>
  </si>
  <si>
    <t>25400/SINAPI</t>
  </si>
  <si>
    <t>4276/SINAPI</t>
  </si>
  <si>
    <t>4273/SINAPI</t>
  </si>
  <si>
    <t>4274/SINAPI</t>
  </si>
  <si>
    <t>39438/SINAPI</t>
  </si>
  <si>
    <t>11963/SINAPI</t>
  </si>
  <si>
    <t>11964/SINAPI</t>
  </si>
  <si>
    <t>4379/SINAPI</t>
  </si>
  <si>
    <t>4377/SINAPI</t>
  </si>
  <si>
    <t>4356/SINAPI</t>
  </si>
  <si>
    <t>13246/SINAPI</t>
  </si>
  <si>
    <t>4346/SINAPI</t>
  </si>
  <si>
    <t>11955/SINAPI</t>
  </si>
  <si>
    <t>11960/SINAPI</t>
  </si>
  <si>
    <t>4333/SINAPI</t>
  </si>
  <si>
    <t>4358/SINAPI</t>
  </si>
  <si>
    <t>39435/SINAPI</t>
  </si>
  <si>
    <t>39436/SINAPI</t>
  </si>
  <si>
    <t>39437/SINAPI</t>
  </si>
  <si>
    <t>39439/SINAPI</t>
  </si>
  <si>
    <t>39440/SINAPI</t>
  </si>
  <si>
    <t>39441/SINAPI</t>
  </si>
  <si>
    <t>39442/SINAPI</t>
  </si>
  <si>
    <t>39443/SINAPI</t>
  </si>
  <si>
    <t>4329/SINAPI</t>
  </si>
  <si>
    <t>4383/SINAPI</t>
  </si>
  <si>
    <t>4344/SINAPI</t>
  </si>
  <si>
    <t>436/SINAPI</t>
  </si>
  <si>
    <t>442/SINAPI</t>
  </si>
  <si>
    <t>11953/SINAPI</t>
  </si>
  <si>
    <t>4335/SINAPI</t>
  </si>
  <si>
    <t>4334/SINAPI</t>
  </si>
  <si>
    <t>4343/SINAPI</t>
  </si>
  <si>
    <t>430/SINAPI</t>
  </si>
  <si>
    <t>441/SINAPI</t>
  </si>
  <si>
    <t>431/SINAPI</t>
  </si>
  <si>
    <t>432/SINAPI</t>
  </si>
  <si>
    <t>429/SINAPI</t>
  </si>
  <si>
    <t>439/SINAPI</t>
  </si>
  <si>
    <t>433/SINAPI</t>
  </si>
  <si>
    <t>437/SINAPI</t>
  </si>
  <si>
    <t>11790/SINAPI</t>
  </si>
  <si>
    <t>428/SINAPI</t>
  </si>
  <si>
    <t>4384/SINAPI</t>
  </si>
  <si>
    <t>4351/SINAPI</t>
  </si>
  <si>
    <t>11054/SINAPI</t>
  </si>
  <si>
    <t>11055/SINAPI</t>
  </si>
  <si>
    <t>11056/SINAPI</t>
  </si>
  <si>
    <t>11057/SINAPI</t>
  </si>
  <si>
    <t>11059/SINAPI</t>
  </si>
  <si>
    <t>11058/SINAPI</t>
  </si>
  <si>
    <t>4380/SINAPI</t>
  </si>
  <si>
    <t>4299/SINAPI</t>
  </si>
  <si>
    <t>4304/SINAPI</t>
  </si>
  <si>
    <t>4305/SINAPI</t>
  </si>
  <si>
    <t>4306/SINAPI</t>
  </si>
  <si>
    <t>4308/SINAPI</t>
  </si>
  <si>
    <t>4302/SINAPI</t>
  </si>
  <si>
    <t>4300/SINAPI</t>
  </si>
  <si>
    <t>4301/SINAPI</t>
  </si>
  <si>
    <t>4320/SINAPI</t>
  </si>
  <si>
    <t>4318/SINAPI</t>
  </si>
  <si>
    <t>40547/SINAPI</t>
  </si>
  <si>
    <t>11962/SINAPI</t>
  </si>
  <si>
    <t>4332/SINAPI</t>
  </si>
  <si>
    <t>4331/SINAPI</t>
  </si>
  <si>
    <t>4336/SINAPI</t>
  </si>
  <si>
    <t>13294/SINAPI</t>
  </si>
  <si>
    <t>11948/SINAPI</t>
  </si>
  <si>
    <t>4382/SINAPI</t>
  </si>
  <si>
    <t>4354/SINAPI</t>
  </si>
  <si>
    <t>40839/SINAPI</t>
  </si>
  <si>
    <t>40552/SINAPI</t>
  </si>
  <si>
    <t>40549/SINAPI</t>
  </si>
  <si>
    <t>4385/SINAPI</t>
  </si>
  <si>
    <t>20078/SINAPI</t>
  </si>
  <si>
    <t>39897/SINAPI</t>
  </si>
  <si>
    <t>118/SINAPI</t>
  </si>
  <si>
    <t>4396/SINAPI</t>
  </si>
  <si>
    <t>36881/SINAPI</t>
  </si>
  <si>
    <t>4397/SINAPI</t>
  </si>
  <si>
    <t>36882/SINAPI</t>
  </si>
  <si>
    <t>4751/SINAPI</t>
  </si>
  <si>
    <t>41066/SINAPI</t>
  </si>
  <si>
    <t>39604/SINAPI</t>
  </si>
  <si>
    <t>39605/SINAPI</t>
  </si>
  <si>
    <t>39606/SINAPI</t>
  </si>
  <si>
    <t>39607/SINAPI</t>
  </si>
  <si>
    <t>39594/SINAPI</t>
  </si>
  <si>
    <t>39596/SINAPI</t>
  </si>
  <si>
    <t>39595/SINAPI</t>
  </si>
  <si>
    <t>39597/SINAPI</t>
  </si>
  <si>
    <t>10731/SINAPI</t>
  </si>
  <si>
    <t>4704/SINAPI</t>
  </si>
  <si>
    <t>10730/SINAPI</t>
  </si>
  <si>
    <t>4729/SINAPI</t>
  </si>
  <si>
    <t>4720/SINAPI</t>
  </si>
  <si>
    <t>4721/SINAPI</t>
  </si>
  <si>
    <t>4718/SINAPI</t>
  </si>
  <si>
    <t>4722/SINAPI</t>
  </si>
  <si>
    <t>4723/SINAPI</t>
  </si>
  <si>
    <t>4727/SINAPI</t>
  </si>
  <si>
    <t>4748/SINAPI</t>
  </si>
  <si>
    <t>4730/SINAPI</t>
  </si>
  <si>
    <t>13186/SINAPI</t>
  </si>
  <si>
    <t>10737/SINAPI</t>
  </si>
  <si>
    <t>10734/SINAPI</t>
  </si>
  <si>
    <t>4708/SINAPI</t>
  </si>
  <si>
    <t>4712/SINAPI</t>
  </si>
  <si>
    <t>4710/SINAPI</t>
  </si>
  <si>
    <t>4746/SINAPI</t>
  </si>
  <si>
    <t>4750/SINAPI</t>
  </si>
  <si>
    <t>41065/SINAPI</t>
  </si>
  <si>
    <t>34747/SINAPI</t>
  </si>
  <si>
    <t>4826/SINAPI</t>
  </si>
  <si>
    <t>41975/SINAPI</t>
  </si>
  <si>
    <t>4825/SINAPI</t>
  </si>
  <si>
    <t>34744/SINAPI</t>
  </si>
  <si>
    <t>39430/SINAPI</t>
  </si>
  <si>
    <t>39573/SINAPI</t>
  </si>
  <si>
    <t>38410/SINAPI</t>
  </si>
  <si>
    <t>41596/SINAPI</t>
  </si>
  <si>
    <t>41598/SINAPI</t>
  </si>
  <si>
    <t>41594/SINAPI</t>
  </si>
  <si>
    <t>43663/SINAPI</t>
  </si>
  <si>
    <t>4766/SINAPI</t>
  </si>
  <si>
    <t>43664/SINAPI</t>
  </si>
  <si>
    <t>43082/SINAPI</t>
  </si>
  <si>
    <t>43665/SINAPI</t>
  </si>
  <si>
    <t>10966/SINAPI</t>
  </si>
  <si>
    <t>43692/SINAPI</t>
  </si>
  <si>
    <t>43083/SINAPI</t>
  </si>
  <si>
    <t>40535/SINAPI</t>
  </si>
  <si>
    <t>39427/SINAPI</t>
  </si>
  <si>
    <t>39424/SINAPI</t>
  </si>
  <si>
    <t>39425/SINAPI</t>
  </si>
  <si>
    <t>40664/SINAPI</t>
  </si>
  <si>
    <t>34360/SINAPI</t>
  </si>
  <si>
    <t>20259/SINAPI</t>
  </si>
  <si>
    <t>14077/SINAPI</t>
  </si>
  <si>
    <t>3678/SINAPI</t>
  </si>
  <si>
    <t>39418/SINAPI</t>
  </si>
  <si>
    <t>39419/SINAPI</t>
  </si>
  <si>
    <t>39420/SINAPI</t>
  </si>
  <si>
    <t>39571/SINAPI</t>
  </si>
  <si>
    <t>39421/SINAPI</t>
  </si>
  <si>
    <t>39422/SINAPI</t>
  </si>
  <si>
    <t>39423/SINAPI</t>
  </si>
  <si>
    <t>39426/SINAPI</t>
  </si>
  <si>
    <t>39429/SINAPI</t>
  </si>
  <si>
    <t>39428/SINAPI</t>
  </si>
  <si>
    <t>39572/SINAPI</t>
  </si>
  <si>
    <t>39570/SINAPI</t>
  </si>
  <si>
    <t>39569/SINAPI</t>
  </si>
  <si>
    <t>11552/SINAPI</t>
  </si>
  <si>
    <t>40598/SINAPI</t>
  </si>
  <si>
    <t>39029/SINAPI</t>
  </si>
  <si>
    <t>39028/SINAPI</t>
  </si>
  <si>
    <t>39328/SINAPI</t>
  </si>
  <si>
    <t>38541/SINAPI</t>
  </si>
  <si>
    <t>38542/SINAPI</t>
  </si>
  <si>
    <t>38543/SINAPI</t>
  </si>
  <si>
    <t>40406/SINAPI</t>
  </si>
  <si>
    <t>40789/SINAPI</t>
  </si>
  <si>
    <t>40791/SINAPI</t>
  </si>
  <si>
    <t>11651/SINAPI</t>
  </si>
  <si>
    <t>40435/SINAPI</t>
  </si>
  <si>
    <t>39012/SINAPI</t>
  </si>
  <si>
    <t>13617/SINAPI</t>
  </si>
  <si>
    <t>35274/SINAPI</t>
  </si>
  <si>
    <t>35275/SINAPI</t>
  </si>
  <si>
    <t>35276/SINAPI</t>
  </si>
  <si>
    <t>38386/SINAPI</t>
  </si>
  <si>
    <t>11091/SINAPI</t>
  </si>
  <si>
    <t>37586/SINAPI</t>
  </si>
  <si>
    <t>37395/SINAPI</t>
  </si>
  <si>
    <t>14147/SINAPI</t>
  </si>
  <si>
    <t>37396/SINAPI</t>
  </si>
  <si>
    <t>37397/SINAPI</t>
  </si>
  <si>
    <t>43606/SINAPI</t>
  </si>
  <si>
    <t>444/SINAPI</t>
  </si>
  <si>
    <t>445/SINAPI</t>
  </si>
  <si>
    <t>4783/SINAPI</t>
  </si>
  <si>
    <t>41079/SINAPI</t>
  </si>
  <si>
    <t>12874/SINAPI</t>
  </si>
  <si>
    <t>41082/SINAPI</t>
  </si>
  <si>
    <t>4785/SINAPI</t>
  </si>
  <si>
    <t>41081/SINAPI</t>
  </si>
  <si>
    <t>4801/SINAPI</t>
  </si>
  <si>
    <t>4794/SINAPI</t>
  </si>
  <si>
    <t>4796/SINAPI</t>
  </si>
  <si>
    <t>4800/SINAPI</t>
  </si>
  <si>
    <t>4795/SINAPI</t>
  </si>
  <si>
    <t>39694/SINAPI</t>
  </si>
  <si>
    <t>1292/SINAPI</t>
  </si>
  <si>
    <t>1287/SINAPI</t>
  </si>
  <si>
    <t>1297/SINAPI</t>
  </si>
  <si>
    <t>4786/SINAPI</t>
  </si>
  <si>
    <t>10840/SINAPI</t>
  </si>
  <si>
    <t>10841/SINAPI</t>
  </si>
  <si>
    <t>44540/SINAPI</t>
  </si>
  <si>
    <t>10842/SINAPI</t>
  </si>
  <si>
    <t>21108/SINAPI</t>
  </si>
  <si>
    <t>38180/SINAPI</t>
  </si>
  <si>
    <t>40648/SINAPI</t>
  </si>
  <si>
    <t>40649/SINAPI</t>
  </si>
  <si>
    <t>40650/SINAPI</t>
  </si>
  <si>
    <t>40651/SINAPI</t>
  </si>
  <si>
    <t>40652/SINAPI</t>
  </si>
  <si>
    <t>40647/SINAPI</t>
  </si>
  <si>
    <t>40653/SINAPI</t>
  </si>
  <si>
    <t>36178/SINAPI</t>
  </si>
  <si>
    <t>38195/SINAPI</t>
  </si>
  <si>
    <t>38181/SINAPI</t>
  </si>
  <si>
    <t>38182/SINAPI</t>
  </si>
  <si>
    <t>38186/SINAPI</t>
  </si>
  <si>
    <t>38185/SINAPI</t>
  </si>
  <si>
    <t>40654/SINAPI</t>
  </si>
  <si>
    <t>44541/SINAPI</t>
  </si>
  <si>
    <t>4822/SINAPI</t>
  </si>
  <si>
    <t>4818/SINAPI</t>
  </si>
  <si>
    <t>39567/SINAPI</t>
  </si>
  <si>
    <t>39566/SINAPI</t>
  </si>
  <si>
    <t>39416/SINAPI</t>
  </si>
  <si>
    <t>39417/SINAPI</t>
  </si>
  <si>
    <t>43742/SINAPI</t>
  </si>
  <si>
    <t>39414/SINAPI</t>
  </si>
  <si>
    <t>39415/SINAPI</t>
  </si>
  <si>
    <t>43740/SINAPI</t>
  </si>
  <si>
    <t>39412/SINAPI</t>
  </si>
  <si>
    <t>39413/SINAPI</t>
  </si>
  <si>
    <t>43741/SINAPI</t>
  </si>
  <si>
    <t>11062/SINAPI</t>
  </si>
  <si>
    <t>11063/SINAPI</t>
  </si>
  <si>
    <t>13521/SINAPI</t>
  </si>
  <si>
    <t>10851/SINAPI</t>
  </si>
  <si>
    <t>39515/SINAPI</t>
  </si>
  <si>
    <t>39516/SINAPI</t>
  </si>
  <si>
    <t>39514/SINAPI</t>
  </si>
  <si>
    <t>4812/SINAPI</t>
  </si>
  <si>
    <t>10849/SINAPI</t>
  </si>
  <si>
    <t>10848/SINAPI</t>
  </si>
  <si>
    <t>4813/SINAPI</t>
  </si>
  <si>
    <t>37560/SINAPI</t>
  </si>
  <si>
    <t>37557/SINAPI</t>
  </si>
  <si>
    <t>37556/SINAPI</t>
  </si>
  <si>
    <t>37559/SINAPI</t>
  </si>
  <si>
    <t>37539/SINAPI</t>
  </si>
  <si>
    <t>37558/SINAPI</t>
  </si>
  <si>
    <t>34723/SINAPI</t>
  </si>
  <si>
    <t>34721/SINAPI</t>
  </si>
  <si>
    <t>4309/SINAPI</t>
  </si>
  <si>
    <t>4307/SINAPI</t>
  </si>
  <si>
    <t>10850/SINAPI</t>
  </si>
  <si>
    <t>42438/SINAPI</t>
  </si>
  <si>
    <t>4792/SINAPI</t>
  </si>
  <si>
    <t>4790/SINAPI</t>
  </si>
  <si>
    <t>40671/SINAPI</t>
  </si>
  <si>
    <t>7552/SINAPI</t>
  </si>
  <si>
    <t>4893/SINAPI</t>
  </si>
  <si>
    <t>4894/SINAPI</t>
  </si>
  <si>
    <t>4888/SINAPI</t>
  </si>
  <si>
    <t>4890/SINAPI</t>
  </si>
  <si>
    <t>12411/SINAPI</t>
  </si>
  <si>
    <t>4891/SINAPI</t>
  </si>
  <si>
    <t>4889/SINAPI</t>
  </si>
  <si>
    <t>4892/SINAPI</t>
  </si>
  <si>
    <t>12412/SINAPI</t>
  </si>
  <si>
    <t>11073/SINAPI</t>
  </si>
  <si>
    <t>11071/SINAPI</t>
  </si>
  <si>
    <t>11072/SINAPI</t>
  </si>
  <si>
    <t>4895/SINAPI</t>
  </si>
  <si>
    <t>4907/SINAPI</t>
  </si>
  <si>
    <t>4902/SINAPI</t>
  </si>
  <si>
    <t>4908/SINAPI</t>
  </si>
  <si>
    <t>4909/SINAPI</t>
  </si>
  <si>
    <t>4903/SINAPI</t>
  </si>
  <si>
    <t>4897/SINAPI</t>
  </si>
  <si>
    <t>4896/SINAPI</t>
  </si>
  <si>
    <t>4900/SINAPI</t>
  </si>
  <si>
    <t>4898/SINAPI</t>
  </si>
  <si>
    <t>4899/SINAPI</t>
  </si>
  <si>
    <t>11096/SINAPI</t>
  </si>
  <si>
    <t>4741/SINAPI</t>
  </si>
  <si>
    <t>4752/SINAPI</t>
  </si>
  <si>
    <t>41091/SINAPI</t>
  </si>
  <si>
    <t>13954/SINAPI</t>
  </si>
  <si>
    <t>3411/SINAPI</t>
  </si>
  <si>
    <t>39995/SINAPI</t>
  </si>
  <si>
    <t>11615/SINAPI</t>
  </si>
  <si>
    <t>3408/SINAPI</t>
  </si>
  <si>
    <t>3409/SINAPI</t>
  </si>
  <si>
    <t>11427/SINAPI</t>
  </si>
  <si>
    <t>4491/SINAPI</t>
  </si>
  <si>
    <t>2745/SINAPI</t>
  </si>
  <si>
    <t>14439/SINAPI</t>
  </si>
  <si>
    <t>44496/SINAPI</t>
  </si>
  <si>
    <t>12362/SINAPI</t>
  </si>
  <si>
    <t>421/SINAPI</t>
  </si>
  <si>
    <t>14148/SINAPI</t>
  </si>
  <si>
    <t>4341/SINAPI</t>
  </si>
  <si>
    <t>4337/SINAPI</t>
  </si>
  <si>
    <t>4339/SINAPI</t>
  </si>
  <si>
    <t>39997/SINAPI</t>
  </si>
  <si>
    <t>11971/SINAPI</t>
  </si>
  <si>
    <t>4342/SINAPI</t>
  </si>
  <si>
    <t>4330/SINAPI</t>
  </si>
  <si>
    <t>4340/SINAPI</t>
  </si>
  <si>
    <t>5088/SINAPI</t>
  </si>
  <si>
    <t>11154/SINAPI</t>
  </si>
  <si>
    <t>4989/SINAPI</t>
  </si>
  <si>
    <t>4982/SINAPI</t>
  </si>
  <si>
    <t>4962/SINAPI</t>
  </si>
  <si>
    <t>4981/SINAPI</t>
  </si>
  <si>
    <t>4964/SINAPI</t>
  </si>
  <si>
    <t>4992/SINAPI</t>
  </si>
  <si>
    <t>4987/SINAPI</t>
  </si>
  <si>
    <t>4930/SINAPI</t>
  </si>
  <si>
    <t>39021/SINAPI</t>
  </si>
  <si>
    <t>39022/SINAPI</t>
  </si>
  <si>
    <t>39024/SINAPI</t>
  </si>
  <si>
    <t>4914/SINAPI</t>
  </si>
  <si>
    <t>4917/SINAPI</t>
  </si>
  <si>
    <t>39025/SINAPI</t>
  </si>
  <si>
    <t>4922/SINAPI</t>
  </si>
  <si>
    <t>4911/SINAPI</t>
  </si>
  <si>
    <t>37518/SINAPI</t>
  </si>
  <si>
    <t>4910/SINAPI</t>
  </si>
  <si>
    <t>4943/SINAPI</t>
  </si>
  <si>
    <t>5002/SINAPI</t>
  </si>
  <si>
    <t>4977/SINAPI</t>
  </si>
  <si>
    <t>5028/SINAPI</t>
  </si>
  <si>
    <t>4998/SINAPI</t>
  </si>
  <si>
    <t>4969/SINAPI</t>
  </si>
  <si>
    <t>11364/SINAPI</t>
  </si>
  <si>
    <t>11365/SINAPI</t>
  </si>
  <si>
    <t>11366/SINAPI</t>
  </si>
  <si>
    <t>43777/SINAPI</t>
  </si>
  <si>
    <t>20322/SINAPI</t>
  </si>
  <si>
    <t>10553/SINAPI</t>
  </si>
  <si>
    <t>5020/SINAPI</t>
  </si>
  <si>
    <t>10554/SINAPI</t>
  </si>
  <si>
    <t>10555/SINAPI</t>
  </si>
  <si>
    <t>10556/SINAPI</t>
  </si>
  <si>
    <t>39502/SINAPI</t>
  </si>
  <si>
    <t>39504/SINAPI</t>
  </si>
  <si>
    <t>39503/SINAPI</t>
  </si>
  <si>
    <t>39505/SINAPI</t>
  </si>
  <si>
    <t>44471/SINAPI</t>
  </si>
  <si>
    <t>4944/SINAPI</t>
  </si>
  <si>
    <t>21102/SINAPI</t>
  </si>
  <si>
    <t>21101/SINAPI</t>
  </si>
  <si>
    <t>34713/SINAPI</t>
  </si>
  <si>
    <t>37563/SINAPI</t>
  </si>
  <si>
    <t>4948/SINAPI</t>
  </si>
  <si>
    <t>37561/SINAPI</t>
  </si>
  <si>
    <t>37562/SINAPI</t>
  </si>
  <si>
    <t>14164/SINAPI</t>
  </si>
  <si>
    <t>14163/SINAPI</t>
  </si>
  <si>
    <t>5051/SINAPI</t>
  </si>
  <si>
    <t>14162/SINAPI</t>
  </si>
  <si>
    <t>5052/SINAPI</t>
  </si>
  <si>
    <t>14166/SINAPI</t>
  </si>
  <si>
    <t>14165/SINAPI</t>
  </si>
  <si>
    <t>5050/SINAPI</t>
  </si>
  <si>
    <t>12366/SINAPI</t>
  </si>
  <si>
    <t>5045/SINAPI</t>
  </si>
  <si>
    <t>5035/SINAPI</t>
  </si>
  <si>
    <t>41180/SINAPI</t>
  </si>
  <si>
    <t>41181/SINAPI</t>
  </si>
  <si>
    <t>41182/SINAPI</t>
  </si>
  <si>
    <t>41183/SINAPI</t>
  </si>
  <si>
    <t>41184/SINAPI</t>
  </si>
  <si>
    <t>41185/SINAPI</t>
  </si>
  <si>
    <t>41186/SINAPI</t>
  </si>
  <si>
    <t>41187/SINAPI</t>
  </si>
  <si>
    <t>41188/SINAPI</t>
  </si>
  <si>
    <t>5036/SINAPI</t>
  </si>
  <si>
    <t>41189/SINAPI</t>
  </si>
  <si>
    <t>41190/SINAPI</t>
  </si>
  <si>
    <t>41191/SINAPI</t>
  </si>
  <si>
    <t>41192/SINAPI</t>
  </si>
  <si>
    <t>41193/SINAPI</t>
  </si>
  <si>
    <t>41194/SINAPI</t>
  </si>
  <si>
    <t>5044/SINAPI</t>
  </si>
  <si>
    <t>5059/SINAPI</t>
  </si>
  <si>
    <t>41201/SINAPI</t>
  </si>
  <si>
    <t>41199/SINAPI</t>
  </si>
  <si>
    <t>5057/SINAPI</t>
  </si>
  <si>
    <t>41200/SINAPI</t>
  </si>
  <si>
    <t>41205/SINAPI</t>
  </si>
  <si>
    <t>41202/SINAPI</t>
  </si>
  <si>
    <t>41206/SINAPI</t>
  </si>
  <si>
    <t>12372/SINAPI</t>
  </si>
  <si>
    <t>41207/SINAPI</t>
  </si>
  <si>
    <t>41203/SINAPI</t>
  </si>
  <si>
    <t>41204/SINAPI</t>
  </si>
  <si>
    <t>41210/SINAPI</t>
  </si>
  <si>
    <t>41208/SINAPI</t>
  </si>
  <si>
    <t>41211/SINAPI</t>
  </si>
  <si>
    <t>13339/SINAPI</t>
  </si>
  <si>
    <t>41213/SINAPI</t>
  </si>
  <si>
    <t>41209/SINAPI</t>
  </si>
  <si>
    <t>41216/SINAPI</t>
  </si>
  <si>
    <t>41217/SINAPI</t>
  </si>
  <si>
    <t>41218/SINAPI</t>
  </si>
  <si>
    <t>41214/SINAPI</t>
  </si>
  <si>
    <t>41215/SINAPI</t>
  </si>
  <si>
    <t>41221/SINAPI</t>
  </si>
  <si>
    <t>41222/SINAPI</t>
  </si>
  <si>
    <t>41195/SINAPI</t>
  </si>
  <si>
    <t>41198/SINAPI</t>
  </si>
  <si>
    <t>41196/SINAPI</t>
  </si>
  <si>
    <t>5033/SINAPI</t>
  </si>
  <si>
    <t>41197/SINAPI</t>
  </si>
  <si>
    <t>12388/SINAPI</t>
  </si>
  <si>
    <t>2731/SINAPI</t>
  </si>
  <si>
    <t>41457/SINAPI</t>
  </si>
  <si>
    <t>41458/SINAPI</t>
  </si>
  <si>
    <t>41459/SINAPI</t>
  </si>
  <si>
    <t>41461/SINAPI</t>
  </si>
  <si>
    <t>44537/SINAPI</t>
  </si>
  <si>
    <t>11844/SINAPI</t>
  </si>
  <si>
    <t>4465/SINAPI</t>
  </si>
  <si>
    <t>35273/SINAPI</t>
  </si>
  <si>
    <t>4470/SINAPI</t>
  </si>
  <si>
    <t>20208/SINAPI</t>
  </si>
  <si>
    <t>20204/SINAPI</t>
  </si>
  <si>
    <t>4437/SINAPI</t>
  </si>
  <si>
    <t>14580/SINAPI</t>
  </si>
  <si>
    <t>40304/SINAPI</t>
  </si>
  <si>
    <t>5065/SINAPI</t>
  </si>
  <si>
    <t>5072/SINAPI</t>
  </si>
  <si>
    <t>5066/SINAPI</t>
  </si>
  <si>
    <t>5063/SINAPI</t>
  </si>
  <si>
    <t>20247/SINAPI</t>
  </si>
  <si>
    <t>5074/SINAPI</t>
  </si>
  <si>
    <t>5067/SINAPI</t>
  </si>
  <si>
    <t>5078/SINAPI</t>
  </si>
  <si>
    <t>5068/SINAPI</t>
  </si>
  <si>
    <t>5073/SINAPI</t>
  </si>
  <si>
    <t>5069/SINAPI</t>
  </si>
  <si>
    <t>5070/SINAPI</t>
  </si>
  <si>
    <t>5071/SINAPI</t>
  </si>
  <si>
    <t>5061/SINAPI</t>
  </si>
  <si>
    <t>5075/SINAPI</t>
  </si>
  <si>
    <t>39027/SINAPI</t>
  </si>
  <si>
    <t>5062/SINAPI</t>
  </si>
  <si>
    <t>40568/SINAPI</t>
  </si>
  <si>
    <t>39026/SINAPI</t>
  </si>
  <si>
    <t>42431/SINAPI</t>
  </si>
  <si>
    <t>44074/SINAPI</t>
  </si>
  <si>
    <t>44072/SINAPI</t>
  </si>
  <si>
    <t>511/SINAPI</t>
  </si>
  <si>
    <t>37540/SINAPI</t>
  </si>
  <si>
    <t>37548/SINAPI</t>
  </si>
  <si>
    <t>39828/SINAPI</t>
  </si>
  <si>
    <t>12273/SINAPI</t>
  </si>
  <si>
    <t>38392/SINAPI</t>
  </si>
  <si>
    <t>11735/SINAPI</t>
  </si>
  <si>
    <t>11737/SINAPI</t>
  </si>
  <si>
    <t>11738/SINAPI</t>
  </si>
  <si>
    <t>36143/SINAPI</t>
  </si>
  <si>
    <t>36142/SINAPI</t>
  </si>
  <si>
    <t>36146/SINAPI</t>
  </si>
  <si>
    <t>39015/SINAPI</t>
  </si>
  <si>
    <t>38377/SINAPI</t>
  </si>
  <si>
    <t>38376/SINAPI</t>
  </si>
  <si>
    <t>38116/SINAPI</t>
  </si>
  <si>
    <t>38066/SINAPI</t>
  </si>
  <si>
    <t>38117/SINAPI</t>
  </si>
  <si>
    <t>38067/SINAPI</t>
  </si>
  <si>
    <t>11522/SINAPI</t>
  </si>
  <si>
    <t>43600/SINAPI</t>
  </si>
  <si>
    <t>5080/SINAPI</t>
  </si>
  <si>
    <t>38168/SINAPI</t>
  </si>
  <si>
    <t>43601/SINAPI</t>
  </si>
  <si>
    <t>13393/SINAPI</t>
  </si>
  <si>
    <t>13395/SINAPI</t>
  </si>
  <si>
    <t>12039/SINAPI</t>
  </si>
  <si>
    <t>13396/SINAPI</t>
  </si>
  <si>
    <t>12041/SINAPI</t>
  </si>
  <si>
    <t>12043/SINAPI</t>
  </si>
  <si>
    <t>39762/SINAPI</t>
  </si>
  <si>
    <t>12042/SINAPI</t>
  </si>
  <si>
    <t>39763/SINAPI</t>
  </si>
  <si>
    <t>39760/SINAPI</t>
  </si>
  <si>
    <t>39756/SINAPI</t>
  </si>
  <si>
    <t>12038/SINAPI</t>
  </si>
  <si>
    <t>39757/SINAPI</t>
  </si>
  <si>
    <t>39758/SINAPI</t>
  </si>
  <si>
    <t>39759/SINAPI</t>
  </si>
  <si>
    <t>39761/SINAPI</t>
  </si>
  <si>
    <t>39805/SINAPI</t>
  </si>
  <si>
    <t>39806/SINAPI</t>
  </si>
  <si>
    <t>39807/SINAPI</t>
  </si>
  <si>
    <t>43100/SINAPI</t>
  </si>
  <si>
    <t>39804/SINAPI</t>
  </si>
  <si>
    <t>39796/SINAPI</t>
  </si>
  <si>
    <t>39797/SINAPI</t>
  </si>
  <si>
    <t>39798/SINAPI</t>
  </si>
  <si>
    <t>39794/SINAPI</t>
  </si>
  <si>
    <t>39795/SINAPI</t>
  </si>
  <si>
    <t>39799/SINAPI</t>
  </si>
  <si>
    <t>39801/SINAPI</t>
  </si>
  <si>
    <t>39802/SINAPI</t>
  </si>
  <si>
    <t>39803/SINAPI</t>
  </si>
  <si>
    <t>39800/SINAPI</t>
  </si>
  <si>
    <t>21059/SINAPI</t>
  </si>
  <si>
    <t>11234/SINAPI</t>
  </si>
  <si>
    <t>21060/SINAPI</t>
  </si>
  <si>
    <t>21061/SINAPI</t>
  </si>
  <si>
    <t>21062/SINAPI</t>
  </si>
  <si>
    <t>11708/SINAPI</t>
  </si>
  <si>
    <t>11709/SINAPI</t>
  </si>
  <si>
    <t>11710/SINAPI</t>
  </si>
  <si>
    <t>11707/SINAPI</t>
  </si>
  <si>
    <t>5102/SINAPI</t>
  </si>
  <si>
    <t>11739/SINAPI</t>
  </si>
  <si>
    <t>11711/SINAPI</t>
  </si>
  <si>
    <t>11741/SINAPI</t>
  </si>
  <si>
    <t>11745/SINAPI</t>
  </si>
  <si>
    <t>11743/SINAPI</t>
  </si>
  <si>
    <t>40985/SINAPI</t>
  </si>
  <si>
    <t>44502/SINAPI</t>
  </si>
  <si>
    <t>1088/SINAPI</t>
  </si>
  <si>
    <t>1087/SINAPI</t>
  </si>
  <si>
    <t>38777/SINAPI</t>
  </si>
  <si>
    <t>1086/SINAPI</t>
  </si>
  <si>
    <t>1079/SINAPI</t>
  </si>
  <si>
    <t>39374/SINAPI</t>
  </si>
  <si>
    <t>1082/SINAPI</t>
  </si>
  <si>
    <t>12316/SINAPI</t>
  </si>
  <si>
    <t>12317/SINAPI</t>
  </si>
  <si>
    <t>12318/SINAPI</t>
  </si>
  <si>
    <t>5104/SINAPI</t>
  </si>
  <si>
    <t>44530/SINAPI</t>
  </si>
  <si>
    <t>2710/SINAPI</t>
  </si>
  <si>
    <t>14575/SINAPI</t>
  </si>
  <si>
    <t>20034/SINAPI</t>
  </si>
  <si>
    <t>20036/SINAPI</t>
  </si>
  <si>
    <t>20037/SINAPI</t>
  </si>
  <si>
    <t>20043/SINAPI</t>
  </si>
  <si>
    <t>20044/SINAPI</t>
  </si>
  <si>
    <t>20042/SINAPI</t>
  </si>
  <si>
    <t>20046/SINAPI</t>
  </si>
  <si>
    <t>20047/SINAPI</t>
  </si>
  <si>
    <t>20045/SINAPI</t>
  </si>
  <si>
    <t>20972/SINAPI</t>
  </si>
  <si>
    <t>20032/SINAPI</t>
  </si>
  <si>
    <t>11321/SINAPI</t>
  </si>
  <si>
    <t>11323/SINAPI</t>
  </si>
  <si>
    <t>20327/SINAPI</t>
  </si>
  <si>
    <t>13390/SINAPI</t>
  </si>
  <si>
    <t>6034/SINAPI</t>
  </si>
  <si>
    <t>6036/SINAPI</t>
  </si>
  <si>
    <t>6031/SINAPI</t>
  </si>
  <si>
    <t>6029/SINAPI</t>
  </si>
  <si>
    <t>6033/SINAPI</t>
  </si>
  <si>
    <t>11672/SINAPI</t>
  </si>
  <si>
    <t>11669/SINAPI</t>
  </si>
  <si>
    <t>11670/SINAPI</t>
  </si>
  <si>
    <t>20055/SINAPI</t>
  </si>
  <si>
    <t>11671/SINAPI</t>
  </si>
  <si>
    <t>6032/SINAPI</t>
  </si>
  <si>
    <t>11673/SINAPI</t>
  </si>
  <si>
    <t>11674/SINAPI</t>
  </si>
  <si>
    <t>11675/SINAPI</t>
  </si>
  <si>
    <t>11676/SINAPI</t>
  </si>
  <si>
    <t>11677/SINAPI</t>
  </si>
  <si>
    <t>11678/SINAPI</t>
  </si>
  <si>
    <t>6038/SINAPI</t>
  </si>
  <si>
    <t>11718/SINAPI</t>
  </si>
  <si>
    <t>6037/SINAPI</t>
  </si>
  <si>
    <t>11719/SINAPI</t>
  </si>
  <si>
    <t>6019/SINAPI</t>
  </si>
  <si>
    <t>6010/SINAPI</t>
  </si>
  <si>
    <t>6017/SINAPI</t>
  </si>
  <si>
    <t>6020/SINAPI</t>
  </si>
  <si>
    <t>6028/SINAPI</t>
  </si>
  <si>
    <t>6011/SINAPI</t>
  </si>
  <si>
    <t>6012/SINAPI</t>
  </si>
  <si>
    <t>6016/SINAPI</t>
  </si>
  <si>
    <t>6027/SINAPI</t>
  </si>
  <si>
    <t>6013/SINAPI</t>
  </si>
  <si>
    <t>6015/SINAPI</t>
  </si>
  <si>
    <t>6014/SINAPI</t>
  </si>
  <si>
    <t>6006/SINAPI</t>
  </si>
  <si>
    <t>6005/SINAPI</t>
  </si>
  <si>
    <t>11756/SINAPI</t>
  </si>
  <si>
    <t>10904/SINAPI</t>
  </si>
  <si>
    <t>11752/SINAPI</t>
  </si>
  <si>
    <t>11753/SINAPI</t>
  </si>
  <si>
    <t>6021/SINAPI</t>
  </si>
  <si>
    <t>6024/SINAPI</t>
  </si>
  <si>
    <t>38379/SINAPI</t>
  </si>
  <si>
    <t>13897/SINAPI</t>
  </si>
  <si>
    <t>10640/SINAPI</t>
  </si>
  <si>
    <t>34357/SINAPI</t>
  </si>
  <si>
    <t>37329/SINAPI</t>
  </si>
  <si>
    <t>2510/SINAPI</t>
  </si>
  <si>
    <t>12359/SINAPI</t>
  </si>
  <si>
    <t>7353/SINAPI</t>
  </si>
  <si>
    <t>36144/SINAPI</t>
  </si>
  <si>
    <t>10518/SINAPI</t>
  </si>
  <si>
    <t>36530/SINAPI</t>
  </si>
  <si>
    <t>6046/SINAPI</t>
  </si>
  <si>
    <t>36531/SINAPI</t>
  </si>
  <si>
    <t>34684/SINAPI</t>
  </si>
  <si>
    <t>34683/SINAPI</t>
  </si>
  <si>
    <t>533/SINAPI</t>
  </si>
  <si>
    <t>10515/SINAPI</t>
  </si>
  <si>
    <t>536/SINAPI</t>
  </si>
  <si>
    <t>153/SINAPI</t>
  </si>
  <si>
    <t>34682/SINAPI</t>
  </si>
  <si>
    <t>20205/SINAPI</t>
  </si>
  <si>
    <t>4412/SINAPI</t>
  </si>
  <si>
    <t>4408/SINAPI</t>
  </si>
  <si>
    <t>36250/SINAPI</t>
  </si>
  <si>
    <t>10857/SINAPI</t>
  </si>
  <si>
    <t>4803/SINAPI</t>
  </si>
  <si>
    <t>6186/SINAPI</t>
  </si>
  <si>
    <t>4829/SINAPI</t>
  </si>
  <si>
    <t>39829/SINAPI</t>
  </si>
  <si>
    <t>20231/SINAPI</t>
  </si>
  <si>
    <t>4804/SINAPI</t>
  </si>
  <si>
    <t>34680/SINAPI</t>
  </si>
  <si>
    <t>11573/SINAPI</t>
  </si>
  <si>
    <t>38401/SINAPI</t>
  </si>
  <si>
    <t>11575/SINAPI</t>
  </si>
  <si>
    <t>38179/SINAPI</t>
  </si>
  <si>
    <t>20256/SINAPI</t>
  </si>
  <si>
    <t>14511/SINAPI</t>
  </si>
  <si>
    <t>10642/SINAPI</t>
  </si>
  <si>
    <t>14489/SINAPI</t>
  </si>
  <si>
    <t>14513/SINAPI</t>
  </si>
  <si>
    <t>13600/SINAPI</t>
  </si>
  <si>
    <t>10646/SINAPI</t>
  </si>
  <si>
    <t>6070/SINAPI</t>
  </si>
  <si>
    <t>6069/SINAPI</t>
  </si>
  <si>
    <t>14626/SINAPI</t>
  </si>
  <si>
    <t>6067/SINAPI</t>
  </si>
  <si>
    <t>38393/SINAPI</t>
  </si>
  <si>
    <t>38390/SINAPI</t>
  </si>
  <si>
    <t>36532/SINAPI</t>
  </si>
  <si>
    <t>11578/SINAPI</t>
  </si>
  <si>
    <t>11577/SINAPI</t>
  </si>
  <si>
    <t>42432/SINAPI</t>
  </si>
  <si>
    <t>42437/SINAPI</t>
  </si>
  <si>
    <t>1116/SINAPI</t>
  </si>
  <si>
    <t>1115/SINAPI</t>
  </si>
  <si>
    <t>1113/SINAPI</t>
  </si>
  <si>
    <t>1114/SINAPI</t>
  </si>
  <si>
    <t>40873/SINAPI</t>
  </si>
  <si>
    <t>20214/SINAPI</t>
  </si>
  <si>
    <t>7237/SINAPI</t>
  </si>
  <si>
    <t>11757/SINAPI</t>
  </si>
  <si>
    <t>11758/SINAPI</t>
  </si>
  <si>
    <t>37526/SINAPI</t>
  </si>
  <si>
    <t>6076/SINAPI</t>
  </si>
  <si>
    <t>13109/SINAPI</t>
  </si>
  <si>
    <t>13110/SINAPI</t>
  </si>
  <si>
    <t>7581/SINAPI</t>
  </si>
  <si>
    <t>4509/SINAPI</t>
  </si>
  <si>
    <t>4512/SINAPI</t>
  </si>
  <si>
    <t>4517/SINAPI</t>
  </si>
  <si>
    <t>20206/SINAPI</t>
  </si>
  <si>
    <t>4460/SINAPI</t>
  </si>
  <si>
    <t>4417/SINAPI</t>
  </si>
  <si>
    <t>4415/SINAPI</t>
  </si>
  <si>
    <t>37373/SINAPI</t>
  </si>
  <si>
    <t>40864/SINAPI</t>
  </si>
  <si>
    <t>4734/SINAPI</t>
  </si>
  <si>
    <t>6085/SINAPI</t>
  </si>
  <si>
    <t>38396/SINAPI</t>
  </si>
  <si>
    <t>11622/SINAPI</t>
  </si>
  <si>
    <t>43143/SINAPI</t>
  </si>
  <si>
    <t>7317/SINAPI</t>
  </si>
  <si>
    <t>142/SINAPI</t>
  </si>
  <si>
    <t>43142/SINAPI</t>
  </si>
  <si>
    <t>38123/SINAPI</t>
  </si>
  <si>
    <t>42701/SINAPI</t>
  </si>
  <si>
    <t>42702/SINAPI</t>
  </si>
  <si>
    <t>37955/SINAPI</t>
  </si>
  <si>
    <t>42699/SINAPI</t>
  </si>
  <si>
    <t>42700/SINAPI</t>
  </si>
  <si>
    <t>37743/SINAPI</t>
  </si>
  <si>
    <t>37744/SINAPI</t>
  </si>
  <si>
    <t>37741/SINAPI</t>
  </si>
  <si>
    <t>39396/SINAPI</t>
  </si>
  <si>
    <t>39392/SINAPI</t>
  </si>
  <si>
    <t>39393/SINAPI</t>
  </si>
  <si>
    <t>39394/SINAPI</t>
  </si>
  <si>
    <t>39395/SINAPI</t>
  </si>
  <si>
    <t>14618/SINAPI</t>
  </si>
  <si>
    <t>40269/SINAPI</t>
  </si>
  <si>
    <t>6110/SINAPI</t>
  </si>
  <si>
    <t>40910/SINAPI</t>
  </si>
  <si>
    <t>6111/SINAPI</t>
  </si>
  <si>
    <t>41084/SINAPI</t>
  </si>
  <si>
    <t>44535/SINAPI</t>
  </si>
  <si>
    <t>38637/SINAPI</t>
  </si>
  <si>
    <t>6150/SINAPI</t>
  </si>
  <si>
    <t>6136/SINAPI</t>
  </si>
  <si>
    <t>38638/SINAPI</t>
  </si>
  <si>
    <t>20262/SINAPI</t>
  </si>
  <si>
    <t>6148/SINAPI</t>
  </si>
  <si>
    <t>6145/SINAPI</t>
  </si>
  <si>
    <t>6149/SINAPI</t>
  </si>
  <si>
    <t>6146/SINAPI</t>
  </si>
  <si>
    <t>44536/SINAPI</t>
  </si>
  <si>
    <t>39961/SINAPI</t>
  </si>
  <si>
    <t>42433/SINAPI</t>
  </si>
  <si>
    <t>42434/SINAPI</t>
  </si>
  <si>
    <t>42435/SINAPI</t>
  </si>
  <si>
    <t>38061/SINAPI</t>
  </si>
  <si>
    <t>20250/SINAPI</t>
  </si>
  <si>
    <t>13388/SINAPI</t>
  </si>
  <si>
    <t>39914/SINAPI</t>
  </si>
  <si>
    <t>12732/SINAPI</t>
  </si>
  <si>
    <t>6160/SINAPI</t>
  </si>
  <si>
    <t>41087/SINAPI</t>
  </si>
  <si>
    <t>6166/SINAPI</t>
  </si>
  <si>
    <t>41088/SINAPI</t>
  </si>
  <si>
    <t>20232/SINAPI</t>
  </si>
  <si>
    <t>10856/SINAPI</t>
  </si>
  <si>
    <t>4828/SINAPI</t>
  </si>
  <si>
    <t>20249/SINAPI</t>
  </si>
  <si>
    <t>11609/SINAPI</t>
  </si>
  <si>
    <t>20083/SINAPI</t>
  </si>
  <si>
    <t>10691/SINAPI</t>
  </si>
  <si>
    <t>12295/SINAPI</t>
  </si>
  <si>
    <t>12296/SINAPI</t>
  </si>
  <si>
    <t>12294/SINAPI</t>
  </si>
  <si>
    <t>14543/SINAPI</t>
  </si>
  <si>
    <t>13329/SINAPI</t>
  </si>
  <si>
    <t>21044/SINAPI</t>
  </si>
  <si>
    <t>21045/SINAPI</t>
  </si>
  <si>
    <t>21040/SINAPI</t>
  </si>
  <si>
    <t>21041/SINAPI</t>
  </si>
  <si>
    <t>21047/SINAPI</t>
  </si>
  <si>
    <t>21043/SINAPI</t>
  </si>
  <si>
    <t>21042/SINAPI</t>
  </si>
  <si>
    <t>14149/SINAPI</t>
  </si>
  <si>
    <t>38099/SINAPI</t>
  </si>
  <si>
    <t>38100/SINAPI</t>
  </si>
  <si>
    <t>20061/SINAPI</t>
  </si>
  <si>
    <t>7576/SINAPI</t>
  </si>
  <si>
    <t>3384/SINAPI</t>
  </si>
  <si>
    <t>7572/SINAPI</t>
  </si>
  <si>
    <t>3396/SINAPI</t>
  </si>
  <si>
    <t>37590/SINAPI</t>
  </si>
  <si>
    <t>37591/SINAPI</t>
  </si>
  <si>
    <t>12626/SINAPI</t>
  </si>
  <si>
    <t>11033/SINAPI</t>
  </si>
  <si>
    <t>390/SINAPI</t>
  </si>
  <si>
    <t>42436/SINAPI</t>
  </si>
  <si>
    <t>6193/SINAPI</t>
  </si>
  <si>
    <t>6194/SINAPI</t>
  </si>
  <si>
    <t>10567/SINAPI</t>
  </si>
  <si>
    <t>6212/SINAPI</t>
  </si>
  <si>
    <t>3993/SINAPI</t>
  </si>
  <si>
    <t>3990/SINAPI</t>
  </si>
  <si>
    <t>3992/SINAPI</t>
  </si>
  <si>
    <t>6178/SINAPI</t>
  </si>
  <si>
    <t>6180/SINAPI</t>
  </si>
  <si>
    <t>6182/SINAPI</t>
  </si>
  <si>
    <t>43614/SINAPI</t>
  </si>
  <si>
    <t>6189/SINAPI</t>
  </si>
  <si>
    <t>6214/SINAPI</t>
  </si>
  <si>
    <t>36153/SINAPI</t>
  </si>
  <si>
    <t>10740/SINAPI</t>
  </si>
  <si>
    <t>13914/SINAPI</t>
  </si>
  <si>
    <t>10742/SINAPI</t>
  </si>
  <si>
    <t>38465/SINAPI</t>
  </si>
  <si>
    <t>7543/SINAPI</t>
  </si>
  <si>
    <t>43427/SINAPI</t>
  </si>
  <si>
    <t>41613/SINAPI</t>
  </si>
  <si>
    <t>41614/SINAPI</t>
  </si>
  <si>
    <t>41615/SINAPI</t>
  </si>
  <si>
    <t>41616/SINAPI</t>
  </si>
  <si>
    <t>41617/SINAPI</t>
  </si>
  <si>
    <t>41618/SINAPI</t>
  </si>
  <si>
    <t>43428/SINAPI</t>
  </si>
  <si>
    <t>41619/SINAPI</t>
  </si>
  <si>
    <t>41620/SINAPI</t>
  </si>
  <si>
    <t>41622/SINAPI</t>
  </si>
  <si>
    <t>41623/SINAPI</t>
  </si>
  <si>
    <t>41624/SINAPI</t>
  </si>
  <si>
    <t>41625/SINAPI</t>
  </si>
  <si>
    <t>39352/SINAPI</t>
  </si>
  <si>
    <t>39346/SINAPI</t>
  </si>
  <si>
    <t>39350/SINAPI</t>
  </si>
  <si>
    <t>39351/SINAPI</t>
  </si>
  <si>
    <t>38952/SINAPI</t>
  </si>
  <si>
    <t>38953/SINAPI</t>
  </si>
  <si>
    <t>38835/SINAPI</t>
  </si>
  <si>
    <t>38837/SINAPI</t>
  </si>
  <si>
    <t>38836/SINAPI</t>
  </si>
  <si>
    <t>2666/SINAPI</t>
  </si>
  <si>
    <t>2668/SINAPI</t>
  </si>
  <si>
    <t>2664/SINAPI</t>
  </si>
  <si>
    <t>2662/SINAPI</t>
  </si>
  <si>
    <t>20964/SINAPI</t>
  </si>
  <si>
    <t>10905/SINAPI</t>
  </si>
  <si>
    <t>42703/SINAPI</t>
  </si>
  <si>
    <t>42704/SINAPI</t>
  </si>
  <si>
    <t>42705/SINAPI</t>
  </si>
  <si>
    <t>42706/SINAPI</t>
  </si>
  <si>
    <t>11289/SINAPI</t>
  </si>
  <si>
    <t>11241/SINAPI</t>
  </si>
  <si>
    <t>11301/SINAPI</t>
  </si>
  <si>
    <t>21090/SINAPI</t>
  </si>
  <si>
    <t>11315/SINAPI</t>
  </si>
  <si>
    <t>21071/SINAPI</t>
  </si>
  <si>
    <t>14112/SINAPI</t>
  </si>
  <si>
    <t>11316/SINAPI</t>
  </si>
  <si>
    <t>6240/SINAPI</t>
  </si>
  <si>
    <t>11296/SINAPI</t>
  </si>
  <si>
    <t>11299/SINAPI</t>
  </si>
  <si>
    <t>11688/SINAPI</t>
  </si>
  <si>
    <t>37736/SINAPI</t>
  </si>
  <si>
    <t>37739/SINAPI</t>
  </si>
  <si>
    <t>37740/SINAPI</t>
  </si>
  <si>
    <t>37738/SINAPI</t>
  </si>
  <si>
    <t>37737/SINAPI</t>
  </si>
  <si>
    <t>25014/SINAPI</t>
  </si>
  <si>
    <t>25013/SINAPI</t>
  </si>
  <si>
    <t>14405/SINAPI</t>
  </si>
  <si>
    <t>20271/SINAPI</t>
  </si>
  <si>
    <t>10423/SINAPI</t>
  </si>
  <si>
    <t>36790/SINAPI</t>
  </si>
  <si>
    <t>37589/SINAPI</t>
  </si>
  <si>
    <t>11690/SINAPI</t>
  </si>
  <si>
    <t>20234/SINAPI</t>
  </si>
  <si>
    <t>4763/SINAPI</t>
  </si>
  <si>
    <t>41070/SINAPI</t>
  </si>
  <si>
    <t>44480/SINAPI</t>
  </si>
  <si>
    <t>11457/SINAPI</t>
  </si>
  <si>
    <t>44073/SINAPI</t>
  </si>
  <si>
    <t>21121/SINAPI</t>
  </si>
  <si>
    <t>38010/SINAPI</t>
  </si>
  <si>
    <t>38011/SINAPI</t>
  </si>
  <si>
    <t>38012/SINAPI</t>
  </si>
  <si>
    <t>38013/SINAPI</t>
  </si>
  <si>
    <t>38014/SINAPI</t>
  </si>
  <si>
    <t>38015/SINAPI</t>
  </si>
  <si>
    <t>38016/SINAPI</t>
  </si>
  <si>
    <t>12741/SINAPI</t>
  </si>
  <si>
    <t>12733/SINAPI</t>
  </si>
  <si>
    <t>12734/SINAPI</t>
  </si>
  <si>
    <t>12735/SINAPI</t>
  </si>
  <si>
    <t>12736/SINAPI</t>
  </si>
  <si>
    <t>12737/SINAPI</t>
  </si>
  <si>
    <t>12738/SINAPI</t>
  </si>
  <si>
    <t>12739/SINAPI</t>
  </si>
  <si>
    <t>12740/SINAPI</t>
  </si>
  <si>
    <t>6297/SINAPI</t>
  </si>
  <si>
    <t>6296/SINAPI</t>
  </si>
  <si>
    <t>6294/SINAPI</t>
  </si>
  <si>
    <t>6323/SINAPI</t>
  </si>
  <si>
    <t>6299/SINAPI</t>
  </si>
  <si>
    <t>6298/SINAPI</t>
  </si>
  <si>
    <t>6295/SINAPI</t>
  </si>
  <si>
    <t>6322/SINAPI</t>
  </si>
  <si>
    <t>6300/SINAPI</t>
  </si>
  <si>
    <t>6321/SINAPI</t>
  </si>
  <si>
    <t>6301/SINAPI</t>
  </si>
  <si>
    <t>7105/SINAPI</t>
  </si>
  <si>
    <t>20183/SINAPI</t>
  </si>
  <si>
    <t>38448/SINAPI</t>
  </si>
  <si>
    <t>20182/SINAPI</t>
  </si>
  <si>
    <t>7119/SINAPI</t>
  </si>
  <si>
    <t>7120/SINAPI</t>
  </si>
  <si>
    <t>6319/SINAPI</t>
  </si>
  <si>
    <t>6304/SINAPI</t>
  </si>
  <si>
    <t>21116/SINAPI</t>
  </si>
  <si>
    <t>6320/SINAPI</t>
  </si>
  <si>
    <t>6303/SINAPI</t>
  </si>
  <si>
    <t>6308/SINAPI</t>
  </si>
  <si>
    <t>6317/SINAPI</t>
  </si>
  <si>
    <t>6307/SINAPI</t>
  </si>
  <si>
    <t>6309/SINAPI</t>
  </si>
  <si>
    <t>6318/SINAPI</t>
  </si>
  <si>
    <t>6306/SINAPI</t>
  </si>
  <si>
    <t>6305/SINAPI</t>
  </si>
  <si>
    <t>6302/SINAPI</t>
  </si>
  <si>
    <t>6312/SINAPI</t>
  </si>
  <si>
    <t>6311/SINAPI</t>
  </si>
  <si>
    <t>6310/SINAPI</t>
  </si>
  <si>
    <t>6314/SINAPI</t>
  </si>
  <si>
    <t>6313/SINAPI</t>
  </si>
  <si>
    <t>6315/SINAPI</t>
  </si>
  <si>
    <t>6316/SINAPI</t>
  </si>
  <si>
    <t>38878/SINAPI</t>
  </si>
  <si>
    <t>38879/SINAPI</t>
  </si>
  <si>
    <t>38881/SINAPI</t>
  </si>
  <si>
    <t>38880/SINAPI</t>
  </si>
  <si>
    <t>38882/SINAPI</t>
  </si>
  <si>
    <t>38883/SINAPI</t>
  </si>
  <si>
    <t>38884/SINAPI</t>
  </si>
  <si>
    <t>38885/SINAPI</t>
  </si>
  <si>
    <t>38886/SINAPI</t>
  </si>
  <si>
    <t>38887/SINAPI</t>
  </si>
  <si>
    <t>38888/SINAPI</t>
  </si>
  <si>
    <t>38890/SINAPI</t>
  </si>
  <si>
    <t>38893/SINAPI</t>
  </si>
  <si>
    <t>38894/SINAPI</t>
  </si>
  <si>
    <t>38896/SINAPI</t>
  </si>
  <si>
    <t>39324/SINAPI</t>
  </si>
  <si>
    <t>39325/SINAPI</t>
  </si>
  <si>
    <t>39326/SINAPI</t>
  </si>
  <si>
    <t>39327/SINAPI</t>
  </si>
  <si>
    <t>20176/SINAPI</t>
  </si>
  <si>
    <t>11378/SINAPI</t>
  </si>
  <si>
    <t>11379/SINAPI</t>
  </si>
  <si>
    <t>11493/SINAPI</t>
  </si>
  <si>
    <t>42717/SINAPI</t>
  </si>
  <si>
    <t>42718/SINAPI</t>
  </si>
  <si>
    <t>7106/SINAPI</t>
  </si>
  <si>
    <t>7104/SINAPI</t>
  </si>
  <si>
    <t>7136/SINAPI</t>
  </si>
  <si>
    <t>7128/SINAPI</t>
  </si>
  <si>
    <t>7108/SINAPI</t>
  </si>
  <si>
    <t>7129/SINAPI</t>
  </si>
  <si>
    <t>7130/SINAPI</t>
  </si>
  <si>
    <t>7131/SINAPI</t>
  </si>
  <si>
    <t>7132/SINAPI</t>
  </si>
  <si>
    <t>7133/SINAPI</t>
  </si>
  <si>
    <t>37420/SINAPI</t>
  </si>
  <si>
    <t>37421/SINAPI</t>
  </si>
  <si>
    <t>37422/SINAPI</t>
  </si>
  <si>
    <t>37443/SINAPI</t>
  </si>
  <si>
    <t>37444/SINAPI</t>
  </si>
  <si>
    <t>37445/SINAPI</t>
  </si>
  <si>
    <t>37446/SINAPI</t>
  </si>
  <si>
    <t>37447/SINAPI</t>
  </si>
  <si>
    <t>37448/SINAPI</t>
  </si>
  <si>
    <t>37440/SINAPI</t>
  </si>
  <si>
    <t>37441/SINAPI</t>
  </si>
  <si>
    <t>37442/SINAPI</t>
  </si>
  <si>
    <t>38017/SINAPI</t>
  </si>
  <si>
    <t>38018/SINAPI</t>
  </si>
  <si>
    <t>39895/SINAPI</t>
  </si>
  <si>
    <t>39896/SINAPI</t>
  </si>
  <si>
    <t>38873/SINAPI</t>
  </si>
  <si>
    <t>38874/SINAPI</t>
  </si>
  <si>
    <t>38875/SINAPI</t>
  </si>
  <si>
    <t>38876/SINAPI</t>
  </si>
  <si>
    <t>39000/SINAPI</t>
  </si>
  <si>
    <t>38674/SINAPI</t>
  </si>
  <si>
    <t>38911/SINAPI</t>
  </si>
  <si>
    <t>38912/SINAPI</t>
  </si>
  <si>
    <t>38019/SINAPI</t>
  </si>
  <si>
    <t>38020/SINAPI</t>
  </si>
  <si>
    <t>38454/SINAPI</t>
  </si>
  <si>
    <t>38455/SINAPI</t>
  </si>
  <si>
    <t>38462/SINAPI</t>
  </si>
  <si>
    <t>36362/SINAPI</t>
  </si>
  <si>
    <t>36298/SINAPI</t>
  </si>
  <si>
    <t>38456/SINAPI</t>
  </si>
  <si>
    <t>38457/SINAPI</t>
  </si>
  <si>
    <t>38458/SINAPI</t>
  </si>
  <si>
    <t>38459/SINAPI</t>
  </si>
  <si>
    <t>38460/SINAPI</t>
  </si>
  <si>
    <t>38461/SINAPI</t>
  </si>
  <si>
    <t>7094/SINAPI</t>
  </si>
  <si>
    <t>7116/SINAPI</t>
  </si>
  <si>
    <t>7118/SINAPI</t>
  </si>
  <si>
    <t>7117/SINAPI</t>
  </si>
  <si>
    <t>7098/SINAPI</t>
  </si>
  <si>
    <t>7110/SINAPI</t>
  </si>
  <si>
    <t>7123/SINAPI</t>
  </si>
  <si>
    <t>7121/SINAPI</t>
  </si>
  <si>
    <t>7137/SINAPI</t>
  </si>
  <si>
    <t>7122/SINAPI</t>
  </si>
  <si>
    <t>7114/SINAPI</t>
  </si>
  <si>
    <t>7109/SINAPI</t>
  </si>
  <si>
    <t>7135/SINAPI</t>
  </si>
  <si>
    <t>37947/SINAPI</t>
  </si>
  <si>
    <t>7103/SINAPI</t>
  </si>
  <si>
    <t>40419/SINAPI</t>
  </si>
  <si>
    <t>40420/SINAPI</t>
  </si>
  <si>
    <t>40421/SINAPI</t>
  </si>
  <si>
    <t>7126/SINAPI</t>
  </si>
  <si>
    <t>38905/SINAPI</t>
  </si>
  <si>
    <t>38907/SINAPI</t>
  </si>
  <si>
    <t>38908/SINAPI</t>
  </si>
  <si>
    <t>38909/SINAPI</t>
  </si>
  <si>
    <t>38910/SINAPI</t>
  </si>
  <si>
    <t>38897/SINAPI</t>
  </si>
  <si>
    <t>38899/SINAPI</t>
  </si>
  <si>
    <t>38900/SINAPI</t>
  </si>
  <si>
    <t>38901/SINAPI</t>
  </si>
  <si>
    <t>38904/SINAPI</t>
  </si>
  <si>
    <t>38903/SINAPI</t>
  </si>
  <si>
    <t>7091/SINAPI</t>
  </si>
  <si>
    <t>11655/SINAPI</t>
  </si>
  <si>
    <t>11656/SINAPI</t>
  </si>
  <si>
    <t>37948/SINAPI</t>
  </si>
  <si>
    <t>7097/SINAPI</t>
  </si>
  <si>
    <t>11657/SINAPI</t>
  </si>
  <si>
    <t>11658/SINAPI</t>
  </si>
  <si>
    <t>7146/SINAPI</t>
  </si>
  <si>
    <t>7138/SINAPI</t>
  </si>
  <si>
    <t>7139/SINAPI</t>
  </si>
  <si>
    <t>7140/SINAPI</t>
  </si>
  <si>
    <t>7141/SINAPI</t>
  </si>
  <si>
    <t>7143/SINAPI</t>
  </si>
  <si>
    <t>7144/SINAPI</t>
  </si>
  <si>
    <t>7145/SINAPI</t>
  </si>
  <si>
    <t>7142/SINAPI</t>
  </si>
  <si>
    <t>3593/SINAPI</t>
  </si>
  <si>
    <t>3588/SINAPI</t>
  </si>
  <si>
    <t>3585/SINAPI</t>
  </si>
  <si>
    <t>3587/SINAPI</t>
  </si>
  <si>
    <t>3590/SINAPI</t>
  </si>
  <si>
    <t>3589/SINAPI</t>
  </si>
  <si>
    <t>3586/SINAPI</t>
  </si>
  <si>
    <t>3592/SINAPI</t>
  </si>
  <si>
    <t>3591/SINAPI</t>
  </si>
  <si>
    <t>40396/SINAPI</t>
  </si>
  <si>
    <t>40395/SINAPI</t>
  </si>
  <si>
    <t>40392/SINAPI</t>
  </si>
  <si>
    <t>40394/SINAPI</t>
  </si>
  <si>
    <t>40398/SINAPI</t>
  </si>
  <si>
    <t>40397/SINAPI</t>
  </si>
  <si>
    <t>40393/SINAPI</t>
  </si>
  <si>
    <t>40399/SINAPI</t>
  </si>
  <si>
    <t>39322/SINAPI</t>
  </si>
  <si>
    <t>39289/SINAPI</t>
  </si>
  <si>
    <t>39290/SINAPI</t>
  </si>
  <si>
    <t>39291/SINAPI</t>
  </si>
  <si>
    <t>20174/SINAPI</t>
  </si>
  <si>
    <t>41892/SINAPI</t>
  </si>
  <si>
    <t>7048/SINAPI</t>
  </si>
  <si>
    <t>7088/SINAPI</t>
  </si>
  <si>
    <t>20179/SINAPI</t>
  </si>
  <si>
    <t>20178/SINAPI</t>
  </si>
  <si>
    <t>20180/SINAPI</t>
  </si>
  <si>
    <t>20181/SINAPI</t>
  </si>
  <si>
    <t>20177/SINAPI</t>
  </si>
  <si>
    <t>7082/SINAPI</t>
  </si>
  <si>
    <t>42707/SINAPI</t>
  </si>
  <si>
    <t>7069/SINAPI</t>
  </si>
  <si>
    <t>42708/SINAPI</t>
  </si>
  <si>
    <t>7070/SINAPI</t>
  </si>
  <si>
    <t>42709/SINAPI</t>
  </si>
  <si>
    <t>42710/SINAPI</t>
  </si>
  <si>
    <t>42716/SINAPI</t>
  </si>
  <si>
    <t>20172/SINAPI</t>
  </si>
  <si>
    <t>40945/SINAPI</t>
  </si>
  <si>
    <t>40946/SINAPI</t>
  </si>
  <si>
    <t>7153/SINAPI</t>
  </si>
  <si>
    <t>41089/SINAPI</t>
  </si>
  <si>
    <t>40943/SINAPI</t>
  </si>
  <si>
    <t>40944/SINAPI</t>
  </si>
  <si>
    <t>6175/SINAPI</t>
  </si>
  <si>
    <t>41092/SINAPI</t>
  </si>
  <si>
    <t>37712/SINAPI</t>
  </si>
  <si>
    <t>34547/SINAPI</t>
  </si>
  <si>
    <t>34548/SINAPI</t>
  </si>
  <si>
    <t>34558/SINAPI</t>
  </si>
  <si>
    <t>34550/SINAPI</t>
  </si>
  <si>
    <t>34557/SINAPI</t>
  </si>
  <si>
    <t>37411/SINAPI</t>
  </si>
  <si>
    <t>39508/SINAPI</t>
  </si>
  <si>
    <t>39507/SINAPI</t>
  </si>
  <si>
    <t>7155/SINAPI</t>
  </si>
  <si>
    <t>42406/SINAPI</t>
  </si>
  <si>
    <t>7156/SINAPI</t>
  </si>
  <si>
    <t>43127/SINAPI</t>
  </si>
  <si>
    <t>10917/SINAPI</t>
  </si>
  <si>
    <t>21141/SINAPI</t>
  </si>
  <si>
    <t>39509/SINAPI</t>
  </si>
  <si>
    <t>44529/SINAPI</t>
  </si>
  <si>
    <t>7167/SINAPI</t>
  </si>
  <si>
    <t>10928/SINAPI</t>
  </si>
  <si>
    <t>10933/SINAPI</t>
  </si>
  <si>
    <t>7158/SINAPI</t>
  </si>
  <si>
    <t>10927/SINAPI</t>
  </si>
  <si>
    <t>7162/SINAPI</t>
  </si>
  <si>
    <t>10932/SINAPI</t>
  </si>
  <si>
    <t>10937/SINAPI</t>
  </si>
  <si>
    <t>10935/SINAPI</t>
  </si>
  <si>
    <t>10931/SINAPI</t>
  </si>
  <si>
    <t>7164/SINAPI</t>
  </si>
  <si>
    <t>36887/SINAPI</t>
  </si>
  <si>
    <t>34630/SINAPI</t>
  </si>
  <si>
    <t>7161/SINAPI</t>
  </si>
  <si>
    <t>7170/SINAPI</t>
  </si>
  <si>
    <t>37524/SINAPI</t>
  </si>
  <si>
    <t>37525/SINAPI</t>
  </si>
  <si>
    <t>36789/SINAPI</t>
  </si>
  <si>
    <t>7173/SINAPI</t>
  </si>
  <si>
    <t>7175/SINAPI</t>
  </si>
  <si>
    <t>40741/SINAPI</t>
  </si>
  <si>
    <t>7184/SINAPI</t>
  </si>
  <si>
    <t>34458/SINAPI</t>
  </si>
  <si>
    <t>34464/SINAPI</t>
  </si>
  <si>
    <t>34468/SINAPI</t>
  </si>
  <si>
    <t>34473/SINAPI</t>
  </si>
  <si>
    <t>34480/SINAPI</t>
  </si>
  <si>
    <t>34486/SINAPI</t>
  </si>
  <si>
    <t>7190/SINAPI</t>
  </si>
  <si>
    <t>34417/SINAPI</t>
  </si>
  <si>
    <t>7213/SINAPI</t>
  </si>
  <si>
    <t>7195/SINAPI</t>
  </si>
  <si>
    <t>7186/SINAPI</t>
  </si>
  <si>
    <t>7194/SINAPI</t>
  </si>
  <si>
    <t>7197/SINAPI</t>
  </si>
  <si>
    <t>7192/SINAPI</t>
  </si>
  <si>
    <t>7193/SINAPI</t>
  </si>
  <si>
    <t>7189/SINAPI</t>
  </si>
  <si>
    <t>34402/SINAPI</t>
  </si>
  <si>
    <t>7245/SINAPI</t>
  </si>
  <si>
    <t>34425/SINAPI</t>
  </si>
  <si>
    <t>7223/SINAPI</t>
  </si>
  <si>
    <t>7234/SINAPI</t>
  </si>
  <si>
    <t>7224/SINAPI</t>
  </si>
  <si>
    <t>7225/SINAPI</t>
  </si>
  <si>
    <t>7226/SINAPI</t>
  </si>
  <si>
    <t>7227/SINAPI</t>
  </si>
  <si>
    <t>7212/SINAPI</t>
  </si>
  <si>
    <t>7229/SINAPI</t>
  </si>
  <si>
    <t>7230/SINAPI</t>
  </si>
  <si>
    <t>7231/SINAPI</t>
  </si>
  <si>
    <t>7220/SINAPI</t>
  </si>
  <si>
    <t>34447/SINAPI</t>
  </si>
  <si>
    <t>7233/SINAPI</t>
  </si>
  <si>
    <t>40740/SINAPI</t>
  </si>
  <si>
    <t>25007/SINAPI</t>
  </si>
  <si>
    <t>43071/SINAPI</t>
  </si>
  <si>
    <t>39520/SINAPI</t>
  </si>
  <si>
    <t>39521/SINAPI</t>
  </si>
  <si>
    <t>39522/SINAPI</t>
  </si>
  <si>
    <t>7243/SINAPI</t>
  </si>
  <si>
    <t>11067/SINAPI</t>
  </si>
  <si>
    <t>11068/SINAPI</t>
  </si>
  <si>
    <t>7246/SINAPI</t>
  </si>
  <si>
    <t>41097/SINAPI</t>
  </si>
  <si>
    <t>12869/SINAPI</t>
  </si>
  <si>
    <t>1574/SINAPI</t>
  </si>
  <si>
    <t>1581/SINAPI</t>
  </si>
  <si>
    <t>1575/SINAPI</t>
  </si>
  <si>
    <t>1570/SINAPI</t>
  </si>
  <si>
    <t>1576/SINAPI</t>
  </si>
  <si>
    <t>1577/SINAPI</t>
  </si>
  <si>
    <t>1571/SINAPI</t>
  </si>
  <si>
    <t>1578/SINAPI</t>
  </si>
  <si>
    <t>1573/SINAPI</t>
  </si>
  <si>
    <t>1579/SINAPI</t>
  </si>
  <si>
    <t>1580/SINAPI</t>
  </si>
  <si>
    <t>39321/SINAPI</t>
  </si>
  <si>
    <t>39319/SINAPI</t>
  </si>
  <si>
    <t>39320/SINAPI</t>
  </si>
  <si>
    <t>1591/SINAPI</t>
  </si>
  <si>
    <t>1547/SINAPI</t>
  </si>
  <si>
    <t>38196/SINAPI</t>
  </si>
  <si>
    <t>1543/SINAPI</t>
  </si>
  <si>
    <t>1585/SINAPI</t>
  </si>
  <si>
    <t>1593/SINAPI</t>
  </si>
  <si>
    <t>11838/SINAPI</t>
  </si>
  <si>
    <t>1594/SINAPI</t>
  </si>
  <si>
    <t>1586/SINAPI</t>
  </si>
  <si>
    <t>11839/SINAPI</t>
  </si>
  <si>
    <t>1587/SINAPI</t>
  </si>
  <si>
    <t>1545/SINAPI</t>
  </si>
  <si>
    <t>1588/SINAPI</t>
  </si>
  <si>
    <t>1535/SINAPI</t>
  </si>
  <si>
    <t>1589/SINAPI</t>
  </si>
  <si>
    <t>1546/SINAPI</t>
  </si>
  <si>
    <t>1590/SINAPI</t>
  </si>
  <si>
    <t>1542/SINAPI</t>
  </si>
  <si>
    <t>38415/SINAPI</t>
  </si>
  <si>
    <t>38414/SINAPI</t>
  </si>
  <si>
    <t>38128/SINAPI</t>
  </si>
  <si>
    <t>7253/SINAPI</t>
  </si>
  <si>
    <t>4806/SINAPI</t>
  </si>
  <si>
    <t>34401/SINAPI</t>
  </si>
  <si>
    <t>7260/SINAPI</t>
  </si>
  <si>
    <t>7256/SINAPI</t>
  </si>
  <si>
    <t>7258/SINAPI</t>
  </si>
  <si>
    <t>34400/SINAPI</t>
  </si>
  <si>
    <t>10617/SINAPI</t>
  </si>
  <si>
    <t>7274/SINAPI</t>
  </si>
  <si>
    <t>11663/SINAPI</t>
  </si>
  <si>
    <t>154/SINAPI</t>
  </si>
  <si>
    <t>38121/SINAPI</t>
  </si>
  <si>
    <t>43776/SINAPI</t>
  </si>
  <si>
    <t>7343/SINAPI</t>
  </si>
  <si>
    <t>7348/SINAPI</t>
  </si>
  <si>
    <t>7313/SINAPI</t>
  </si>
  <si>
    <t>7319/SINAPI</t>
  </si>
  <si>
    <t>7314/SINAPI</t>
  </si>
  <si>
    <t>7304/SINAPI</t>
  </si>
  <si>
    <t>43649/SINAPI</t>
  </si>
  <si>
    <t>43650/SINAPI</t>
  </si>
  <si>
    <t>7311/SINAPI</t>
  </si>
  <si>
    <t>7292/SINAPI</t>
  </si>
  <si>
    <t>7293/SINAPI</t>
  </si>
  <si>
    <t>7306/SINAPI</t>
  </si>
  <si>
    <t>7288/SINAPI</t>
  </si>
  <si>
    <t>43625/SINAPI</t>
  </si>
  <si>
    <t>43647/SINAPI</t>
  </si>
  <si>
    <t>43648/SINAPI</t>
  </si>
  <si>
    <t>35693/SINAPI</t>
  </si>
  <si>
    <t>7356/SINAPI</t>
  </si>
  <si>
    <t>35692/SINAPI</t>
  </si>
  <si>
    <t>43624/SINAPI</t>
  </si>
  <si>
    <t>7342/SINAPI</t>
  </si>
  <si>
    <t>7350/SINAPI</t>
  </si>
  <si>
    <t>39574/SINAPI</t>
  </si>
  <si>
    <t>11060/SINAPI</t>
  </si>
  <si>
    <t>37401/SINAPI</t>
  </si>
  <si>
    <t>7525/SINAPI</t>
  </si>
  <si>
    <t>7524/SINAPI</t>
  </si>
  <si>
    <t>38105/SINAPI</t>
  </si>
  <si>
    <t>38084/SINAPI</t>
  </si>
  <si>
    <t>38103/SINAPI</t>
  </si>
  <si>
    <t>38082/SINAPI</t>
  </si>
  <si>
    <t>38104/SINAPI</t>
  </si>
  <si>
    <t>38083/SINAPI</t>
  </si>
  <si>
    <t>38101/SINAPI</t>
  </si>
  <si>
    <t>7528/SINAPI</t>
  </si>
  <si>
    <t>12147/SINAPI</t>
  </si>
  <si>
    <t>38075/SINAPI</t>
  </si>
  <si>
    <t>38102/SINAPI</t>
  </si>
  <si>
    <t>38076/SINAPI</t>
  </si>
  <si>
    <t>7592/SINAPI</t>
  </si>
  <si>
    <t>40820/SINAPI</t>
  </si>
  <si>
    <t>11826/SINAPI</t>
  </si>
  <si>
    <t>7606/SINAPI</t>
  </si>
  <si>
    <t>11763/SINAPI</t>
  </si>
  <si>
    <t>11764/SINAPI</t>
  </si>
  <si>
    <t>11829/SINAPI</t>
  </si>
  <si>
    <t>11830/SINAPI</t>
  </si>
  <si>
    <t>11825/SINAPI</t>
  </si>
  <si>
    <t>11767/SINAPI</t>
  </si>
  <si>
    <t>11766/SINAPI</t>
  </si>
  <si>
    <t>11765/SINAPI</t>
  </si>
  <si>
    <t>11824/SINAPI</t>
  </si>
  <si>
    <t>44045/SINAPI</t>
  </si>
  <si>
    <t>39702/SINAPI</t>
  </si>
  <si>
    <t>13415/SINAPI</t>
  </si>
  <si>
    <t>7602/SINAPI</t>
  </si>
  <si>
    <t>7603/SINAPI</t>
  </si>
  <si>
    <t>11777/SINAPI</t>
  </si>
  <si>
    <t>13417/SINAPI</t>
  </si>
  <si>
    <t>36791/SINAPI</t>
  </si>
  <si>
    <t>36795/SINAPI</t>
  </si>
  <si>
    <t>36796/SINAPI</t>
  </si>
  <si>
    <t>36792/SINAPI</t>
  </si>
  <si>
    <t>11773/SINAPI</t>
  </si>
  <si>
    <t>11762/SINAPI</t>
  </si>
  <si>
    <t>7604/SINAPI</t>
  </si>
  <si>
    <t>13984/SINAPI</t>
  </si>
  <si>
    <t>11772/SINAPI</t>
  </si>
  <si>
    <t>13983/SINAPI</t>
  </si>
  <si>
    <t>13416/SINAPI</t>
  </si>
  <si>
    <t>40329/SINAPI</t>
  </si>
  <si>
    <t>11823/SINAPI</t>
  </si>
  <si>
    <t>11822/SINAPI</t>
  </si>
  <si>
    <t>11831/SINAPI</t>
  </si>
  <si>
    <t>7613/SINAPI</t>
  </si>
  <si>
    <t>7619/SINAPI</t>
  </si>
  <si>
    <t>12076/SINAPI</t>
  </si>
  <si>
    <t>7614/SINAPI</t>
  </si>
  <si>
    <t>7618/SINAPI</t>
  </si>
  <si>
    <t>7620/SINAPI</t>
  </si>
  <si>
    <t>7610/SINAPI</t>
  </si>
  <si>
    <t>7615/SINAPI</t>
  </si>
  <si>
    <t>7617/SINAPI</t>
  </si>
  <si>
    <t>7616/SINAPI</t>
  </si>
  <si>
    <t>7611/SINAPI</t>
  </si>
  <si>
    <t>7612/SINAPI</t>
  </si>
  <si>
    <t>37371/SINAPI</t>
  </si>
  <si>
    <t>40861/SINAPI</t>
  </si>
  <si>
    <t>36510/SINAPI</t>
  </si>
  <si>
    <t>25020/SINAPI</t>
  </si>
  <si>
    <t>7622/SINAPI</t>
  </si>
  <si>
    <t>7624/SINAPI</t>
  </si>
  <si>
    <t>7625/SINAPI</t>
  </si>
  <si>
    <t>7623/SINAPI</t>
  </si>
  <si>
    <t>36508/SINAPI</t>
  </si>
  <si>
    <t>36509/SINAPI</t>
  </si>
  <si>
    <t>13238/SINAPI</t>
  </si>
  <si>
    <t>36511/SINAPI</t>
  </si>
  <si>
    <t>36515/SINAPI</t>
  </si>
  <si>
    <t>10598/SINAPI</t>
  </si>
  <si>
    <t>7640/SINAPI</t>
  </si>
  <si>
    <t>36513/SINAPI</t>
  </si>
  <si>
    <t>36514/SINAPI</t>
  </si>
  <si>
    <t>11572/SINAPI</t>
  </si>
  <si>
    <t>36149/SINAPI</t>
  </si>
  <si>
    <t>42407/SINAPI</t>
  </si>
  <si>
    <t>11581/SINAPI</t>
  </si>
  <si>
    <t>43605/SINAPI</t>
  </si>
  <si>
    <t>11580/SINAPI</t>
  </si>
  <si>
    <t>10743/SINAPI</t>
  </si>
  <si>
    <t>39848/SINAPI</t>
  </si>
  <si>
    <t>20999/SINAPI</t>
  </si>
  <si>
    <t>21001/SINAPI</t>
  </si>
  <si>
    <t>21003/SINAPI</t>
  </si>
  <si>
    <t>21006/SINAPI</t>
  </si>
  <si>
    <t>21019/SINAPI</t>
  </si>
  <si>
    <t>21021/SINAPI</t>
  </si>
  <si>
    <t>21024/SINAPI</t>
  </si>
  <si>
    <t>40624/SINAPI</t>
  </si>
  <si>
    <t>42575/SINAPI</t>
  </si>
  <si>
    <t>13127/SINAPI</t>
  </si>
  <si>
    <t>13137/SINAPI</t>
  </si>
  <si>
    <t>42574/SINAPI</t>
  </si>
  <si>
    <t>20989/SINAPI</t>
  </si>
  <si>
    <t>21147/SINAPI</t>
  </si>
  <si>
    <t>21148/SINAPI</t>
  </si>
  <si>
    <t>20984/SINAPI</t>
  </si>
  <si>
    <t>13042/SINAPI</t>
  </si>
  <si>
    <t>21150/SINAPI</t>
  </si>
  <si>
    <t>13141/SINAPI</t>
  </si>
  <si>
    <t>42576/SINAPI</t>
  </si>
  <si>
    <t>21151/SINAPI</t>
  </si>
  <si>
    <t>13142/SINAPI</t>
  </si>
  <si>
    <t>42577/SINAPI</t>
  </si>
  <si>
    <t>20994/SINAPI</t>
  </si>
  <si>
    <t>7672/SINAPI</t>
  </si>
  <si>
    <t>20995/SINAPI</t>
  </si>
  <si>
    <t>7690/SINAPI</t>
  </si>
  <si>
    <t>20980/SINAPI</t>
  </si>
  <si>
    <t>7661/SINAPI</t>
  </si>
  <si>
    <t>21016/SINAPI</t>
  </si>
  <si>
    <t>21008/SINAPI</t>
  </si>
  <si>
    <t>21009/SINAPI</t>
  </si>
  <si>
    <t>21010/SINAPI</t>
  </si>
  <si>
    <t>21011/SINAPI</t>
  </si>
  <si>
    <t>21012/SINAPI</t>
  </si>
  <si>
    <t>21013/SINAPI</t>
  </si>
  <si>
    <t>21014/SINAPI</t>
  </si>
  <si>
    <t>21015/SINAPI</t>
  </si>
  <si>
    <t>7697/SINAPI</t>
  </si>
  <si>
    <t>7698/SINAPI</t>
  </si>
  <si>
    <t>7691/SINAPI</t>
  </si>
  <si>
    <t>40626/SINAPI</t>
  </si>
  <si>
    <t>7701/SINAPI</t>
  </si>
  <si>
    <t>7696/SINAPI</t>
  </si>
  <si>
    <t>7700/SINAPI</t>
  </si>
  <si>
    <t>7694/SINAPI</t>
  </si>
  <si>
    <t>7693/SINAPI</t>
  </si>
  <si>
    <t>7692/SINAPI</t>
  </si>
  <si>
    <t>7695/SINAPI</t>
  </si>
  <si>
    <t>13356/SINAPI</t>
  </si>
  <si>
    <t>36365/SINAPI</t>
  </si>
  <si>
    <t>41930/SINAPI</t>
  </si>
  <si>
    <t>41931/SINAPI</t>
  </si>
  <si>
    <t>41932/SINAPI</t>
  </si>
  <si>
    <t>41933/SINAPI</t>
  </si>
  <si>
    <t>41934/SINAPI</t>
  </si>
  <si>
    <t>41936/SINAPI</t>
  </si>
  <si>
    <t>44812/SINAPI</t>
  </si>
  <si>
    <t>41785/SINAPI</t>
  </si>
  <si>
    <t>41781/SINAPI</t>
  </si>
  <si>
    <t>41783/SINAPI</t>
  </si>
  <si>
    <t>41786/SINAPI</t>
  </si>
  <si>
    <t>41779/SINAPI</t>
  </si>
  <si>
    <t>41780/SINAPI</t>
  </si>
  <si>
    <t>41782/SINAPI</t>
  </si>
  <si>
    <t>38130/SINAPI</t>
  </si>
  <si>
    <t>21123/SINAPI</t>
  </si>
  <si>
    <t>21124/SINAPI</t>
  </si>
  <si>
    <t>21125/SINAPI</t>
  </si>
  <si>
    <t>38028/SINAPI</t>
  </si>
  <si>
    <t>38029/SINAPI</t>
  </si>
  <si>
    <t>38030/SINAPI</t>
  </si>
  <si>
    <t>38031/SINAPI</t>
  </si>
  <si>
    <t>39735/SINAPI</t>
  </si>
  <si>
    <t>39734/SINAPI</t>
  </si>
  <si>
    <t>39736/SINAPI</t>
  </si>
  <si>
    <t>39737/SINAPI</t>
  </si>
  <si>
    <t>39738/SINAPI</t>
  </si>
  <si>
    <t>39739/SINAPI</t>
  </si>
  <si>
    <t>39733/SINAPI</t>
  </si>
  <si>
    <t>39854/SINAPI</t>
  </si>
  <si>
    <t>39740/SINAPI</t>
  </si>
  <si>
    <t>39741/SINAPI</t>
  </si>
  <si>
    <t>39853/SINAPI</t>
  </si>
  <si>
    <t>39742/SINAPI</t>
  </si>
  <si>
    <t>39749/SINAPI</t>
  </si>
  <si>
    <t>39751/SINAPI</t>
  </si>
  <si>
    <t>39750/SINAPI</t>
  </si>
  <si>
    <t>39747/SINAPI</t>
  </si>
  <si>
    <t>39753/SINAPI</t>
  </si>
  <si>
    <t>39754/SINAPI</t>
  </si>
  <si>
    <t>39748/SINAPI</t>
  </si>
  <si>
    <t>39755/SINAPI</t>
  </si>
  <si>
    <t>12742/SINAPI</t>
  </si>
  <si>
    <t>12713/SINAPI</t>
  </si>
  <si>
    <t>12743/SINAPI</t>
  </si>
  <si>
    <t>12744/SINAPI</t>
  </si>
  <si>
    <t>12745/SINAPI</t>
  </si>
  <si>
    <t>12746/SINAPI</t>
  </si>
  <si>
    <t>12747/SINAPI</t>
  </si>
  <si>
    <t>12748/SINAPI</t>
  </si>
  <si>
    <t>12749/SINAPI</t>
  </si>
  <si>
    <t>39726/SINAPI</t>
  </si>
  <si>
    <t>39728/SINAPI</t>
  </si>
  <si>
    <t>39727/SINAPI</t>
  </si>
  <si>
    <t>39724/SINAPI</t>
  </si>
  <si>
    <t>39729/SINAPI</t>
  </si>
  <si>
    <t>39730/SINAPI</t>
  </si>
  <si>
    <t>39731/SINAPI</t>
  </si>
  <si>
    <t>39725/SINAPI</t>
  </si>
  <si>
    <t>39732/SINAPI</t>
  </si>
  <si>
    <t>39660/SINAPI</t>
  </si>
  <si>
    <t>39662/SINAPI</t>
  </si>
  <si>
    <t>39661/SINAPI</t>
  </si>
  <si>
    <t>39666/SINAPI</t>
  </si>
  <si>
    <t>39664/SINAPI</t>
  </si>
  <si>
    <t>39663/SINAPI</t>
  </si>
  <si>
    <t>39665/SINAPI</t>
  </si>
  <si>
    <t>39752/SINAPI</t>
  </si>
  <si>
    <t>7725/SINAPI</t>
  </si>
  <si>
    <t>7753/SINAPI</t>
  </si>
  <si>
    <t>13256/SINAPI</t>
  </si>
  <si>
    <t>7757/SINAPI</t>
  </si>
  <si>
    <t>7758/SINAPI</t>
  </si>
  <si>
    <t>7759/SINAPI</t>
  </si>
  <si>
    <t>40334/SINAPI</t>
  </si>
  <si>
    <t>7745/SINAPI</t>
  </si>
  <si>
    <t>7714/SINAPI</t>
  </si>
  <si>
    <t>7742/SINAPI</t>
  </si>
  <si>
    <t>7750/SINAPI</t>
  </si>
  <si>
    <t>7756/SINAPI</t>
  </si>
  <si>
    <t>7765/SINAPI</t>
  </si>
  <si>
    <t>12569/SINAPI</t>
  </si>
  <si>
    <t>7766/SINAPI</t>
  </si>
  <si>
    <t>7767/SINAPI</t>
  </si>
  <si>
    <t>7727/SINAPI</t>
  </si>
  <si>
    <t>7760/SINAPI</t>
  </si>
  <si>
    <t>7761/SINAPI</t>
  </si>
  <si>
    <t>7752/SINAPI</t>
  </si>
  <si>
    <t>7762/SINAPI</t>
  </si>
  <si>
    <t>7722/SINAPI</t>
  </si>
  <si>
    <t>7763/SINAPI</t>
  </si>
  <si>
    <t>7764/SINAPI</t>
  </si>
  <si>
    <t>12572/SINAPI</t>
  </si>
  <si>
    <t>12573/SINAPI</t>
  </si>
  <si>
    <t>12574/SINAPI</t>
  </si>
  <si>
    <t>12575/SINAPI</t>
  </si>
  <si>
    <t>12576/SINAPI</t>
  </si>
  <si>
    <t>12577/SINAPI</t>
  </si>
  <si>
    <t>12578/SINAPI</t>
  </si>
  <si>
    <t>12579/SINAPI</t>
  </si>
  <si>
    <t>12580/SINAPI</t>
  </si>
  <si>
    <t>12581/SINAPI</t>
  </si>
  <si>
    <t>7720/SINAPI</t>
  </si>
  <si>
    <t>40335/SINAPI</t>
  </si>
  <si>
    <t>7740/SINAPI</t>
  </si>
  <si>
    <t>7741/SINAPI</t>
  </si>
  <si>
    <t>7774/SINAPI</t>
  </si>
  <si>
    <t>7744/SINAPI</t>
  </si>
  <si>
    <t>7773/SINAPI</t>
  </si>
  <si>
    <t>7754/SINAPI</t>
  </si>
  <si>
    <t>7735/SINAPI</t>
  </si>
  <si>
    <t>7755/SINAPI</t>
  </si>
  <si>
    <t>7776/SINAPI</t>
  </si>
  <si>
    <t>7743/SINAPI</t>
  </si>
  <si>
    <t>7733/SINAPI</t>
  </si>
  <si>
    <t>7775/SINAPI</t>
  </si>
  <si>
    <t>7734/SINAPI</t>
  </si>
  <si>
    <t>37449/SINAPI</t>
  </si>
  <si>
    <t>37450/SINAPI</t>
  </si>
  <si>
    <t>37451/SINAPI</t>
  </si>
  <si>
    <t>37452/SINAPI</t>
  </si>
  <si>
    <t>37453/SINAPI</t>
  </si>
  <si>
    <t>7778/SINAPI</t>
  </si>
  <si>
    <t>7796/SINAPI</t>
  </si>
  <si>
    <t>7781/SINAPI</t>
  </si>
  <si>
    <t>7795/SINAPI</t>
  </si>
  <si>
    <t>7791/SINAPI</t>
  </si>
  <si>
    <t>7783/SINAPI</t>
  </si>
  <si>
    <t>7790/SINAPI</t>
  </si>
  <si>
    <t>7785/SINAPI</t>
  </si>
  <si>
    <t>7792/SINAPI</t>
  </si>
  <si>
    <t>7793/SINAPI</t>
  </si>
  <si>
    <t>13159/SINAPI</t>
  </si>
  <si>
    <t>13168/SINAPI</t>
  </si>
  <si>
    <t>13173/SINAPI</t>
  </si>
  <si>
    <t>12583/SINAPI</t>
  </si>
  <si>
    <t>12584/SINAPI</t>
  </si>
  <si>
    <t>12613/SINAPI</t>
  </si>
  <si>
    <t>1031/SINAPI</t>
  </si>
  <si>
    <t>39707/SINAPI</t>
  </si>
  <si>
    <t>39708/SINAPI</t>
  </si>
  <si>
    <t>39710/SINAPI</t>
  </si>
  <si>
    <t>39709/SINAPI</t>
  </si>
  <si>
    <t>39711/SINAPI</t>
  </si>
  <si>
    <t>39712/SINAPI</t>
  </si>
  <si>
    <t>39713/SINAPI</t>
  </si>
  <si>
    <t>39714/SINAPI</t>
  </si>
  <si>
    <t>39715/SINAPI</t>
  </si>
  <si>
    <t>39716/SINAPI</t>
  </si>
  <si>
    <t>39718/SINAPI</t>
  </si>
  <si>
    <t>9813/SINAPI</t>
  </si>
  <si>
    <t>9815/SINAPI</t>
  </si>
  <si>
    <t>44543/SINAPI</t>
  </si>
  <si>
    <t>44526/SINAPI</t>
  </si>
  <si>
    <t>44518/SINAPI</t>
  </si>
  <si>
    <t>44544/SINAPI</t>
  </si>
  <si>
    <t>44545/SINAPI</t>
  </si>
  <si>
    <t>44546/SINAPI</t>
  </si>
  <si>
    <t>44525/SINAPI</t>
  </si>
  <si>
    <t>44547/SINAPI</t>
  </si>
  <si>
    <t>44519/SINAPI</t>
  </si>
  <si>
    <t>44520/SINAPI</t>
  </si>
  <si>
    <t>44521/SINAPI</t>
  </si>
  <si>
    <t>44522/SINAPI</t>
  </si>
  <si>
    <t>44523/SINAPI</t>
  </si>
  <si>
    <t>44527/SINAPI</t>
  </si>
  <si>
    <t>44524/SINAPI</t>
  </si>
  <si>
    <t>44542/SINAPI</t>
  </si>
  <si>
    <t>9876/SINAPI</t>
  </si>
  <si>
    <t>9877/SINAPI</t>
  </si>
  <si>
    <t>9878/SINAPI</t>
  </si>
  <si>
    <t>9879/SINAPI</t>
  </si>
  <si>
    <t>41986/SINAPI</t>
  </si>
  <si>
    <t>43422/SINAPI</t>
  </si>
  <si>
    <t>41987/SINAPI</t>
  </si>
  <si>
    <t>41988/SINAPI</t>
  </si>
  <si>
    <t>41697/SINAPI</t>
  </si>
  <si>
    <t>41985/SINAPI</t>
  </si>
  <si>
    <t>41699/SINAPI</t>
  </si>
  <si>
    <t>38053/SINAPI</t>
  </si>
  <si>
    <t>38054/SINAPI</t>
  </si>
  <si>
    <t>38052/SINAPI</t>
  </si>
  <si>
    <t>38051/SINAPI</t>
  </si>
  <si>
    <t>38787/SINAPI</t>
  </si>
  <si>
    <t>38825/SINAPI</t>
  </si>
  <si>
    <t>38826/SINAPI</t>
  </si>
  <si>
    <t>38827/SINAPI</t>
  </si>
  <si>
    <t>38830/SINAPI</t>
  </si>
  <si>
    <t>38828/SINAPI</t>
  </si>
  <si>
    <t>38829/SINAPI</t>
  </si>
  <si>
    <t>38831/SINAPI</t>
  </si>
  <si>
    <t>36274/SINAPI</t>
  </si>
  <si>
    <t>36278/SINAPI</t>
  </si>
  <si>
    <t>38977/SINAPI</t>
  </si>
  <si>
    <t>38971/SINAPI</t>
  </si>
  <si>
    <t>38972/SINAPI</t>
  </si>
  <si>
    <t>38973/SINAPI</t>
  </si>
  <si>
    <t>38974/SINAPI</t>
  </si>
  <si>
    <t>38975/SINAPI</t>
  </si>
  <si>
    <t>38976/SINAPI</t>
  </si>
  <si>
    <t>38986/SINAPI</t>
  </si>
  <si>
    <t>38978/SINAPI</t>
  </si>
  <si>
    <t>38979/SINAPI</t>
  </si>
  <si>
    <t>38980/SINAPI</t>
  </si>
  <si>
    <t>38981/SINAPI</t>
  </si>
  <si>
    <t>38982/SINAPI</t>
  </si>
  <si>
    <t>38983/SINAPI</t>
  </si>
  <si>
    <t>38984/SINAPI</t>
  </si>
  <si>
    <t>38985/SINAPI</t>
  </si>
  <si>
    <t>9836/SINAPI</t>
  </si>
  <si>
    <t>20065/SINAPI</t>
  </si>
  <si>
    <t>9835/SINAPI</t>
  </si>
  <si>
    <t>38032/SINAPI</t>
  </si>
  <si>
    <t>38033/SINAPI</t>
  </si>
  <si>
    <t>38034/SINAPI</t>
  </si>
  <si>
    <t>38035/SINAPI</t>
  </si>
  <si>
    <t>38036/SINAPI</t>
  </si>
  <si>
    <t>38037/SINAPI</t>
  </si>
  <si>
    <t>9850/SINAPI</t>
  </si>
  <si>
    <t>9853/SINAPI</t>
  </si>
  <si>
    <t>9854/SINAPI</t>
  </si>
  <si>
    <t>9851/SINAPI</t>
  </si>
  <si>
    <t>9855/SINAPI</t>
  </si>
  <si>
    <t>9825/SINAPI</t>
  </si>
  <si>
    <t>9828/SINAPI</t>
  </si>
  <si>
    <t>9829/SINAPI</t>
  </si>
  <si>
    <t>9826/SINAPI</t>
  </si>
  <si>
    <t>9827/SINAPI</t>
  </si>
  <si>
    <t>36374/SINAPI</t>
  </si>
  <si>
    <t>36084/SINAPI</t>
  </si>
  <si>
    <t>36373/SINAPI</t>
  </si>
  <si>
    <t>36377/SINAPI</t>
  </si>
  <si>
    <t>36375/SINAPI</t>
  </si>
  <si>
    <t>36376/SINAPI</t>
  </si>
  <si>
    <t>36380/SINAPI</t>
  </si>
  <si>
    <t>36378/SINAPI</t>
  </si>
  <si>
    <t>36379/SINAPI</t>
  </si>
  <si>
    <t>9859/SINAPI</t>
  </si>
  <si>
    <t>9838/SINAPI</t>
  </si>
  <si>
    <t>9837/SINAPI</t>
  </si>
  <si>
    <t>9833/SINAPI</t>
  </si>
  <si>
    <t>9830/SINAPI</t>
  </si>
  <si>
    <t>9834/SINAPI</t>
  </si>
  <si>
    <t>9863/SINAPI</t>
  </si>
  <si>
    <t>9860/SINAPI</t>
  </si>
  <si>
    <t>9862/SINAPI</t>
  </si>
  <si>
    <t>9861/SINAPI</t>
  </si>
  <si>
    <t>9856/SINAPI</t>
  </si>
  <si>
    <t>9866/SINAPI</t>
  </si>
  <si>
    <t>9857/SINAPI</t>
  </si>
  <si>
    <t>9864/SINAPI</t>
  </si>
  <si>
    <t>9865/SINAPI</t>
  </si>
  <si>
    <t>9858/SINAPI</t>
  </si>
  <si>
    <t>9841/SINAPI</t>
  </si>
  <si>
    <t>9840/SINAPI</t>
  </si>
  <si>
    <t>20067/SINAPI</t>
  </si>
  <si>
    <t>20068/SINAPI</t>
  </si>
  <si>
    <t>9839/SINAPI</t>
  </si>
  <si>
    <t>9870/SINAPI</t>
  </si>
  <si>
    <t>9867/SINAPI</t>
  </si>
  <si>
    <t>9868/SINAPI</t>
  </si>
  <si>
    <t>9869/SINAPI</t>
  </si>
  <si>
    <t>9874/SINAPI</t>
  </si>
  <si>
    <t>9875/SINAPI</t>
  </si>
  <si>
    <t>9873/SINAPI</t>
  </si>
  <si>
    <t>9871/SINAPI</t>
  </si>
  <si>
    <t>9872/SINAPI</t>
  </si>
  <si>
    <t>7667/SINAPI</t>
  </si>
  <si>
    <t>7660/SINAPI</t>
  </si>
  <si>
    <t>7676/SINAPI</t>
  </si>
  <si>
    <t>12426/SINAPI</t>
  </si>
  <si>
    <t>12425/SINAPI</t>
  </si>
  <si>
    <t>12427/SINAPI</t>
  </si>
  <si>
    <t>12428/SINAPI</t>
  </si>
  <si>
    <t>12430/SINAPI</t>
  </si>
  <si>
    <t>12429/SINAPI</t>
  </si>
  <si>
    <t>12431/SINAPI</t>
  </si>
  <si>
    <t>12432/SINAPI</t>
  </si>
  <si>
    <t>12434/SINAPI</t>
  </si>
  <si>
    <t>12433/SINAPI</t>
  </si>
  <si>
    <t>12435/SINAPI</t>
  </si>
  <si>
    <t>12437/SINAPI</t>
  </si>
  <si>
    <t>12439/SINAPI</t>
  </si>
  <si>
    <t>12438/SINAPI</t>
  </si>
  <si>
    <t>12436/SINAPI</t>
  </si>
  <si>
    <t>36357/SINAPI</t>
  </si>
  <si>
    <t>12424/SINAPI</t>
  </si>
  <si>
    <t>12440/SINAPI</t>
  </si>
  <si>
    <t>9884/SINAPI</t>
  </si>
  <si>
    <t>9888/SINAPI</t>
  </si>
  <si>
    <t>9883/SINAPI</t>
  </si>
  <si>
    <t>9886/SINAPI</t>
  </si>
  <si>
    <t>9889/SINAPI</t>
  </si>
  <si>
    <t>9887/SINAPI</t>
  </si>
  <si>
    <t>9885/SINAPI</t>
  </si>
  <si>
    <t>9890/SINAPI</t>
  </si>
  <si>
    <t>9891/SINAPI</t>
  </si>
  <si>
    <t>39292/SINAPI</t>
  </si>
  <si>
    <t>39293/SINAPI</t>
  </si>
  <si>
    <t>39294/SINAPI</t>
  </si>
  <si>
    <t>39295/SINAPI</t>
  </si>
  <si>
    <t>36313/SINAPI</t>
  </si>
  <si>
    <t>36316/SINAPI</t>
  </si>
  <si>
    <t>64/SINAPI</t>
  </si>
  <si>
    <t>37423/SINAPI</t>
  </si>
  <si>
    <t>39296/SINAPI</t>
  </si>
  <si>
    <t>39297/SINAPI</t>
  </si>
  <si>
    <t>39298/SINAPI</t>
  </si>
  <si>
    <t>39299/SINAPI</t>
  </si>
  <si>
    <t>9892/SINAPI</t>
  </si>
  <si>
    <t>9893/SINAPI</t>
  </si>
  <si>
    <t>9901/SINAPI</t>
  </si>
  <si>
    <t>9896/SINAPI</t>
  </si>
  <si>
    <t>9900/SINAPI</t>
  </si>
  <si>
    <t>9898/SINAPI</t>
  </si>
  <si>
    <t>9899/SINAPI</t>
  </si>
  <si>
    <t>9902/SINAPI</t>
  </si>
  <si>
    <t>9908/SINAPI</t>
  </si>
  <si>
    <t>9905/SINAPI</t>
  </si>
  <si>
    <t>9906/SINAPI</t>
  </si>
  <si>
    <t>9895/SINAPI</t>
  </si>
  <si>
    <t>9894/SINAPI</t>
  </si>
  <si>
    <t>9897/SINAPI</t>
  </si>
  <si>
    <t>9910/SINAPI</t>
  </si>
  <si>
    <t>9909/SINAPI</t>
  </si>
  <si>
    <t>9907/SINAPI</t>
  </si>
  <si>
    <t>20973/SINAPI</t>
  </si>
  <si>
    <t>20974/SINAPI</t>
  </si>
  <si>
    <t>37989/SINAPI</t>
  </si>
  <si>
    <t>37990/SINAPI</t>
  </si>
  <si>
    <t>37991/SINAPI</t>
  </si>
  <si>
    <t>37992/SINAPI</t>
  </si>
  <si>
    <t>37993/SINAPI</t>
  </si>
  <si>
    <t>37994/SINAPI</t>
  </si>
  <si>
    <t>37995/SINAPI</t>
  </si>
  <si>
    <t>37996/SINAPI</t>
  </si>
  <si>
    <t>13883/SINAPI</t>
  </si>
  <si>
    <t>38604/SINAPI</t>
  </si>
  <si>
    <t>10601/SINAPI</t>
  </si>
  <si>
    <t>44469/SINAPI</t>
  </si>
  <si>
    <t>13894/SINAPI</t>
  </si>
  <si>
    <t>13895/SINAPI</t>
  </si>
  <si>
    <t>13892/SINAPI</t>
  </si>
  <si>
    <t>9914/SINAPI</t>
  </si>
  <si>
    <t>36485/SINAPI</t>
  </si>
  <si>
    <t>9912/SINAPI</t>
  </si>
  <si>
    <t>9921/SINAPI</t>
  </si>
  <si>
    <t>21112/SINAPI</t>
  </si>
  <si>
    <t>10228/SINAPI</t>
  </si>
  <si>
    <t>11781/SINAPI</t>
  </si>
  <si>
    <t>37588/SINAPI</t>
  </si>
  <si>
    <t>11746/SINAPI</t>
  </si>
  <si>
    <t>11751/SINAPI</t>
  </si>
  <si>
    <t>11750/SINAPI</t>
  </si>
  <si>
    <t>11748/SINAPI</t>
  </si>
  <si>
    <t>11747/SINAPI</t>
  </si>
  <si>
    <t>11749/SINAPI</t>
  </si>
  <si>
    <t>10236/SINAPI</t>
  </si>
  <si>
    <t>10233/SINAPI</t>
  </si>
  <si>
    <t>10234/SINAPI</t>
  </si>
  <si>
    <t>10231/SINAPI</t>
  </si>
  <si>
    <t>10232/SINAPI</t>
  </si>
  <si>
    <t>10229/SINAPI</t>
  </si>
  <si>
    <t>10235/SINAPI</t>
  </si>
  <si>
    <t>10230/SINAPI</t>
  </si>
  <si>
    <t>10409/SINAPI</t>
  </si>
  <si>
    <t>10411/SINAPI</t>
  </si>
  <si>
    <t>10404/SINAPI</t>
  </si>
  <si>
    <t>10410/SINAPI</t>
  </si>
  <si>
    <t>10405/SINAPI</t>
  </si>
  <si>
    <t>10408/SINAPI</t>
  </si>
  <si>
    <t>10412/SINAPI</t>
  </si>
  <si>
    <t>10406/SINAPI</t>
  </si>
  <si>
    <t>10407/SINAPI</t>
  </si>
  <si>
    <t>10416/SINAPI</t>
  </si>
  <si>
    <t>10419/SINAPI</t>
  </si>
  <si>
    <t>21092/SINAPI</t>
  </si>
  <si>
    <t>10418/SINAPI</t>
  </si>
  <si>
    <t>12657/SINAPI</t>
  </si>
  <si>
    <t>10417/SINAPI</t>
  </si>
  <si>
    <t>10413/SINAPI</t>
  </si>
  <si>
    <t>10414/SINAPI</t>
  </si>
  <si>
    <t>10415/SINAPI</t>
  </si>
  <si>
    <t>38643/SINAPI</t>
  </si>
  <si>
    <t>6157/SINAPI</t>
  </si>
  <si>
    <t>6152/SINAPI</t>
  </si>
  <si>
    <t>6158/SINAPI</t>
  </si>
  <si>
    <t>6153/SINAPI</t>
  </si>
  <si>
    <t>6156/SINAPI</t>
  </si>
  <si>
    <t>6154/SINAPI</t>
  </si>
  <si>
    <t>6155/SINAPI</t>
  </si>
  <si>
    <t>43595/SINAPI</t>
  </si>
  <si>
    <t>43596/SINAPI</t>
  </si>
  <si>
    <t>38108/SINAPI</t>
  </si>
  <si>
    <t>38087/SINAPI</t>
  </si>
  <si>
    <t>38109/SINAPI</t>
  </si>
  <si>
    <t>38088/SINAPI</t>
  </si>
  <si>
    <t>38110/SINAPI</t>
  </si>
  <si>
    <t>38089/SINAPI</t>
  </si>
  <si>
    <t>38111/SINAPI</t>
  </si>
  <si>
    <t>38090/SINAPI</t>
  </si>
  <si>
    <t>13726/SINAPI</t>
  </si>
  <si>
    <t>38400/SINAPI</t>
  </si>
  <si>
    <t>12627/SINAPI</t>
  </si>
  <si>
    <t>39996/SINAPI</t>
  </si>
  <si>
    <t>10478/SINAPI</t>
  </si>
  <si>
    <t>10481/SINAPI</t>
  </si>
  <si>
    <t>10475/SINAPI</t>
  </si>
  <si>
    <t>4031/SINAPI</t>
  </si>
  <si>
    <t>4030/SINAPI</t>
  </si>
  <si>
    <t>39399/SINAPI</t>
  </si>
  <si>
    <t>39400/SINAPI</t>
  </si>
  <si>
    <t>39401/SINAPI</t>
  </si>
  <si>
    <t>11652/SINAPI</t>
  </si>
  <si>
    <t>13896/SINAPI</t>
  </si>
  <si>
    <t>13475/SINAPI</t>
  </si>
  <si>
    <t>44491/SINAPI</t>
  </si>
  <si>
    <t>44470/SINAPI</t>
  </si>
  <si>
    <t>13476/SINAPI</t>
  </si>
  <si>
    <t>10488/SINAPI</t>
  </si>
  <si>
    <t>13606/SINAPI</t>
  </si>
  <si>
    <t>10489/SINAPI</t>
  </si>
  <si>
    <t>41073/SINAPI</t>
  </si>
  <si>
    <t>34391/SINAPI</t>
  </si>
  <si>
    <t>10496/SINAPI</t>
  </si>
  <si>
    <t>10497/SINAPI</t>
  </si>
  <si>
    <t>10504/SINAPI</t>
  </si>
  <si>
    <t>34390/SINAPI</t>
  </si>
  <si>
    <t>34389/SINAPI</t>
  </si>
  <si>
    <t>34388/SINAPI</t>
  </si>
  <si>
    <t>34387/SINAPI</t>
  </si>
  <si>
    <t>11188/SINAPI</t>
  </si>
  <si>
    <t>11189/SINAPI</t>
  </si>
  <si>
    <t>21107/SINAPI</t>
  </si>
  <si>
    <t>34386/SINAPI</t>
  </si>
  <si>
    <t>10490/SINAPI</t>
  </si>
  <si>
    <t>10492/SINAPI</t>
  </si>
  <si>
    <t>10493/SINAPI</t>
  </si>
  <si>
    <t>10491/SINAPI</t>
  </si>
  <si>
    <t>34385/SINAPI</t>
  </si>
  <si>
    <t>10499/SINAPI</t>
  </si>
  <si>
    <t>34384/SINAPI</t>
  </si>
  <si>
    <t>11185/SINAPI</t>
  </si>
  <si>
    <t>10507/SINAPI</t>
  </si>
  <si>
    <t>10505/SINAPI</t>
  </si>
  <si>
    <t>10506/SINAPI</t>
  </si>
  <si>
    <t>5031/SINAPI</t>
  </si>
  <si>
    <t>10502/SINAPI</t>
  </si>
  <si>
    <t>10501/SINAPI</t>
  </si>
  <si>
    <t>10503/SINAPI</t>
  </si>
  <si>
    <t>4500/SINAPI</t>
  </si>
  <si>
    <t>4448/SINAPI</t>
  </si>
  <si>
    <t>20213/SINAPI</t>
  </si>
  <si>
    <t>20211/SINAPI</t>
  </si>
  <si>
    <t>40270/SINAPI</t>
  </si>
  <si>
    <t>4425/SINAPI</t>
  </si>
  <si>
    <t>4472/SINAPI</t>
  </si>
  <si>
    <t>35272/SINAPI</t>
  </si>
  <si>
    <t>4481/SINAPI</t>
  </si>
  <si>
    <t>34345/SINAPI</t>
  </si>
  <si>
    <t>41096/SINAPI</t>
  </si>
  <si>
    <t>41776/SINAPI</t>
  </si>
  <si>
    <t>Grelha e caixilho de concreto armado, sendo as dimensões externas de 0,30 x 0,90m (grelha) e 1,00 x 0,40m (caixilho), para caixa de ralo, utilizando argamassa de cimento e areia, no traço 1:4.FORNECIMENTO e COLOCAÇÃO</t>
  </si>
  <si>
    <t xml:space="preserve">06.015.0070-0 </t>
  </si>
  <si>
    <t xml:space="preserve">09.001.0105-0 </t>
  </si>
  <si>
    <t xml:space="preserve">06.203.0014-0 </t>
  </si>
  <si>
    <t>Tubo de polietileno de alta densidade (PEAD), resina PE80/100, norma ISO 4427, classe PN-4, DE = 200 mm. FORNECIMENTO</t>
  </si>
  <si>
    <t xml:space="preserve">17.017.0361-0 </t>
  </si>
  <si>
    <t>Repintura interna ou externa sobre ferro em bom estado, com tinta grafite em duas demãos após lixamento leve, limpeza, desengorduramento e fundo anticorrosivo na cor laranja de secagem rápida, ou utilizar diretamente sobre o metal tinta grafite de dupla ação</t>
  </si>
  <si>
    <t xml:space="preserve">13.001.0026-0 </t>
  </si>
  <si>
    <t xml:space="preserve">17.017.0100-0 </t>
  </si>
  <si>
    <r>
      <t xml:space="preserve">Preparo de madeira nova, </t>
    </r>
    <r>
      <rPr>
        <b/>
        <sz val="10"/>
        <rFont val="Times New Roman"/>
        <family val="1"/>
      </rPr>
      <t>inclusive</t>
    </r>
    <r>
      <rPr>
        <sz val="10"/>
        <rFont val="Times New Roman"/>
        <family val="1"/>
      </rPr>
      <t xml:space="preserve"> lixamento, limpeza, uma demão de verniz isolante incolor, duas demãos de massa para madeira, lixamento e remoção de pó, e uma demão de fundo sintético nivelador</t>
    </r>
  </si>
  <si>
    <t xml:space="preserve">17.018.0031-0 </t>
  </si>
  <si>
    <t xml:space="preserve">17.018.0185-0 </t>
  </si>
  <si>
    <t>Pintura com tinta acrílica texturizada na cor branca, acabamento fosco, para interior ou exterior, aplicadas em duas demãos sobre concreto, alvenaria, bloco de concreto, cimento sem amianto ou revestimento (paredes externas)</t>
  </si>
  <si>
    <t xml:space="preserve">14.003.0225-0 </t>
  </si>
  <si>
    <t>Vidro plano transparente comum, com 4mm de espessura. FORNECIMENTO e COLOCAÇÃO</t>
  </si>
  <si>
    <t xml:space="preserve">14.004.0015-0 </t>
  </si>
  <si>
    <t xml:space="preserve">14.004.0040-0 </t>
  </si>
  <si>
    <t>Vidro fantasia, com 4mm de espessura, do tipo martelado, ártico, ou lixa. FORNECIMENTO e COLOCAÇÃO</t>
  </si>
  <si>
    <t xml:space="preserve">14.007.0266-0 </t>
  </si>
  <si>
    <t xml:space="preserve">16.008.0005-0 </t>
  </si>
  <si>
    <r>
      <t xml:space="preserve">Cobertura em telhas onduladas fabricadas com fibras vegetais e minerais impregnada de asfalto, espessura de 3mm, presas por pregos galvanizados, </t>
    </r>
    <r>
      <rPr>
        <b/>
        <sz val="10"/>
        <rFont val="Times New Roman"/>
        <family val="1"/>
      </rPr>
      <t xml:space="preserve">exclusive </t>
    </r>
    <r>
      <rPr>
        <sz val="10"/>
        <rFont val="Times New Roman"/>
        <family val="1"/>
      </rPr>
      <t>madeiramento. Medida pela área real. FORNECIMENTO e COLOCAÇÃO</t>
    </r>
  </si>
  <si>
    <r>
      <t xml:space="preserve">Impermeabilização com manta a base de asfalto modificado com polímeros, atendendo a norma ABNT-NBR 9952 como tipo III-B, com espessura de 4,0mm, consumo mínimo de 1,15m²/m², aplicação com chama de maçarico sobre primer asfáltico base água ou base solvente, com consumo de 0,40kg/m², </t>
    </r>
    <r>
      <rPr>
        <b/>
        <sz val="10"/>
        <rFont val="Times New Roman"/>
        <family val="1"/>
      </rPr>
      <t>inclusive</t>
    </r>
    <r>
      <rPr>
        <sz val="10"/>
        <rFont val="Times New Roman"/>
        <family val="1"/>
      </rPr>
      <t xml:space="preserve"> este, em substrato com caimento de 1%, </t>
    </r>
    <r>
      <rPr>
        <b/>
        <sz val="10"/>
        <rFont val="Times New Roman"/>
        <family val="1"/>
      </rPr>
      <t>exclusive</t>
    </r>
    <r>
      <rPr>
        <sz val="10"/>
        <rFont val="Times New Roman"/>
        <family val="1"/>
      </rPr>
      <t xml:space="preserve"> regularização, camada separadora e proteção mecânica. CAMPO DE APLICAÇÃO: Terraços, lajes maciças, calhas, marquises, varandas e em regiões com temperatura até -5°C</t>
    </r>
  </si>
  <si>
    <t xml:space="preserve">13.301.0118-0 </t>
  </si>
  <si>
    <t xml:space="preserve">13.301.0120-1 </t>
  </si>
  <si>
    <t>Contrapiso, base ou camada regularizadora executada com argamassa de cimento e areia, no traço 1:4, na espessura de 1,5 cm (regularização para aplicação de manta asfaltica)</t>
  </si>
  <si>
    <t xml:space="preserve">11.030.0020-0 </t>
  </si>
  <si>
    <r>
      <t xml:space="preserve">Laje pré-moldada Beta 11, para sobrecarga até 3,5kN/m² e vão de 4,40m, considerando vigotas, tijolos e armadura negativa, </t>
    </r>
    <r>
      <rPr>
        <b/>
        <sz val="10"/>
        <rFont val="Times New Roman"/>
        <family val="1"/>
      </rPr>
      <t>inclusive</t>
    </r>
    <r>
      <rPr>
        <sz val="10"/>
        <rFont val="Times New Roman"/>
        <family val="1"/>
      </rPr>
      <t xml:space="preserve"> capeamento de 3cm de espessura, com concreto fck=20MPa e escoramento. FORNECIMENTO e MONTAGEM do conjunto</t>
    </r>
  </si>
  <si>
    <t xml:space="preserve">14.002.0254-0 </t>
  </si>
  <si>
    <t xml:space="preserve">06.001.0255-0 </t>
  </si>
  <si>
    <t>COMUNIDADE ALMIRANTE TAMANDARÉ</t>
  </si>
  <si>
    <t>IATE CLUB</t>
  </si>
  <si>
    <t xml:space="preserve">06.001.0180-0 </t>
  </si>
  <si>
    <t xml:space="preserve">03.013.0001-1 </t>
  </si>
  <si>
    <t xml:space="preserve">03.015.0010-0 </t>
  </si>
  <si>
    <t>Alvenaria para caixas enterradas, até 0,80m de profundidade, com blocos de concreto de 10 x 20 x 40cm, com argamassa de cimento e areia, no traço 1:4 e concreto 20MPa, para preenchimento dos furos dos mesmos, em paredes de meia vez (0,10m)</t>
  </si>
  <si>
    <t xml:space="preserve">06.004.0253-1 </t>
  </si>
  <si>
    <t>Canal pré-fabricado, em concreto protendido e/ou armado, com seção em “U”, medido pela área do perímetro interno da seção vezes o comprimento do canal. FORNECIMENTO e ASSENTAMENTO</t>
  </si>
  <si>
    <r>
      <t xml:space="preserve">Preparo manual de terreno, compreendendo acerto, raspagem eventualmente até 0,30m de profundidade e afastamento lateral do material excedente, </t>
    </r>
    <r>
      <rPr>
        <b/>
        <sz val="11"/>
        <rFont val="Arial"/>
        <family val="2"/>
      </rPr>
      <t xml:space="preserve">exclusive </t>
    </r>
    <r>
      <rPr>
        <sz val="11"/>
        <rFont val="Arial"/>
        <family val="2"/>
      </rPr>
      <t xml:space="preserve">compactação </t>
    </r>
    <r>
      <rPr>
        <b/>
        <sz val="11"/>
        <rFont val="Arial"/>
        <family val="2"/>
      </rPr>
      <t>(toda a área)</t>
    </r>
  </si>
  <si>
    <t xml:space="preserve">09.003.0034-0 </t>
  </si>
  <si>
    <t>Espécies vegetais com altura de (0,40 a 2,00)m, tipo Arbusto Philodendron Bipinnatifidum (Banana de Macaco), Agave Americana (Pita Azul), Agave Americana Marginata (Agave), Codiaeum variegatum (Croton), Colocasia Esculenta (Inhame Branco), Cordia Lutea (Cordia Amarela), Dracaena Fragans (Coqueiro de Vênus, Pau D'Agua), Ligustrum Sinensi (Ligustro Chinês), Musa Coccinea (Bananeira Florida, Bananeira Vermelha), Myrthus Communs (Murta), Nerium Oleander (Espirradeira), Philodendron Selloum (Guaimbe), Philodendron Speciosum (Filodendro Imperial), Philodendron Wilsonii (Filodendro), Polyscias Fruticosa (Árvore da Felicidade), Rhododendron x Simsii (Azaléia Belga), Senna Alata (Maria Preta), Stenolobium Stans/Tecoma Stans (Ipê de Jardim) ou similar. FORNECIMENTO</t>
  </si>
  <si>
    <t xml:space="preserve">09.004.0003-0 </t>
  </si>
  <si>
    <t>Protetor (gola) de Árvore em ferro fundido nodular, nas dimensões de (1,00 x 1,00 x 0,60)m. FORNECIMENTO</t>
  </si>
  <si>
    <t xml:space="preserve">05.058.0020-0 </t>
  </si>
  <si>
    <r>
      <t xml:space="preserve">Lona de polietileno (lona terreiro) com espessura de 0,20mm para impermeabilização de solo, medida pela área coberta, </t>
    </r>
    <r>
      <rPr>
        <b/>
        <sz val="10"/>
        <rFont val="Times New Roman"/>
        <family val="1"/>
      </rPr>
      <t xml:space="preserve">inclusive </t>
    </r>
    <r>
      <rPr>
        <sz val="10"/>
        <rFont val="Times New Roman"/>
        <family val="1"/>
      </rPr>
      <t>perdas e transpasse</t>
    </r>
  </si>
  <si>
    <r>
      <t xml:space="preserve">Meio-fio tipo tento de concreto usinado 15MPa, moldado “in loco”, através de máquina especial, medindo em torno de 0,17m de base e 0,15m de altura, com chanfro interno de 0,10m, acabamento com argamassa de cimento e pó-de-pedra, no traço 1:3, com fornecimento dos materiais, </t>
    </r>
    <r>
      <rPr>
        <b/>
        <sz val="11"/>
        <rFont val="Arial"/>
        <family val="2"/>
      </rPr>
      <t>exclusive</t>
    </r>
    <r>
      <rPr>
        <sz val="11"/>
        <rFont val="Arial"/>
        <family val="2"/>
      </rPr>
      <t xml:space="preserve"> preparo de base e topografia </t>
    </r>
  </si>
  <si>
    <t>Revestimento em ceramica esmaltada extra , pei menor ou igual a 3,formato menor ou igual a 2025 cm² (paredes)</t>
  </si>
  <si>
    <t>área intertravado natural</t>
  </si>
  <si>
    <t>área de intertravado vermelho</t>
  </si>
  <si>
    <t>Escavação mecânica de vala não escorada em material de 1ª categoria com pedras, instalações prediais ou outros redutores de produtividade ou cavas de fundação, até 1,50m de profundidade, utilizando retro-escavadeira, exclusive esgotamento (TUBOS)</t>
  </si>
  <si>
    <t>Reaterro de vala/cava, espalhamento com retro-escavadeira e compactação vibratória, exclusive material (TUBOS)</t>
  </si>
  <si>
    <t>Escavação manual de vala/cava em material de 1ª categoria até 1,50m de profundidade, em becos de até 2,00m de largura com impossibilidade de entrada de caminhão ou equipamento motorizado para retirada do material, em favelas, exclusive escoramento e esgotamento (TUBOS)</t>
  </si>
  <si>
    <t>Reaterro de vala/cava compactada a maço, em camadas de 30cm de espessura máxima, com material de boa qualidade, exclusive este (TUBOS)</t>
  </si>
  <si>
    <t>Reaterro profundidade de  0,70 m, largura 1,00 m, descontando os tubos de 200 mm</t>
  </si>
  <si>
    <t>Reaterro de vala/cava com pó-de-pedra, inclusive fornecimento do material e compactação manual (TUBOS)</t>
  </si>
  <si>
    <t>Preparo manual de terreno, compreendendo acerto, raspagem eventualmente até 0,30m de profundidade e afastamento lateral do material excedente, exclusive compactação (toda a área)</t>
  </si>
  <si>
    <t xml:space="preserve">05.001.0172-0 </t>
  </si>
  <si>
    <t>Transporte horizontal de material de 1ª categoria ou entulho em carrinhos, a 30,00 m de distância, inclusive carga e pá</t>
  </si>
  <si>
    <t xml:space="preserve">08.018.0005-0 </t>
  </si>
  <si>
    <r>
      <t xml:space="preserve">Revestimento de saibro, executado mecanicamente, comprimido em camada, </t>
    </r>
    <r>
      <rPr>
        <b/>
        <sz val="10"/>
        <rFont val="Times New Roman"/>
        <family val="1"/>
      </rPr>
      <t>inclusive</t>
    </r>
    <r>
      <rPr>
        <sz val="10"/>
        <rFont val="Times New Roman"/>
        <family val="1"/>
      </rPr>
      <t xml:space="preserve"> fornecimento do saibro, sendo a camada medida após a compactação</t>
    </r>
  </si>
  <si>
    <t>Revestimento de saibro, executado mecanicamente, comprimido em camada, inclusive fornecimento do saibro, sendo a camada medida após a compactação</t>
  </si>
  <si>
    <t>Metragem retirada dos projetos</t>
  </si>
  <si>
    <t>Assentamento de tubo flexível, exclusive fornecimento deste, para águas pluviais, aterro e soca até a altura da geratriz superior do tubo, considerando o material da própria escavação, diâmetro de 300mm</t>
  </si>
  <si>
    <t>3 caixas</t>
  </si>
  <si>
    <t>1,20 x 1,20 x 0,80 m</t>
  </si>
  <si>
    <t>Comprimento da calha x perimetro interno</t>
  </si>
  <si>
    <t>Metragem conforme projeto</t>
  </si>
  <si>
    <t>Conforme projeto</t>
  </si>
  <si>
    <t>Area do piso intertravado natural</t>
  </si>
  <si>
    <t>Área do piso intertravado vermelho</t>
  </si>
  <si>
    <t>Área do piso de concreto</t>
  </si>
  <si>
    <t>Capacidade da caçamba</t>
  </si>
  <si>
    <t>Volume de demolição</t>
  </si>
  <si>
    <t>Área do intertravado + área de concreto</t>
  </si>
  <si>
    <t>Área de projeto</t>
  </si>
  <si>
    <t>Lona de polietileno (lona terreiro) com espessura de 0,20mm para impermeabilização de solo, medida pela área coberta, inclusive perdas e transpasse</t>
  </si>
  <si>
    <t xml:space="preserve">09.005.0053-0 </t>
  </si>
  <si>
    <t>Corte, desgalhamento, destocamento e desenraizamento de árvore, com altura de 3,00m a 5,00m, diâmetro em torno de 25cm, com auxílio de equipamento mecânico</t>
  </si>
  <si>
    <t>Reaterro profundidade de  0,20 m , largura 1,00 m, até a geratriz superior dos tubos de 200 mm</t>
  </si>
  <si>
    <t>0,30 cm espessura</t>
  </si>
  <si>
    <t>Metragem retirada de projeto</t>
  </si>
  <si>
    <t>Comprimento tirado de projeto x perimeto da canaleta</t>
  </si>
  <si>
    <t>Comprimento tirado de projeto</t>
  </si>
  <si>
    <t>Metragem qudrada tirada de projeto</t>
  </si>
  <si>
    <t xml:space="preserve">Meio-fio tipo tento de concreto usinado 15MPa, moldado “in loco”, através de máquina especial, medindo em torno de 0,17m de base e 0,15m de altura, com chanfro interno de 0,10m, acabamento com argamassa de cimento e pó-de-pedra, no traço 1:3, com fornecimento dos materiais, exclusive preparo de base e topografia </t>
  </si>
  <si>
    <t>Metragem tirada de projeto</t>
  </si>
  <si>
    <t>m² x peso especifico = 2,20 kg/m²</t>
  </si>
  <si>
    <t>Escavação mecânica de vala não escorada em material de 1ª categoria com pedras, instalações prediais ou outros redutores de produtividade ou cavas de fundação, até 1,50m de profundidade, utilizando retro-escavadeira, exclusive esgotamento (campo de futebol)</t>
  </si>
  <si>
    <t>Reaterro de vala/cava, espalhamento com retro-escavadeira e compactação vibratória, exclusive material (campo de futebol)</t>
  </si>
  <si>
    <t>Escavação para implantação de tubos de drenagem de 200 mm</t>
  </si>
  <si>
    <r>
      <t xml:space="preserve">Preparo manual de terreno, compreendendo acerto, raspagem eventualmente até 0,30m de profundidade e afastamento lateral do material excedente, </t>
    </r>
    <r>
      <rPr>
        <b/>
        <sz val="11"/>
        <rFont val="Arial"/>
        <family val="2"/>
      </rPr>
      <t xml:space="preserve">exclusive </t>
    </r>
    <r>
      <rPr>
        <sz val="11"/>
        <rFont val="Arial"/>
        <family val="2"/>
      </rPr>
      <t xml:space="preserve">compactação </t>
    </r>
    <r>
      <rPr>
        <b/>
        <sz val="11"/>
        <rFont val="Arial"/>
        <family val="2"/>
      </rPr>
      <t>(Corredores de concreto, parque infantil e academia))</t>
    </r>
  </si>
  <si>
    <r>
      <t xml:space="preserve">Sub-base de pó-de-pedra, </t>
    </r>
    <r>
      <rPr>
        <b/>
        <sz val="11"/>
        <rFont val="Arial"/>
        <family val="2"/>
      </rPr>
      <t xml:space="preserve">inclusive </t>
    </r>
    <r>
      <rPr>
        <sz val="11"/>
        <rFont val="Arial"/>
        <family val="2"/>
      </rPr>
      <t xml:space="preserve">espalhamento, irrigação, compactação e fornecimento do material </t>
    </r>
    <r>
      <rPr>
        <b/>
        <sz val="11"/>
        <rFont val="Arial"/>
        <family val="2"/>
      </rPr>
      <t xml:space="preserve"> (campo de futebol)</t>
    </r>
  </si>
  <si>
    <r>
      <t xml:space="preserve">Sub-base de brita corrida, </t>
    </r>
    <r>
      <rPr>
        <b/>
        <sz val="11"/>
        <rFont val="Arial"/>
        <family val="2"/>
      </rPr>
      <t xml:space="preserve">inclusive </t>
    </r>
    <r>
      <rPr>
        <sz val="11"/>
        <rFont val="Arial"/>
        <family val="2"/>
      </rPr>
      <t xml:space="preserve">fornecimento dos materiais, medida após a compactação  </t>
    </r>
    <r>
      <rPr>
        <b/>
        <sz val="11"/>
        <rFont val="Arial"/>
        <family val="2"/>
      </rPr>
      <t>(campo de futebol)</t>
    </r>
  </si>
  <si>
    <t>m ²</t>
  </si>
  <si>
    <t>gramado</t>
  </si>
  <si>
    <t>intertravado</t>
  </si>
  <si>
    <t>Acesso a via Chco Xavier</t>
  </si>
  <si>
    <t>Campo de futebol</t>
  </si>
  <si>
    <t>Drenagem campo de futebol</t>
  </si>
  <si>
    <t>Assentamento de tubulação de PVC rígido, com junta elástica, com diâmetro nominal de200mm, compreendendo carga e descarga, acerto de fundo de vala, colocação na vala, montagem e reaterro até a geratriz superior do tubo considerando material da própria escavação e teste hidrostático, exclusive tubo e junta elástica</t>
  </si>
  <si>
    <t>Alambrado de tela de arame galvanizado fio 12, malha losango de 7,5cm, com altura de 2,00m mais 0,30m de aba inclinada a 45°.  A tela é presa à estrutura com arame galvanizado nº 14. Esta estrutura é formada de tubos de aço galvanizado de 1.1/4”,    horizontais e verticais. A ligação entre os tubos será soldada. Os tubos verticais tem a ponta inclinada com a carapuça do mesmo material, inclusive portões e ferragens, tudo conforme detalhe CEHAB, exclusive pintura. FORNECIMENTO e COLOCAÇÃO (complementação)</t>
  </si>
  <si>
    <t>Complemento nas laterais</t>
  </si>
  <si>
    <t xml:space="preserve">12.005.0010-0 </t>
  </si>
  <si>
    <t xml:space="preserve">13.001.0050-1 </t>
  </si>
  <si>
    <t>Revestimento externo, de uma vez, com argamassa de cimento e terra preta de emboço, no traço 1:2, com 3cm de espessura, inclusive chapisco de cimento e areia, no traço 1:3, com espessura de 9mm</t>
  </si>
  <si>
    <t>Pintura com tinta acrílica texturizada na cor branca, acabamento fosco, para interior ou exterior, aplicadas em duas demãos sobre concreto, alvenaria, bloco de concreto, cimento sem amianto ou revestimento</t>
  </si>
  <si>
    <t>Escavação mecânica de vala não escorada em material de 1ª categoria com pedras, instalações prediais ou outros redutores de produtividade ou cavas de fundação, até 1,50m de profundidade, utilizando retro-escavadeira, exclusive esgotamento (sapatas para muro)</t>
  </si>
  <si>
    <t>18 sapatas de 1,00 x 1,00 x 1,00 m</t>
  </si>
  <si>
    <t xml:space="preserve">11.004.0020-1 </t>
  </si>
  <si>
    <t xml:space="preserve">Formas de madeira de 3ª, para moldagem de peças de concreto com paramentos planos, em lajes, vigas, paredes, etc, servindo a madeira 3 vezes, inclusive desmoldagem, exclusive escoramento (cintamento,pilares e vigas - muro) </t>
  </si>
  <si>
    <t>Cintamento + vigas</t>
  </si>
  <si>
    <t>Pilares</t>
  </si>
  <si>
    <r>
      <t xml:space="preserve">Concreto dosado racionalmente para uma resistência característica à compressão de 30MPa, inclusive materiais, transporte, preparo com betoneira, lançamento e adensamento </t>
    </r>
    <r>
      <rPr>
        <sz val="11"/>
        <color theme="1"/>
        <rFont val="Arial"/>
        <family val="2"/>
      </rPr>
      <t>(muro)</t>
    </r>
  </si>
  <si>
    <t>Concreto dosado racionalmente para uma resistência característica à compressão de 30MPa, inclusive materiais, transporte, preparo com betoneira, lançamento e adensamento (muro)</t>
  </si>
  <si>
    <t>Sapatas</t>
  </si>
  <si>
    <t xml:space="preserve">11.008.0003-0 </t>
  </si>
  <si>
    <t>Barra de aço CA-25, redonda, sem saliência ou mossa, coeficiente de conformação superficial mínimo (aderência) igual a 1, diâmetro igual a 6,3mm, destinada à armadura de peças de concreto armado, compreendendo 10% de perdas de pontas e arame 18. FORNECIMENTO (muro)</t>
  </si>
  <si>
    <t xml:space="preserve">11.011.0024-1 </t>
  </si>
  <si>
    <t>Corte, dobragem, montagem e colocação de ferragens nas formas, aço CA-25, em barra redonda com diâmetro igual a 6,3mm</t>
  </si>
  <si>
    <t xml:space="preserve">05.006.0001-1 </t>
  </si>
  <si>
    <r>
      <t xml:space="preserve">Aluguel de andaime com elementos tubulares (fachadeiro) sobre sapatas fixas, considerando-se a área da projeção vertical do andaime e pago pelo tempo necessário à sua utilização, </t>
    </r>
    <r>
      <rPr>
        <b/>
        <sz val="10"/>
        <rFont val="Times New Roman"/>
        <family val="1"/>
      </rPr>
      <t>exclusive</t>
    </r>
    <r>
      <rPr>
        <sz val="10"/>
        <rFont val="Times New Roman"/>
        <family val="1"/>
      </rPr>
      <t xml:space="preserve"> transporte dos elementos do andaime até a obra (vide item 04.020.0122), plataforma ou passarela de pinho (vide itens 05.005.0012 a 05.005.0015 ou 05.007.0007 e 05.008.0008), montagem e desmontagem dos andaimes (vide item 05.008.0001)</t>
    </r>
  </si>
  <si>
    <t>m²xmês</t>
  </si>
  <si>
    <t xml:space="preserve">04.020.0122-0 </t>
  </si>
  <si>
    <r>
      <t xml:space="preserve">Transporte de andaime tubular, considerando-se a área de projeção vertical do andaime, </t>
    </r>
    <r>
      <rPr>
        <b/>
        <sz val="10"/>
        <rFont val="Times New Roman"/>
        <family val="1"/>
      </rPr>
      <t xml:space="preserve">exclusive </t>
    </r>
    <r>
      <rPr>
        <sz val="10"/>
        <rFont val="Times New Roman"/>
        <family val="1"/>
      </rPr>
      <t>carga, descarga e tempo de espera do caminhão (vide item 04.021.0010)</t>
    </r>
  </si>
  <si>
    <t xml:space="preserve">04.021.0010-0 </t>
  </si>
  <si>
    <r>
      <t xml:space="preserve">Carga e descarga manual de andaime tubular, </t>
    </r>
    <r>
      <rPr>
        <b/>
        <sz val="10"/>
        <rFont val="Times New Roman"/>
        <family val="1"/>
      </rPr>
      <t>inclusive</t>
    </r>
    <r>
      <rPr>
        <sz val="10"/>
        <rFont val="Times New Roman"/>
        <family val="1"/>
      </rPr>
      <t xml:space="preserve"> tempo de espera do caminhão, considerando-se a área de projeção vertical</t>
    </r>
  </si>
  <si>
    <t>Aluguel de andaime com elementos tubulares (fachadeiro) sobre sapatas fixas, considerando-se a área da projeção vertical do andaime e pago pelo tempo necessário à sua utilização, exclusive transporte dos elementos do andaime até a obra (vide item 04.020.0122), plataforma ou passarela de pinho (vide itens 05.005.0012 a 05.005.0015 ou 05.007.0007 e 05.008.0008), montagem e desmontagem dos andaimes (vide item 05.008.0001)</t>
  </si>
  <si>
    <t>Extensão</t>
  </si>
  <si>
    <t>Altura</t>
  </si>
  <si>
    <t>Transporte de andaime tubular, considerando-se a área de projeção vertical do andaime, exclusive carga, descarga e tempo de espera do caminhão (vide item 04.021.0010)</t>
  </si>
  <si>
    <t>Carga e descarga manual de andaime tubular, inclusive tempo de espera do caminhão, considerando-se a área de projeção vertical</t>
  </si>
  <si>
    <t>m²x km</t>
  </si>
  <si>
    <t>km</t>
  </si>
  <si>
    <t>mêses</t>
  </si>
  <si>
    <t>l</t>
  </si>
  <si>
    <t xml:space="preserve">Formas de madeira de 3ª, para moldagem de peças de concreto com paramentos planos, em lajes, vigas, paredes, etc, servindo a madeira 3 vezes, inclusive desmoldagem, exclusive escoramento (cintamento,pilares e vigas) </t>
  </si>
  <si>
    <t>Laje pré-moldada Beta 11, para sobrecarga até 3,5kN/m² e vão de 4,40m, considerando vigotas, tijolos e armadura negativa, inclusive capeamento de 3cm de espessura, com concreto fck=20MPa e escoramento. FORNECIMENTO e MONTAGEM do conjunto</t>
  </si>
  <si>
    <t>Contrapiso, base ou camada regularizadora executada com argamassa de cimento e areia, no traço 1:4, na espessura de 2,5cm (para proteção de manta asfaltica + contrapiso do 2º piso)</t>
  </si>
  <si>
    <t>Impermeabilização com manta a base de asfalto modificado com polímeros, atendendo a norma ABNT-NBR 9952 como tipo III-B, com espessura de 4,0mm, consumo mínimo de 1,15m²/m², aplicação com chama de maçarico sobre primer asfáltico base água ou base solvente, com consumo de 0,40kg/m², inclusive este, em substrato com caimento de 1%, exclusive regularização, camada separadora e proteção mecânica. CAMPO DE APLICAÇÃO: Terraços, lajes maciças, calhas, marquises, varandas e em regiões com temperatura até -5°C</t>
  </si>
  <si>
    <t>Cobertura em telhas onduladas fabricadas com fibras vegetais e minerais impregnada de asfalto, espessura de 3mm, presas por pregos galvanizados, exclusive madeiramento. Medida pela área real. FORNECIMENTO e COLOCAÇÃO</t>
  </si>
  <si>
    <t xml:space="preserve">16.001.0060-0 </t>
  </si>
  <si>
    <r>
      <t xml:space="preserve">Porta de alumínio anodizado ao natural, perfil série 25, em veneziana, </t>
    </r>
    <r>
      <rPr>
        <b/>
        <sz val="10"/>
        <rFont val="Times New Roman"/>
        <family val="1"/>
      </rPr>
      <t xml:space="preserve">exclusive </t>
    </r>
    <r>
      <rPr>
        <sz val="10"/>
        <rFont val="Times New Roman"/>
        <family val="1"/>
      </rPr>
      <t>fechadura. FORNECIMENTO e COLOCAÇÃO (vestiários)</t>
    </r>
  </si>
  <si>
    <t>Porta de alumínio anodizado ao natural, perfil série 25, em veneziana, exclusive fechadura. FORNECIMENTO e COLOCAÇÃO (vestiários)</t>
  </si>
  <si>
    <t xml:space="preserve">Ferragens para portas de abrir, de ferro ou alumínio, constando de fornecimento das peças, exclusive dobradiças:
 -Fechadura de cilindro ovalado para montantes estreitos, em latão, acabamento cromado
 -Espelho retangular, em latão, acabamento cromado ou roseta circular, em latão, acabamento cromado -Maçaneta tipo alavanca, em latão, zamak ou aço zincado, acabamento cromado (vestiários)
</t>
  </si>
  <si>
    <t xml:space="preserve">14.007.0282-0 </t>
  </si>
  <si>
    <t>Dobradiça 3” x 2.1/2”, de latão cromado, com pino, bolas e anéis de latão. FORNECIMENTO</t>
  </si>
  <si>
    <t>Dobradiça 3” x 2.1/2”, de latão cromado, com pino, bolas e anéis de latão. FORNECIMENTO (vestiários)</t>
  </si>
  <si>
    <t>2 portas (vestiarios) x 3 dobradiças</t>
  </si>
  <si>
    <t xml:space="preserve">  Ferragens para portas de abrir, de ferro ou alumínio, constando de fornecimento das peças, exclusive dobradiças:
 -Fechadura de cilindro ovalado para montantes estreitos, em latão, acabamento cromado
 -Espelho retangular, em latão, acabamento cromado ou roseta circular, em latão, acabamento cromado -Maçaneta tipo alavanca, em latão, zamak ou aço zincado, acabamento cromado (vestiarios)
</t>
  </si>
  <si>
    <t>Preparo de madeira nova, inclusive lixamento, limpeza, uma demão de verniz isolante incolor, duas demãos de massa para madeira, lixamento e remoção de pó, e uma demão de fundo sintético nivelador</t>
  </si>
  <si>
    <t>Copa</t>
  </si>
  <si>
    <t>10% perda</t>
  </si>
  <si>
    <t>Varanda</t>
  </si>
  <si>
    <t>Paredes externas</t>
  </si>
  <si>
    <t>Tetos</t>
  </si>
  <si>
    <t>Pintura com tinta látex, classificação premium ou standard (NBR 15079), fosco aveludada em revestimento liso, interior, acabamento de alta classe, em três demãos e mais uma demão de massa corrida e lixamento, sobre a superfície já preparada, conforme o item 17.018.0010, exclusive este preparo (paredes internas+tetos)</t>
  </si>
  <si>
    <r>
      <t xml:space="preserve">Pintura com tinta látex, classificação premium ou standard (NBR 15079), fosco aveludada em revestimento liso, interior, acabamento de alta classe, em três demãos e mais uma demão de massa corrida e lixamento, sobre a superfície já preparada, conforme o item 17.018.0010, </t>
    </r>
    <r>
      <rPr>
        <b/>
        <sz val="10"/>
        <rFont val="Times New Roman"/>
        <family val="1"/>
      </rPr>
      <t>exclusive</t>
    </r>
    <r>
      <rPr>
        <sz val="10"/>
        <rFont val="Times New Roman"/>
        <family val="1"/>
      </rPr>
      <t xml:space="preserve"> este preparo (paredes internas+tetos)</t>
    </r>
  </si>
  <si>
    <t>Escritório</t>
  </si>
  <si>
    <t>Sala de reunião</t>
  </si>
  <si>
    <t xml:space="preserve">01.050.0724-0 </t>
  </si>
  <si>
    <t xml:space="preserve">Mão-de-obra de Consultor, para serviços de Consultoria de Engenharia e Arquitetura, inclusive encargos sociais </t>
  </si>
  <si>
    <t>Conforme locado em projeto</t>
  </si>
  <si>
    <t xml:space="preserve">18.260.0040-0 </t>
  </si>
  <si>
    <t>Braço para iluminação de ruas, em tubo de aço galvanizado com diâmetro de @ 25,4mm, para fixação em poste ou parede, projeção horizontal @ 1000mm, projeção vertical @ 370mm. FORNECIMENTO e COLOCAÇÃO</t>
  </si>
  <si>
    <t>Luminaria de led para iluminação publica, de 181 w te 239 w, Iinvolucro em aluminio ou aço inox</t>
  </si>
  <si>
    <t>Poste composto de Poliester reforcado com Fibra de Vidro - PRFV, secao unica, altura total de 4,50 m, conicidade reduzida, carga nominal de 50 daN, diametro no topo de 60 mm, com flange(sapata), especificacao EM- RIOLUZ No 101. Fornecimento e assentamento.</t>
  </si>
  <si>
    <t>IP 5.12.0201 SCO</t>
  </si>
  <si>
    <t xml:space="preserve">18.260.0070-0 </t>
  </si>
  <si>
    <t>Relé fotoelétrico, para comando de iluminação externa, na tensão de 220V e carga máxima de 1.000W. FORNECIMENTO e COLOCAÇÃO</t>
  </si>
  <si>
    <t>COTAÇÃO</t>
  </si>
  <si>
    <t>Lâmpada  Led Bulbo 200 w E27 Branco Frio Bivolt</t>
  </si>
  <si>
    <t xml:space="preserve">21.042.0115-0 </t>
  </si>
  <si>
    <t>Projetor PRJ-10, para lâmpada a vapor de sódio ou multivapor metálico de 250/400W tubular, em liga de alumínio fundido tipo ASTM-SG-70A ou SAE 323, visor de vidro plano, incolor, temperado, resistente a impactos e choque térmico, suporte tipo "U", em ferro galvanizado por imersão a quente, conforme desenho A4-1188-PD e especificação EM-RIO-LUZ n° 20. FORNECIMENTO</t>
  </si>
  <si>
    <t xml:space="preserve">21.045.0080-0 </t>
  </si>
  <si>
    <t>Lâmpada de multivapor metálico (MVM) de 250/220V, bulbo ovóide. FORNECIMENTO</t>
  </si>
  <si>
    <t>Relé fotoelétrico, para comando de iluminação externa, na tensão de 220V e carga máxima de 1.000W. FORNECIMENTO e COLOCAÇÃO (Postes existentes)</t>
  </si>
  <si>
    <t>Lâmpada de multivapor metálico (MVM) de 250/220V, bulbo ovóide. FORNECIMENTO  (Postes existentes)</t>
  </si>
  <si>
    <t>m²xkm</t>
  </si>
  <si>
    <t xml:space="preserve">09.014.0015-0 </t>
  </si>
  <si>
    <t>Mesa de jogos com 4 bancos, tampo de mesa em marmorite armado, na cor natural, tendo no centro tabuleiro de xadrez em marmorite nas cores branca e preta, pés (mesa e bancos) de concreto armado. FORNECIMENTO e COLOCAÇÃO</t>
  </si>
  <si>
    <t xml:space="preserve">09.015.0330-0 </t>
  </si>
  <si>
    <t>Gangorra de 5/10 anos com 2 pranchas de madeira aparelhada, estas fixadas em tubo de ferro galvanizado (externa e internamente) com diâmetro de 2” e 2.1/2” e espessura de parede de 1/8”, com pintura de base galvite e 2 demãos de acabamento. FORNECIMENTO e COLOCAÇÃO</t>
  </si>
  <si>
    <t xml:space="preserve">09.015.0332-0 </t>
  </si>
  <si>
    <t>Gaiola ginica (trepa-trepa) em tubos de ferro galvanizado (externa e internamente) com diâmetro de 1” horizontais e verticais de 1.1/2” e espessura de parede de 1/8”, chumbados em blocos de concreto e com pintura de base galvite e 2 demãos de acabamento. FORNECIMENTO e COLOCAÇÃO</t>
  </si>
  <si>
    <t xml:space="preserve">09.015.0324-0 </t>
  </si>
  <si>
    <t>Escorrega de 5/10 anos com altura de 1,57m em madeira aparelhada e tubos de ferro galvanizado (externa e internamente) de 3/4” e 2” e espessura de parede de 1/8”, com pintura de base galvite e 2 demãos de acabamento. FORNECIMENTO e COLOCAÇÃO</t>
  </si>
  <si>
    <t>Cabo de cobre com isolamento termoplástico, compreendendo:  preparo, corte e enfiação em eletrodutos, na bitola de 10mm², 600/1000V.  FORNECIMENTO e COLOCAÇÃO</t>
  </si>
  <si>
    <t>Estacionamento</t>
  </si>
  <si>
    <t>Área infantil</t>
  </si>
  <si>
    <t>Jardineiras</t>
  </si>
  <si>
    <t>Perfurado</t>
  </si>
  <si>
    <t>Tronco coletor</t>
  </si>
  <si>
    <t xml:space="preserve">09.013.0016-0 </t>
  </si>
  <si>
    <t>Banco de jardim, medindo 1,80 x 0,30 x 0,45m, executado com 01 (uma) peça de maçaranduba de 30 x 7cm, fixada em 02 (dois) apoios de concreto, conforme detalhe nº 6028/EMOP.  FORNECIMENTO e COLOCAÇÃO</t>
  </si>
  <si>
    <t>Muro do vizinho (Antônio)</t>
  </si>
  <si>
    <t xml:space="preserve">12.005.0030-0 </t>
  </si>
  <si>
    <t>Alvenaria de blocos de concreto 15 x 20 x 40cm, assentes com argamassa de cimento e areia, no traço 1:8, em paredes de 0,15m de espessura, de superfície corrida, até 3,00m de altura e medida pela área real (Parede do vizinho)</t>
  </si>
  <si>
    <t>Alvenaria de blocos de concreto 15 x 20 x 40cm, assentes com argamassa de cimento e areia, no traço 1:8, em paredes de 0,15m de espessura, de superfície corrida, até 3,00m de altura e medida pela área real (muro)</t>
  </si>
  <si>
    <t>Pintura com tinta acrílica texturizada na cor branca, acabamento fosco, para interior ou exterior, aplicadas em duas demãos sobre concreto, alvenaria, bloco de concreto, cimento sem amianto ou revestimento (muro)</t>
  </si>
  <si>
    <t>Corte, dobragem, montagem e colocação de ferragens nas formas, aço CA-25, em barra redonda com diâmetro igual a 6,3mm (muro)</t>
  </si>
  <si>
    <t xml:space="preserve">05.001.0025-0 </t>
  </si>
  <si>
    <t xml:space="preserve">05.001.0173-0 </t>
  </si>
  <si>
    <t>Demolição manual de alvenaria de blocos de concreto, inclusive empilhamento dentro do canteiro de serviço</t>
  </si>
  <si>
    <t>Muro do seu Antônio</t>
  </si>
  <si>
    <t>Transporte horizontal de material de 1ª categoria ou entulho, em carrinhos, a 60,00m de distância, inclusive carga a pá</t>
  </si>
  <si>
    <t>5 m³ a caçamba</t>
  </si>
  <si>
    <t>PJ25.13.1000 SCO</t>
  </si>
  <si>
    <t>PJ25.13.1100 SCO</t>
  </si>
  <si>
    <t>PJ25.13.0800 SCO</t>
  </si>
  <si>
    <t>Pressão de pernas triplo conjugado, em tubo de aço carbono, pintura no processo eletrostático - Academia daTerceira Idade. Fornecimento e instalação.</t>
  </si>
  <si>
    <t>Simulador de caminhada, triplo conjugado, em tubo de aço carbono, pintura no processo eletrostático - Academia daTerceira Idade. Fornecimento e instalação.</t>
  </si>
  <si>
    <t>Rotação vertical, aparelho triplo conjugado, em tubo de aço carbono, pintura no processo eletros tático -  Academia daTerceira Idade. Fornecimento e instalação.</t>
  </si>
  <si>
    <t>Repintura interna ou externa sobre ferro em bom estado, com tinta grafite em duas demãos após lixamento leve, limpeza, desengorduramento e fundo anticorrosivo na cor laranja de secagem rápida, ou utilizar diretamente sobre o metal tinta grafite de dupla ação (alambrado)</t>
  </si>
  <si>
    <t>tetos</t>
  </si>
  <si>
    <t>paredes</t>
  </si>
  <si>
    <t>Banho</t>
  </si>
  <si>
    <t>piso</t>
  </si>
  <si>
    <t xml:space="preserve">14.005.0010-0 </t>
  </si>
  <si>
    <t xml:space="preserve">14.006.0010-0 </t>
  </si>
  <si>
    <r>
      <t xml:space="preserve">Porta de madeira de lei em compensado, de 80 x 210 x 3cm, folheada nas 2 faces, aduela de 13 x 3cm e alizares de 5 x 2cm, </t>
    </r>
    <r>
      <rPr>
        <b/>
        <sz val="10"/>
        <rFont val="Times New Roman"/>
        <family val="1"/>
      </rPr>
      <t>exclusive</t>
    </r>
    <r>
      <rPr>
        <sz val="10"/>
        <rFont val="Times New Roman"/>
        <family val="1"/>
      </rPr>
      <t xml:space="preserve"> ferragens. FORNECIMENTO e COLOCAÇÃO</t>
    </r>
  </si>
  <si>
    <t xml:space="preserve">14.006.0012-0 </t>
  </si>
  <si>
    <r>
      <t xml:space="preserve">Porta de madeira de lei em compensado, de 70 x 210 x 3cm, folheada nas 2 faces, aduela de 13 x 3cm e alizares de 5 x 2cm, </t>
    </r>
    <r>
      <rPr>
        <b/>
        <sz val="10"/>
        <rFont val="Times New Roman"/>
        <family val="1"/>
      </rPr>
      <t>exclusive</t>
    </r>
    <r>
      <rPr>
        <sz val="10"/>
        <rFont val="Times New Roman"/>
        <family val="1"/>
      </rPr>
      <t xml:space="preserve"> ferragens. FORNECIMENTO e COLOCAÇÃO</t>
    </r>
  </si>
  <si>
    <t>Porta de madeira de lei em compensado, de 70 x 210 x 3cm, folheada nas 2 faces, aduela de 13 x 3cm e alizares de 5 x 2cm, exclusive ferragens. FORNECIMENTO e COLOCAÇÃO</t>
  </si>
  <si>
    <t>Porta de madeira de lei em compensado, de 80 x 210 x 3cm, folheada nas 2 faces, aduela de 13 x 3cm e alizares de 5 x 2cm, exclusive ferragens. FORNECIMENTO e COLOCAÇÃO</t>
  </si>
  <si>
    <t xml:space="preserve">14.007.0005-0 </t>
  </si>
  <si>
    <t xml:space="preserve">Ferragens para porta de madeira, de 1 folha de abrir, de entrada principal, constando de fornecimento sem colocação (esta incluída no fornecimento e colocação das esquadrias), de: -Fechadura de cilindro central, de latão, acabamento cromado
 -Maçaneta tipo bola, e espelho circular, de latão, acabamento cromado
 -3 dobradiças 3” x 3” de aço laminado, com pino (eixo) e bolas de ferro, acabamento cromado
</t>
  </si>
  <si>
    <t xml:space="preserve">Ferragens para porta de madeira, de 1 folha de abrir, de entrada principal, constando de fornecimento sem colocação (esta incluída no fornecimento e colocação das esquadrias), de: - Fechadura de cilindro central, de latão, acabamento cromado
 -Maçaneta tipo bola, e espelho circular, de latão, acabamento cromado
 -3 dobradiças 3” x 3” de aço laminado, com pino (eixo) e bolas de ferro, acabamento cromado
</t>
  </si>
  <si>
    <t>53,01 comprimento x 2,00 altura x 0,20 espessura</t>
  </si>
  <si>
    <t>53,01 comprimento x2,00 altura x 0,20 espessura</t>
  </si>
  <si>
    <r>
      <t xml:space="preserve">Pintura interna ou externa sobre madeira nova, com tinta a óleo brilhante ou acetinada com duas demãos de acabamento sobre superfície preparada, conforme o item 17.017.0100, </t>
    </r>
    <r>
      <rPr>
        <b/>
        <sz val="10"/>
        <rFont val="Times New Roman"/>
        <family val="1"/>
      </rPr>
      <t xml:space="preserve">exclusive </t>
    </r>
    <r>
      <rPr>
        <sz val="10"/>
        <rFont val="Times New Roman"/>
        <family val="1"/>
      </rPr>
      <t>este preparo</t>
    </r>
  </si>
  <si>
    <t>0,80 x 2,10</t>
  </si>
  <si>
    <t>0,70 x 2,10</t>
  </si>
  <si>
    <t>Pintura interna ou externa sobre madeira nova, com tinta a óleo brilhante ou acetinada com duas demãos de acabamento sobre superfície preparada, conforme o item 17.017.0100, exclusive este preparo</t>
  </si>
  <si>
    <t>x 2 x 3</t>
  </si>
  <si>
    <t xml:space="preserve">16.011.0005-0 </t>
  </si>
  <si>
    <r>
      <t xml:space="preserve">Cobertura em chapa de policarbonato alveolar, na cor cristal, com 10mm de espessura, </t>
    </r>
    <r>
      <rPr>
        <b/>
        <sz val="10"/>
        <rFont val="Times New Roman"/>
        <family val="1"/>
      </rPr>
      <t>inclusive</t>
    </r>
    <r>
      <rPr>
        <sz val="10"/>
        <rFont val="Times New Roman"/>
        <family val="1"/>
      </rPr>
      <t xml:space="preserve"> madeiramento em peças de madeira e pilares em tubo de aço galvanizado. Medido pela área real de cobertura. FORNECIMENTO e COLOCAÇÃO</t>
    </r>
  </si>
  <si>
    <t>Cobertura em chapa de policarbonato alveolar, na cor cristal, com 10mm de espessura, inclusive madeiramento em peças de madeira e pilares em tubo de aço galvanizado. Medido pela área real de cobertura. FORNECIMENTO e COLOCAÇÃO</t>
  </si>
  <si>
    <t>1,80 m x 4,35 m</t>
  </si>
  <si>
    <t>4,75 m x 3,90 m</t>
  </si>
  <si>
    <t>5,90 m x 3,15 m</t>
  </si>
  <si>
    <t>3,65 m x 2,75 m</t>
  </si>
  <si>
    <t>Baldrame da área apoio esportivo</t>
  </si>
  <si>
    <t xml:space="preserve">11.011.0040-0 </t>
  </si>
  <si>
    <t>Perimetro x 0,30 cm</t>
  </si>
  <si>
    <t xml:space="preserve">11.023.0002-0 </t>
  </si>
  <si>
    <r>
      <t xml:space="preserve">Concreto dosado racionalmente para uma resistência característica à compressão de 30MPa, inclusive materiais, transporte, preparo com betoneira, lançamento e adensamento </t>
    </r>
    <r>
      <rPr>
        <sz val="11"/>
        <color theme="1"/>
        <rFont val="Arial"/>
        <family val="2"/>
      </rPr>
      <t>(baldrame)</t>
    </r>
  </si>
  <si>
    <t>Tela para estrutura de concreto armado, formada por barras de aço CA-60, cruzadas e soldadas entre si, formando malhas quadradas de fios com diâmetro de 4.2mm e espaçamento entre eles de 15 x 15cm. FORNECIMENTO - (baldrame)</t>
  </si>
  <si>
    <t>Corte, montagem e colocação de telas de aço CA-60, cruzadas e soldadas entre si, em peças de concreto - (baldrame)</t>
  </si>
  <si>
    <r>
      <t xml:space="preserve">Formas de madeira de 3ª, para moldagem de peças de concreto com paramentos planos, em lajes, vigas, paredes, etc, servindo a madeira 3 vezes, </t>
    </r>
    <r>
      <rPr>
        <b/>
        <sz val="10"/>
        <rFont val="Times New Roman"/>
        <family val="1"/>
      </rPr>
      <t xml:space="preserve">inclusive </t>
    </r>
    <r>
      <rPr>
        <sz val="10"/>
        <rFont val="Times New Roman"/>
        <family val="1"/>
      </rPr>
      <t xml:space="preserve">desmoldagem, </t>
    </r>
    <r>
      <rPr>
        <b/>
        <sz val="10"/>
        <rFont val="Times New Roman"/>
        <family val="1"/>
      </rPr>
      <t>exclusive</t>
    </r>
    <r>
      <rPr>
        <sz val="10"/>
        <rFont val="Times New Roman"/>
        <family val="1"/>
      </rPr>
      <t xml:space="preserve"> escoramento ((baldrame) </t>
    </r>
  </si>
  <si>
    <t>8 meses x 176 horas x 70%</t>
  </si>
  <si>
    <t>8 meses x 176 horas x 30%</t>
  </si>
  <si>
    <t>3 veic x176 h x 8 meses x 70%</t>
  </si>
  <si>
    <t>3 veic x176 h x 8 meses x 30%</t>
  </si>
  <si>
    <t>1 retro x 8 meses. (HP)</t>
  </si>
  <si>
    <t>1 retro x 8 meses. (HI)</t>
  </si>
  <si>
    <t xml:space="preserve">18.021.0035-0 </t>
  </si>
  <si>
    <r>
      <t xml:space="preserve">Reservatório, em fibra de vidro ou polietileno, com capacidade em torno de 1.000 </t>
    </r>
    <r>
      <rPr>
        <sz val="10"/>
        <rFont val="MT Extra"/>
        <family val="1"/>
        <charset val="2"/>
      </rPr>
      <t>l</t>
    </r>
    <r>
      <rPr>
        <sz val="10"/>
        <rFont val="Times New Roman"/>
        <family val="1"/>
      </rPr>
      <t xml:space="preserve">, </t>
    </r>
    <r>
      <rPr>
        <b/>
        <sz val="10"/>
        <rFont val="Times New Roman"/>
        <family val="1"/>
      </rPr>
      <t>inclusive</t>
    </r>
    <r>
      <rPr>
        <sz val="10"/>
        <rFont val="Times New Roman"/>
        <family val="1"/>
      </rPr>
      <t xml:space="preserve"> tampa de vedação com escotilha e fixadores. Fornecimento</t>
    </r>
  </si>
  <si>
    <t>Reservatório, em fibra de vidro ou polietileno, com capacidade em torno de 1.000 l, inclusive tampa de vedação com escotilha e fixadores. Fornecimento</t>
  </si>
  <si>
    <t xml:space="preserve">15.004.0103-0 </t>
  </si>
  <si>
    <r>
      <t>Instalação e assentamento de vaso sanitário individual e válvula de descarga (</t>
    </r>
    <r>
      <rPr>
        <b/>
        <sz val="10"/>
        <rFont val="Times New Roman"/>
        <family val="1"/>
      </rPr>
      <t xml:space="preserve">exclusive </t>
    </r>
    <r>
      <rPr>
        <sz val="10"/>
        <rFont val="Times New Roman"/>
        <family val="1"/>
      </rPr>
      <t xml:space="preserve">estes) em pavimento elevado, compreendendo:  instalação hidráulica com 2,00m de tubo de PVC de 50mm, com conexões, até a válvula e após esta até o vaso, ligação de esgotos com 3,00m de tubo de PVC de 100mm aos tubos de queda e ventilação, </t>
    </r>
    <r>
      <rPr>
        <b/>
        <sz val="10"/>
        <rFont val="Times New Roman"/>
        <family val="1"/>
      </rPr>
      <t>inclusive</t>
    </r>
    <r>
      <rPr>
        <sz val="10"/>
        <rFont val="Times New Roman"/>
        <family val="1"/>
      </rPr>
      <t xml:space="preserve"> conexões, </t>
    </r>
    <r>
      <rPr>
        <b/>
        <sz val="10"/>
        <rFont val="Times New Roman"/>
        <family val="1"/>
      </rPr>
      <t xml:space="preserve">exclusive </t>
    </r>
    <r>
      <rPr>
        <sz val="10"/>
        <rFont val="Times New Roman"/>
        <family val="1"/>
      </rPr>
      <t>os tubos de queda e ventilação</t>
    </r>
  </si>
  <si>
    <t>Instalação e assentamento de vaso sanitário individual e válvula de descarga (exclusive estes) em pavimento elevado, compreendendo:  instalação hidráulica com 2,00m de tubo de PVC de 50mm, com conexões, até a válvula e após esta até o vaso, ligação de esgotos com 3,00m de tubo de PVC de 100mm aos tubos de queda e ventilação, inclusive conexões, exclusive os tubos de queda e ventilação</t>
  </si>
  <si>
    <t xml:space="preserve">15.004.0060-1 </t>
  </si>
  <si>
    <t xml:space="preserve">18.002.0026-0 </t>
  </si>
  <si>
    <t xml:space="preserve">18.002.0070-0 </t>
  </si>
  <si>
    <r>
      <t xml:space="preserve">Vaso sanitário de louça branca, tipo médio luxo, com caixa acoplada, </t>
    </r>
    <r>
      <rPr>
        <b/>
        <sz val="10"/>
        <rFont val="Times New Roman"/>
        <family val="1"/>
      </rPr>
      <t xml:space="preserve">inclusive </t>
    </r>
    <r>
      <rPr>
        <sz val="10"/>
        <rFont val="Times New Roman"/>
        <family val="1"/>
      </rPr>
      <t>rabicho cromado de 40cm, com saída de 1/2", bolsa de ligação e acessórios de fixação. FORNECIMENTO</t>
    </r>
  </si>
  <si>
    <t>Vaso sanitário de louça branca, tipo médio luxo, com caixa acoplada, inclusive rabicho cromado de 40cm, com saída de 1/2", bolsa de ligação e acessórios de fixação. FORNECIMENTO</t>
  </si>
  <si>
    <t xml:space="preserve">18.011.0003-0 </t>
  </si>
  <si>
    <t>Caixa d'água</t>
  </si>
  <si>
    <t xml:space="preserve">18.007.0051-0 </t>
  </si>
  <si>
    <t>Duchinha manual, com registro de pressão 1/2” cromado, rabicho cromado, suporte branco, pistola branca, buchas e parafusos para fixação. FORNECIMENTO</t>
  </si>
  <si>
    <t xml:space="preserve">15.038.0001-0 </t>
  </si>
  <si>
    <t>Adaptador rosqueável, com diâmetro de 1/2”, com flanges e anel de vedação para caixa d’agua. FORNECIMENTO</t>
  </si>
  <si>
    <t xml:space="preserve">06.272.0002-0 </t>
  </si>
  <si>
    <r>
      <t xml:space="preserve">Tubo PVC (NBR-7362), para esgoto sanitário, com diâmetro nominal de 100mm, </t>
    </r>
    <r>
      <rPr>
        <b/>
        <sz val="10"/>
        <rFont val="Times New Roman"/>
        <family val="1"/>
      </rPr>
      <t>inclusive</t>
    </r>
    <r>
      <rPr>
        <sz val="10"/>
        <rFont val="Times New Roman"/>
        <family val="1"/>
      </rPr>
      <t xml:space="preserve"> anel de borracha.  FORNECIMENTO</t>
    </r>
  </si>
  <si>
    <r>
      <t xml:space="preserve">Curva de PVC para rede de esgoto (NBR 10569), de 90º, PB, com diâmetro nominal de 100mm, </t>
    </r>
    <r>
      <rPr>
        <b/>
        <sz val="10"/>
        <rFont val="Times New Roman"/>
        <family val="1"/>
      </rPr>
      <t>inclusive</t>
    </r>
    <r>
      <rPr>
        <sz val="10"/>
        <rFont val="Times New Roman"/>
        <family val="1"/>
      </rPr>
      <t xml:space="preserve"> anel de borracha. FORNECIMENTO</t>
    </r>
  </si>
  <si>
    <t xml:space="preserve">06.272.0029-0 </t>
  </si>
  <si>
    <r>
      <t xml:space="preserve">Junção de PVC para rede de esgoto (NBR 10569), de 45º, BBB, com diâmetro nominal de 100mm, </t>
    </r>
    <r>
      <rPr>
        <b/>
        <sz val="10"/>
        <rFont val="Times New Roman"/>
        <family val="1"/>
      </rPr>
      <t>inclusive</t>
    </r>
    <r>
      <rPr>
        <sz val="10"/>
        <rFont val="Times New Roman"/>
        <family val="1"/>
      </rPr>
      <t xml:space="preserve"> anéis de borracha. FORNECIMENTO</t>
    </r>
  </si>
  <si>
    <t>Do banho a rua Celso Kely</t>
  </si>
  <si>
    <t>vaso sanitário</t>
  </si>
  <si>
    <t xml:space="preserve">15.002.0062-0 </t>
  </si>
  <si>
    <r>
      <t xml:space="preserve">Caixa de gordura simples, cilíndrica, pré-fabricada em anéis de concreto, com diâmetro de 40cm e profundidade total de 60cm, </t>
    </r>
    <r>
      <rPr>
        <b/>
        <sz val="10"/>
        <rFont val="Times New Roman"/>
        <family val="1"/>
      </rPr>
      <t>inclusive</t>
    </r>
    <r>
      <rPr>
        <sz val="10"/>
        <rFont val="Times New Roman"/>
        <family val="1"/>
      </rPr>
      <t xml:space="preserve"> tampa de concreto.  FORNECIMENTO e COLOCAÇÃO</t>
    </r>
  </si>
  <si>
    <t>Caixa de gordura simples, cilíndrica, pré-fabricada em anéis de concreto, com diâmetro de 40cm e profundidade total de 60cm, inclusive tampa de concreto.  FORNECIMENTO e COLOCAÇÃO</t>
  </si>
  <si>
    <t xml:space="preserve">15.004.0181-0 </t>
  </si>
  <si>
    <r>
      <t xml:space="preserve">Ralo sifonado de PVC (100 x 100) x 50mm, em pavimento térreo, com tampa cega, com 1 entrada de 40mm e saída de 50mm, </t>
    </r>
    <r>
      <rPr>
        <b/>
        <sz val="10"/>
        <rFont val="Times New Roman"/>
        <family val="1"/>
      </rPr>
      <t>inclusive</t>
    </r>
    <r>
      <rPr>
        <sz val="10"/>
        <rFont val="Times New Roman"/>
        <family val="1"/>
      </rPr>
      <t xml:space="preserve"> ligação de 50mm de PVC até a caixa de inspeção, considerando a distância do centro do ralo até 2,00m. FORNECIMENTO e INSTALAÇÃO</t>
    </r>
  </si>
  <si>
    <t>Ralo sifonado de PVC (100 x 100) x 50mm, em pavimento térreo, com tampa cega, com 1 entrada de 40mm e saída de 50mm, inclusive ligação de 50mm de PVC até a caixa de inspeção, considerando a distância do centro do ralo até 2,00m. FORNECIMENTO e INSTALAÇÃO</t>
  </si>
  <si>
    <t xml:space="preserve">15.036.0046-0 </t>
  </si>
  <si>
    <r>
      <t xml:space="preserve">Tubo de PVC rígido de 50mm, soldável, </t>
    </r>
    <r>
      <rPr>
        <b/>
        <sz val="10"/>
        <rFont val="Times New Roman"/>
        <family val="1"/>
      </rPr>
      <t>exclusive</t>
    </r>
    <r>
      <rPr>
        <sz val="10"/>
        <rFont val="Times New Roman"/>
        <family val="1"/>
      </rPr>
      <t xml:space="preserve"> emendas, conexões, abertura e fechamento de rasgo.  FORNECIMENTO e ASSENTAMENTO</t>
    </r>
  </si>
  <si>
    <t>Tubo de PVC rígido de 50mm, soldável, exclusive emendas, conexões, abertura e fechamento de rasgo.  FORNECIMENTO e ASSENTAMENTO</t>
  </si>
  <si>
    <t>Ligação pia da copa banho e varanda</t>
  </si>
  <si>
    <t xml:space="preserve">15.038.0339-0 </t>
  </si>
  <si>
    <t>Joelho 90º soldável, com diâmetro de 50mm. FORNECIMENTO</t>
  </si>
  <si>
    <t xml:space="preserve">05.105.0112-0 </t>
  </si>
  <si>
    <t>Mão-de-obra de eletricista, inclusive encargos sociais</t>
  </si>
  <si>
    <t>8 meses</t>
  </si>
  <si>
    <t xml:space="preserve">06.012.0200-0 </t>
  </si>
  <si>
    <t>Tampão fofo simples com base, classe B 1215 carga maxima 12,5 t, redondo, tampa 600 mm ( com inscrição m relevo do tipo de rede)</t>
  </si>
  <si>
    <r>
      <t xml:space="preserve">Escavação manual de vala/cava em material de 1ª categoria (areia, argila ou piçarra), até 1,50m de profundidade, </t>
    </r>
    <r>
      <rPr>
        <b/>
        <sz val="10"/>
        <rFont val="Times New Roman"/>
        <family val="1"/>
      </rPr>
      <t>exclusive</t>
    </r>
    <r>
      <rPr>
        <sz val="10"/>
        <rFont val="Times New Roman"/>
        <family val="1"/>
      </rPr>
      <t xml:space="preserve"> escoramento e esgotamento</t>
    </r>
  </si>
  <si>
    <t xml:space="preserve">06.001.0242-0 </t>
  </si>
  <si>
    <r>
      <t xml:space="preserve">Assentamento de tubulação de PVC, com junta elástica, para coletor de esgotos, com diâmetro nominal de 100mm, aterro e soca até a altura da geratriz superior do tubo, considerando o material da própria escavação, </t>
    </r>
    <r>
      <rPr>
        <b/>
        <sz val="10"/>
        <rFont val="Times New Roman"/>
        <family val="1"/>
      </rPr>
      <t>exclusive</t>
    </r>
    <r>
      <rPr>
        <sz val="10"/>
        <rFont val="Times New Roman"/>
        <family val="1"/>
      </rPr>
      <t xml:space="preserve"> tubo e junta</t>
    </r>
  </si>
  <si>
    <t xml:space="preserve">03.001.0010-0 </t>
  </si>
  <si>
    <t>60 m x 1,20 m x 0,80 m</t>
  </si>
  <si>
    <t>Assentamento de tubulação de PVC, com junta elástica, para coletor de esgotos, com diâmetro nominal de 100mm, aterro e soca até a altura da geratriz superior do tubo, considerando o material da própria escavação, exclusive tubo e junta</t>
  </si>
  <si>
    <t xml:space="preserve">5,10 x 11,50 m </t>
  </si>
  <si>
    <t>0,08 m espessura</t>
  </si>
  <si>
    <t>5,00 capacidade da caçamba</t>
  </si>
  <si>
    <t>4,90 m x 11,30</t>
  </si>
  <si>
    <t>2,20 kg/m²</t>
  </si>
  <si>
    <t>Concreto dosado racionalmente para uma resistência característica à compressão de 30MPa, inclusive materiais, transporte, preparo com betoneira, lançamento e adensamento (baldrame)</t>
  </si>
  <si>
    <t>5,10 m x11,50 m x 0,10 m</t>
  </si>
  <si>
    <t>Instalação e assentamento de pia com 1 cuba (exclusive fornecimento do aparelho), compreendendo:  3,00m de tubo de PVC de 25mm, 3,00m de tubo PVC de 50mm e conexões. ( Banho)</t>
  </si>
  <si>
    <r>
      <t>Instalação e assentamento de pia com 1 cuba (</t>
    </r>
    <r>
      <rPr>
        <b/>
        <sz val="10"/>
        <rFont val="Times New Roman"/>
        <family val="1"/>
      </rPr>
      <t>exclusive</t>
    </r>
    <r>
      <rPr>
        <sz val="10"/>
        <rFont val="Times New Roman"/>
        <family val="1"/>
      </rPr>
      <t xml:space="preserve"> fornecimento do aparelho), compreendendo:  3,00m de tubo de PVC de 25mm, 3,00m de tubo PVC de 50mm e conexões. (Banho)</t>
    </r>
  </si>
  <si>
    <t>Lavatório de louça branca de embutir (cuba), tipo médio luxo, sem ladrão, com medidas em torno de 52 x 39cm. Ferragens em metal cromado: sifão 1680 1” x 1.1/4”, torneira de pressão 1193 de 1/2” e válvula de escoamento 1600. Rabicho em PVC. (Banho)FORNECIMENTO</t>
  </si>
  <si>
    <t>Lavatório de louça branca de embutir (cuba), tipo médio luxo, sem ladrão, com medidas em torno de 52 x 39cm. Ferragens em metal cromado: sifão 1680 1” x 1.1/4”, torneira de pressão 1193 de 1/2” e válvula de escoamento 1600. Rabicho em PVC.  FORNECIMENTO (Banho)</t>
  </si>
  <si>
    <t>Torneira de bóia em plástico, para caixa d’agua, de 1/2”. FORNECIMENTO e COLOCAÇÃO. (caixa d'água)</t>
  </si>
  <si>
    <t>Torneira de bóia em plástico, para caixa d’agua, de 1/2”. FORNECIMENTO e COLOCAÇÃO (caixa d'água)</t>
  </si>
  <si>
    <t>água)</t>
  </si>
  <si>
    <t>Adaptador rosqueável, com diâmetro de 1/2”, com flanges e anel de vedação para caixa d’agua. FORNECIMENTO.</t>
  </si>
  <si>
    <t>Tubo PVC (NBR-7362), para esgoto sanitário, com diâmetro nominal de 100mm, inclusive anel de borracha.  FORNECIMENTO (rede de esgoto primária)</t>
  </si>
  <si>
    <t>Escavação manual de vala/cava em material de 1ª categoria (areia, argila ou piçarra), até 1,50m de profundidade, exclusive escoramento e esgotamento  (rede de esgoto primária)</t>
  </si>
  <si>
    <t>Curva de PVC para rede de esgoto (NBR 10569), de 90º, PB, com diâmetro nominal de 100mm, inclusive anel de borracha. FORNECIMENTO  (rede de esgoto primária)</t>
  </si>
  <si>
    <t>Poço de visita de concreto armado com dimensões internas de 1,10 x 1,10 e profundidade de 1,20m, para galeria de esgoto sanitário de 0,60m de diâmetro, conforme especificações da CEDAE, tendo o concreto das paredes, fundo e tampa 400kg e o da base, calha e banqueta 300kg de cimento por m³, sendo as paredes revestidas com argamassa de cimento e areia, no traço 1:3 e a calha e a banqueta com argamassa, no traço 1:1, exclusive tampão de ferro fundido. A altura do poço é cotada da geratriz inferior da calha até o nível superior do tampão  (rede de esgoto primária)</t>
  </si>
  <si>
    <t xml:space="preserve">15.004.0170-0 </t>
  </si>
  <si>
    <t>Ralo seco (simples) de PVC (100 x 53) x 40mm, com grelha, compreendendo: efluente de 40mm soldável em PVC com 2,00m de extensão e ligação ao ralo sifonado.  FORNECIMENTO e INSTALAÇÃO</t>
  </si>
  <si>
    <t xml:space="preserve">05.002.0001-0 </t>
  </si>
  <si>
    <t xml:space="preserve">05.105.0110-0 </t>
  </si>
  <si>
    <t>Mão-de-obra de bombeiro hidráulico, inclusive encargos sociais</t>
  </si>
  <si>
    <t xml:space="preserve">05.105.0115-0 </t>
  </si>
  <si>
    <t>Mão-de-obra de ajudante, inclusive encargos sociais</t>
  </si>
  <si>
    <r>
      <t xml:space="preserve">Demolição, com equipamento de ar comprimido, de pisos ou pavimentos de concreto simples, </t>
    </r>
    <r>
      <rPr>
        <b/>
        <sz val="10"/>
        <rFont val="Times New Roman"/>
        <family val="1"/>
      </rPr>
      <t>inclusive</t>
    </r>
    <r>
      <rPr>
        <sz val="10"/>
        <rFont val="Times New Roman"/>
        <family val="1"/>
      </rPr>
      <t xml:space="preserve"> afastamento lateral dentro do canteiro de serviço ( área do piso apoio esportivo)</t>
    </r>
  </si>
  <si>
    <t>Transporte horizontal de material de 1ª categoria ou entulho em carrinhos, a 30,00 m de distância, inclusive carga e pá.  ( área do piso apoio esportivo)</t>
  </si>
  <si>
    <t>Locação de caçamba de aço tipo container com 5m³ de capacidade, para retirada de entulho de obra, inclusive carregamento, transporte e descarregamento, exclusive taxa para descarga em locais autorizados e/ou licenciados (vide item 04.014.0110). Custo por unidade de caçamba.  ( área do piso apoio esportivo)</t>
  </si>
  <si>
    <r>
      <t>Madeiramento para cobertura em telhas onduladas, constituído de peças de 3” x 3” e 3” x 4.1/2”, em madeira serrada, sem tesoura ou pontalete, medido pela área real do madeiramento. FORNECIMENTO e COLOCAÇÃO (</t>
    </r>
    <r>
      <rPr>
        <sz val="10"/>
        <rFont val="Arial"/>
        <family val="2"/>
      </rPr>
      <t>teto em policarbonato + telha ecológica)</t>
    </r>
  </si>
  <si>
    <t>Madeiramento para cobertura em telhas onduladas, constituído de peças de 3” x 3” e 3” x 4.1/2”, em madeira serrada, sem tesoura ou pontalete, medido pela área real do madeiramento. FORNECIMENTO e COLOCAÇÃO. (teto em policarbonato + telha ecológica)</t>
  </si>
  <si>
    <t>Telha ecológica</t>
  </si>
  <si>
    <t>Policarbonato</t>
  </si>
  <si>
    <t>0,55 m x 1,00 m</t>
  </si>
  <si>
    <t xml:space="preserve">0,70 m x 1,20m </t>
  </si>
  <si>
    <t xml:space="preserve">0,70 m x1,50 m  </t>
  </si>
  <si>
    <t xml:space="preserve">18.016.0040-0 </t>
  </si>
  <si>
    <r>
      <t xml:space="preserve">Cuba de aço inoxidável de 500 x 400 x 200mm, em chapa 20.304, válvula de escoamento tipo americana 1623, sifão 1680 1.1/2” x 1.1/2”, </t>
    </r>
    <r>
      <rPr>
        <b/>
        <sz val="10"/>
        <rFont val="Times New Roman"/>
        <family val="1"/>
      </rPr>
      <t>exclusive</t>
    </r>
    <r>
      <rPr>
        <sz val="10"/>
        <rFont val="Times New Roman"/>
        <family val="1"/>
      </rPr>
      <t xml:space="preserve"> torneira. FORNECIMENTO e COLOCAÇÃO</t>
    </r>
  </si>
  <si>
    <t>Cuba de aço inoxidável de 500 x 400 x 200mm, em chapa 20.304, válvula de escoamento tipo americana 1623, sifão 1680 1.1/2” x 1.1/2”, exclusive torneira. FORNECIMENTO e COLOCAÇÃO</t>
  </si>
  <si>
    <t>Varanda e copa</t>
  </si>
  <si>
    <t xml:space="preserve">18.009.0073-0 </t>
  </si>
  <si>
    <t>Torneira para cozinha, com misturador, tipo parede, 1258 de 1/2” x 25cm aproximadamente, em metal cromado. FORNECIMENTO</t>
  </si>
  <si>
    <r>
      <t xml:space="preserve">Poço de visita de concreto armado com dimensões internas de 1,10 x 1,10 e profundidade de 1,20m, para galeria de esgoto sanitário de 0,60m de diâmetro, conforme especificações da CEDAE, tendo o concreto das paredes, fundo e tampa 400kg e o da base, calha e banqueta 300kg de cimento por m³, sendo as paredes revestidas com argamassa de cimento e areia, no traço 1:3 e a calha e a banqueta com argamassa, no traço 1:1, </t>
    </r>
    <r>
      <rPr>
        <b/>
        <sz val="10"/>
        <rFont val="Times New Roman"/>
        <family val="1"/>
      </rPr>
      <t>exclusive</t>
    </r>
    <r>
      <rPr>
        <sz val="10"/>
        <rFont val="Times New Roman"/>
        <family val="1"/>
      </rPr>
      <t xml:space="preserve"> tampão de ferro fundido. A altura do poço é cotada da geratriz inferior da calha até o nível superior do tampão. (Rede externa de esgoto)</t>
    </r>
  </si>
  <si>
    <t>4,25 m x 2,45 m</t>
  </si>
  <si>
    <t>Contrapiso, base ou camada regularizadora executada com argamassa de cimento e areia, no traço 1:4, na espessura de 2,5cm (para proteção de manta asfaltica  do piso da caixa d'água)</t>
  </si>
  <si>
    <t xml:space="preserve">13.345.0030-0 </t>
  </si>
  <si>
    <t>Soleira de mármore branco clássico, de 3 x 13cm, com 2 polimentos, assente como em 13.345.0015</t>
  </si>
  <si>
    <t xml:space="preserve">13.345.0055-0 </t>
  </si>
  <si>
    <t>Chapim ou espelho de mármore branco clássico, com 2 x 17cm com 1 polimento, assente como em 13.345.0020 (peitoril)</t>
  </si>
  <si>
    <t>Junção de PVC para rede de esgoto (NBR 10569), de 45º, BBB, com diâmetro nominal de 100mm, inclusive anéis de borracha. FORNECIMENTO (rede de esgoto)</t>
  </si>
  <si>
    <t>Tampão fofo simples com base, classe B 1215 carga maxima 12,5 t, redondo, tampa 600 mm ( com inscrição m relevo do tipo de rede)  (rede de esgoto primário)</t>
  </si>
  <si>
    <t>2 portas de 0,80 m</t>
  </si>
  <si>
    <t>2 portas de 0,70 m</t>
  </si>
  <si>
    <t>4 janelas de1,20 m</t>
  </si>
  <si>
    <t>1 bascula de 0,50 m</t>
  </si>
  <si>
    <t>1 bascula de 0,70 m</t>
  </si>
  <si>
    <t xml:space="preserve">18.081.0050-0 </t>
  </si>
  <si>
    <r>
      <t>Banca de granito cinza corumbá, com 3cm de espessura, com abertura para 1 cuba (</t>
    </r>
    <r>
      <rPr>
        <b/>
        <sz val="10"/>
        <rFont val="Times New Roman"/>
        <family val="1"/>
      </rPr>
      <t xml:space="preserve">exclusive </t>
    </r>
    <r>
      <rPr>
        <sz val="10"/>
        <rFont val="Times New Roman"/>
        <family val="1"/>
      </rPr>
      <t>esta), sobre apoios de alvenaria de meia vez e verga de concreto, sem revestimento. FORNECIMENTO e COLOCAÇÃO</t>
    </r>
  </si>
  <si>
    <t>Banca de granito cinza corumbá, com 3cm de espessura, com abertura para 1 cuba (exclusive esta), sobre apoios de alvenaria de meia vez e verga de concreto, sem revestimento. FORNECIMENTO e COLOCAÇÃO</t>
  </si>
  <si>
    <t>m² x mês</t>
  </si>
  <si>
    <t>11,30 m x 3,00 m</t>
  </si>
  <si>
    <t>7 meses</t>
  </si>
  <si>
    <t>50 km</t>
  </si>
  <si>
    <t xml:space="preserve">15.001.0071-0 </t>
  </si>
  <si>
    <t>Abrigo para hidrômetro de 1” , nas dimensões de 0,90 x 0,50 x 0,60m, em alvenaria de tijolos furados de 10 x 20 x 20cm, em paredes de meia vez, revestidas com argamassa de cimento e saibro, no traço 1:6, com fundo de concreto e tampa de concreto armado, porta de 80 x 50cm em chapa de aço nº 16 e cadeado de 30mm, conforme projeto nº 2089/EMOP</t>
  </si>
  <si>
    <t>Abrigo para hidrômetro de 1”, nas dimensões de 0,90 x 0,50 x 0,60m, em alvenaria de tijolos furados de 10 x 20 x 20cm, em paredes de meia vez, revestidas com argamassa de cimento e saibro, no traço 1:6, com fundo de concreto e tampa de concreto armado, porta de 80 x 50cm em chapa de aço nº 16 e cadeado de 30mm, conforme projeto nº 2089/EMOP</t>
  </si>
  <si>
    <t>Hidrômetro com diâmetro de 1". FORNECIMENTO</t>
  </si>
  <si>
    <t xml:space="preserve">15.001.0079-0 </t>
  </si>
  <si>
    <t xml:space="preserve">15.011.0027-0 </t>
  </si>
  <si>
    <t>Entrada de energia individual, padrão light (enel), medição direta, rede aérea, demanda até 23,2 a 33,1 kVA, inclusive caixa transparente para medição (CTM), e caixa de disjuntor trifásico (CDJ3) interna e demais materiais necessários, exclusive poste, disjuntor e fios de entrada e saída</t>
  </si>
  <si>
    <t xml:space="preserve">15.028.0010-0 </t>
  </si>
  <si>
    <r>
      <t xml:space="preserve">Colocação de reservatório de fibrocimento, fibra de vidro ou semelhante de 1.000 </t>
    </r>
    <r>
      <rPr>
        <sz val="10"/>
        <rFont val="MT Extra"/>
        <family val="1"/>
        <charset val="2"/>
      </rPr>
      <t>l</t>
    </r>
    <r>
      <rPr>
        <sz val="10"/>
        <rFont val="Times New Roman"/>
        <family val="1"/>
      </rPr>
      <t xml:space="preserve">, </t>
    </r>
    <r>
      <rPr>
        <b/>
        <sz val="10"/>
        <rFont val="Times New Roman"/>
        <family val="1"/>
      </rPr>
      <t xml:space="preserve">inclusive </t>
    </r>
    <r>
      <rPr>
        <sz val="10"/>
        <rFont val="Times New Roman"/>
        <family val="1"/>
      </rPr>
      <t xml:space="preserve">peças de apoio em alvenaria e madeira serrada, e flanges de ligação hidráulica, </t>
    </r>
    <r>
      <rPr>
        <b/>
        <sz val="10"/>
        <rFont val="Times New Roman"/>
        <family val="1"/>
      </rPr>
      <t xml:space="preserve">exclusive </t>
    </r>
    <r>
      <rPr>
        <sz val="10"/>
        <rFont val="Times New Roman"/>
        <family val="1"/>
      </rPr>
      <t>fornecimento do reservatório</t>
    </r>
  </si>
  <si>
    <t>Colocação de reservatório de fibrocimento, fibra de vidro ou semelhante de 1.000 l, inclusive peças de apoio em alvenaria e madeira serrada, e flanges de ligação hidráulica, exclusive fornecimento do reservatório</t>
  </si>
  <si>
    <t>Escada de ferro de 3/4”, com 3m de altura, considerando 10 degraus espaçados de 30cm. FORNECIMENTO e COLOCAÇÃO (escada parede)</t>
  </si>
  <si>
    <t xml:space="preserve">13.330.0075-0 </t>
  </si>
  <si>
    <t>Revestimento de piso com ladrilho cerâmico, antiderrapante, 40 x 40cm, sujeito a tráfego intenso, resistência a abrasão P.E.I.-IV, assentes em superfície com nata de cimento sobre argamassa de cimento, areia e saibro, no traço 1:3:3, rejuntamento com cimento branco e corante</t>
  </si>
  <si>
    <t>2,78 m</t>
  </si>
  <si>
    <t>3,70 m</t>
  </si>
  <si>
    <t>12,00 m</t>
  </si>
  <si>
    <t>13,80 m</t>
  </si>
  <si>
    <t>Contrapiso, base ou camada regularizadora executada com argamassa de cimento e areia, no traço 1:4, na espessura de 2,5cm (para assentamento de ceramica de piso)</t>
  </si>
  <si>
    <t xml:space="preserve">13.398.0025-0 </t>
  </si>
  <si>
    <t>Rodapé em madeira de lei, com seção de 7 x 2cm, pregado em tacos embutidos na alvenaria</t>
  </si>
  <si>
    <r>
      <t xml:space="preserve">Emboço com argamassa de cimento e areia, no traço 1:3 com 2 cm de espessura, </t>
    </r>
    <r>
      <rPr>
        <b/>
        <sz val="11"/>
        <rFont val="Arial"/>
        <family val="2"/>
      </rPr>
      <t xml:space="preserve">inclusive </t>
    </r>
    <r>
      <rPr>
        <sz val="11"/>
        <rFont val="Arial"/>
        <family val="2"/>
      </rPr>
      <t>chapisco de cimento e areia, no traço 1:3, com 9mm de espessura</t>
    </r>
  </si>
  <si>
    <t>Emboço com argamassa de cimento e areia, no traço 1:3 com 2 cm de espessura, inclusive chapisco de cimento e areia, no traço 1:3, com 9 mm de espessura</t>
  </si>
  <si>
    <t>Emboço interno</t>
  </si>
  <si>
    <t>Escritorio</t>
  </si>
  <si>
    <t>Sala de Reunião</t>
  </si>
  <si>
    <t>Paredes</t>
  </si>
  <si>
    <t>Emboço externo</t>
  </si>
  <si>
    <t xml:space="preserve">13.025.0005-0 </t>
  </si>
  <si>
    <r>
      <t xml:space="preserve">Assentamento de azulejos, pastilhas ou ladrilhos, em paredes, </t>
    </r>
    <r>
      <rPr>
        <b/>
        <sz val="10"/>
        <rFont val="Times New Roman"/>
        <family val="1"/>
      </rPr>
      <t>exclusive</t>
    </r>
    <r>
      <rPr>
        <sz val="10"/>
        <rFont val="Times New Roman"/>
        <family val="1"/>
      </rPr>
      <t xml:space="preserve"> estes, com nata de cimento comum, sobre emboço existente, </t>
    </r>
    <r>
      <rPr>
        <b/>
        <sz val="10"/>
        <rFont val="Times New Roman"/>
        <family val="1"/>
      </rPr>
      <t xml:space="preserve">inclusive </t>
    </r>
    <r>
      <rPr>
        <sz val="10"/>
        <rFont val="Times New Roman"/>
        <family val="1"/>
      </rPr>
      <t>rejuntamento com pasta de cimento branco</t>
    </r>
  </si>
  <si>
    <t>Assentamento de azulejos, pastilhas ou ladrilhos, em paredes, exclusive estes, com nata de cimento comum, sobre emboço existente, inclusive rejuntamento com pasta de cimento branco</t>
  </si>
  <si>
    <t>largura 28,80m x comprimento 42,05 m ( do campo) x 0,05 m</t>
  </si>
  <si>
    <t>largura 28,8 m x comprimento 42,05m ( do campo) x 0,02 m</t>
  </si>
  <si>
    <t xml:space="preserve">06.069.0005-0 </t>
  </si>
  <si>
    <t xml:space="preserve">06.069.0008-0 </t>
  </si>
  <si>
    <t>Projetor PRJ-10, para lâmpada a vapor de sódio ou multivapor metálico de 250/400W tubular, em liga de alumínio fundido tipo ASTM-SG-70A ou SAE 323, visor de vidro plano, incolor, temperado, resistente a impactos e choque térmico, suporte tipo "U", em ferro galvanizado por imersão a quente, conforme desenho A4-1188-PD e especificação EM-RIO-LUZ n° 20. FORNECIMENTO. (Postes Existentes)</t>
  </si>
  <si>
    <t>2 por poste</t>
  </si>
  <si>
    <t xml:space="preserve"> 6 Postes existentes</t>
  </si>
  <si>
    <t>Duto anelar flexível, na cor cinza concreto, singelo, de polietileno de alta densidade( PEAD), para proteção de condutores elétricos, com diâmetro nominal de 32mm (1.1/4”), com fio guia de aço e fornecido com 2 plugues (tampões) nas extremidades, lançado diretamente no solo, inclusive conexões e kit vedação</t>
  </si>
  <si>
    <t>Duto anelar flexível, na cor cinza concreto, singelo, de polietileno de alta densidade( PEAD), para proteção de condutores elétricos, com diâmetro nominal de 38mm (1.1/2”), com fio guia de aço efornecido com 2 plugues (tampões) nas extremidades, lançado diretamente no solo, inclusive conexões e kit vedação</t>
  </si>
  <si>
    <t>Do relógio ao quadro de energia</t>
  </si>
  <si>
    <t xml:space="preserve">15.008.0205-0 </t>
  </si>
  <si>
    <t>Cabo de cobre com isolamento termoplástico, compreendendo:  preparo, corte e enfiação em eletrodutos, na bitola de 2,5mm², 600/1000V.  FORNECIMENTO e COLOCAÇÃO</t>
  </si>
  <si>
    <t xml:space="preserve">x </t>
  </si>
  <si>
    <t>cabos</t>
  </si>
  <si>
    <t xml:space="preserve">Subida do quadro e subida do relógio </t>
  </si>
  <si>
    <t>Quadro interno do prédio de apoio esportivo e iluminação externa</t>
  </si>
  <si>
    <t xml:space="preserve">15.007.0600-0 </t>
  </si>
  <si>
    <t>Disjuntor termomagnético, tripolar, de 10 a 50A x 250V.  FORNECIMENTO e COLOCAÇÃO</t>
  </si>
  <si>
    <t>Disjuntor geral</t>
  </si>
  <si>
    <t xml:space="preserve">15.007.0570-0 </t>
  </si>
  <si>
    <t>Disjuntor termomagnético, unipolar, de 10 a 30A x 250V.  FORNECIMENTO e COLOCAÇÃO</t>
  </si>
  <si>
    <t xml:space="preserve">Disjuntor para iluminação de teto e arandelas </t>
  </si>
  <si>
    <t>Disjuntor para tomada comum</t>
  </si>
  <si>
    <t>Disjuntor para geladeira</t>
  </si>
  <si>
    <t>Disjuntor termomagnético, bipolar, de 10 a 50A x 250V.  FORNECIMENTO e COLOCAÇÃO</t>
  </si>
  <si>
    <t>Disjuntor para ar-condicionado</t>
  </si>
  <si>
    <t xml:space="preserve">15.015.0020-0 </t>
  </si>
  <si>
    <t>Instalação de ponto de luz, embutido na laje, equivalente a 2 varas de eletroduto de PVC rígido de 3/4”, 12,00m de fio 2,5mm², caixas, conexões, luvas, curva e interruptor de embutir com placa fosforescente, inclusive abertura e fechamento de rasgo em alvenaria</t>
  </si>
  <si>
    <t>Ponto de luz (teto e arandelas)</t>
  </si>
  <si>
    <t>Instalação de ponto de tomada, embutido na alvenaria, equivalente a 2 varas de eletroduto de PVC rígido de 3/4”, 12,00m de fio 2,5mm², caixas, conexões e tomada de embutir 2P+T, 10A, padrão brasileiro, com placa fosforescente, inclusive abertura e fechamento de rasgo em alvenaria</t>
  </si>
  <si>
    <t>Ponto de tomada</t>
  </si>
  <si>
    <t xml:space="preserve">15.019.0020-0 </t>
  </si>
  <si>
    <t>Interruptor de embutir com 1 tecla simples fosforescente e placa.  FORNECIMENTO e COLOCAÇÃO</t>
  </si>
  <si>
    <t>Interruptor simples</t>
  </si>
  <si>
    <t xml:space="preserve">15.019.0050-0 </t>
  </si>
  <si>
    <t>Tomada elétrica 2P + T, 10A/250V, padrão brasileiro, de embutir, com placa 4” x 2”. FORNECIMENTO e COLOCAÇÃO</t>
  </si>
  <si>
    <t xml:space="preserve">Tomada </t>
  </si>
  <si>
    <t xml:space="preserve">15.019.0065-0 </t>
  </si>
  <si>
    <t>Tomada elétrica 2P + T, 20A/250V, padrão brasileiro, de embutir, com placa 4” x 2”, inclusive caixa de distribuição e 2 disjuntores monofásicos de 10 a 30A. FORNECIMENTO e COLOCAÇÃO</t>
  </si>
  <si>
    <t>Tomada (ar condicionado)</t>
  </si>
  <si>
    <t xml:space="preserve">15.007.0504-0 </t>
  </si>
  <si>
    <t>Quadro de distribuição de energia para disjuntores termo-magnéticos unipolares, de embutir, com porta e barramentos de fase, neutro e terra, trifásico, para instalação de até 18 disjuntores com dispositivo para chave geral.  FORNECIMENTO e COLOCAÇÃO</t>
  </si>
  <si>
    <t>Luminária tipo tartaruga para área externa em alumínio, com grade, para 1 lâmpada, base E27, potencia máxima 40/60 w (não inclui lâmpada)</t>
  </si>
  <si>
    <t>Luminária varanda</t>
  </si>
  <si>
    <t>Lâmpada LED 10 w bivolt branca, formato tradicional (base E27)</t>
  </si>
  <si>
    <t>Lâmpada varanda</t>
  </si>
  <si>
    <t>Luminaria de teto Plafon/Plafonier em plastico com base E27, potencia maxima 60 W (nao inclui lampada)</t>
  </si>
  <si>
    <t>Sala de reunião / Copa / Banheiro / Escritório</t>
  </si>
  <si>
    <t>Lâmpada Sala de reunião / Copa / Banheiro / Escritório</t>
  </si>
  <si>
    <t>2 portas (vestiarios)</t>
  </si>
  <si>
    <t>Vestiário 1</t>
  </si>
  <si>
    <t>Vestiário 2</t>
  </si>
  <si>
    <t>Pintura com tinta látex, classificação premium ou standard (NBR 15079), fosco aveludada em revestimento liso, interior, acabamento de alta classe, em três demãos e mais uma demão de massa corrida e lixamento, sobre a superfície já preparada, conforme o item 17.018.0010, exclusive este preparo (tetos)</t>
  </si>
  <si>
    <t>(6,42+6,42+3,30+3,30) x 4,00</t>
  </si>
  <si>
    <t>Janela dos vestiários</t>
  </si>
  <si>
    <t>(1,00x0,50x2 janelas)</t>
  </si>
  <si>
    <t>Alvenaria de blocos de concreto 15 x 20 x 40cm, assentes com argamassa de cimento e areia, no traço 1:8, em paredes de 0,15m de espessura, de superfície corrida, até 3,00m de altura e medida pela área real (armário CLIN)</t>
  </si>
  <si>
    <t>Armário CLIN</t>
  </si>
  <si>
    <t>(1,10x2,00x2)</t>
  </si>
  <si>
    <t>(1,10x2,00x2x2)</t>
  </si>
  <si>
    <t xml:space="preserve">0,73m x 1,90m x 4 portas </t>
  </si>
  <si>
    <t>2 portas x 0,80m x 2,10 m</t>
  </si>
  <si>
    <t>Vestiário</t>
  </si>
  <si>
    <t>12 dobradiças</t>
  </si>
  <si>
    <t>Fechadura de cilindro ovalado, de latão, acabamento cromado para portas de correr, de ferro ou alumínio. FORNECIMENTO</t>
  </si>
  <si>
    <t>Fechadura (porta de abrir / armário CLIN)</t>
  </si>
  <si>
    <t xml:space="preserve">Fechadura de cilindro ovalado, de latão, acabamento cromado para portas de correr, de ferro ou alumínio. FORNECIMENTO </t>
  </si>
  <si>
    <t xml:space="preserve">14.007.0306-0 </t>
  </si>
  <si>
    <t>Fecho de 80mm em ferro niquelado, lingueta central móvel.FORNECIMENTO</t>
  </si>
  <si>
    <t>Fecho (porta de abrir / armário CLIN)</t>
  </si>
  <si>
    <r>
      <t xml:space="preserve">Preparo manual de terreno, compreendendo acerto, raspagem eventualmente até 0,30m de profundidade e afastamento lateral do material excedente, </t>
    </r>
    <r>
      <rPr>
        <b/>
        <sz val="11"/>
        <rFont val="Arial"/>
        <family val="2"/>
      </rPr>
      <t xml:space="preserve">exclusive </t>
    </r>
    <r>
      <rPr>
        <sz val="11"/>
        <rFont val="Arial"/>
        <family val="2"/>
      </rPr>
      <t xml:space="preserve">compactação </t>
    </r>
  </si>
  <si>
    <r>
      <t xml:space="preserve">Sub-base de pó-de-pedra, </t>
    </r>
    <r>
      <rPr>
        <b/>
        <sz val="11"/>
        <rFont val="Arial"/>
        <family val="2"/>
      </rPr>
      <t xml:space="preserve">inclusive </t>
    </r>
    <r>
      <rPr>
        <sz val="11"/>
        <rFont val="Arial"/>
        <family val="2"/>
      </rPr>
      <t xml:space="preserve">espalhamento, irrigação, compactação e fornecimento do material </t>
    </r>
    <r>
      <rPr>
        <b/>
        <sz val="11"/>
        <rFont val="Arial"/>
        <family val="2"/>
      </rPr>
      <t xml:space="preserve"> </t>
    </r>
  </si>
  <si>
    <t>Corte mecânico com máquina fresadora, em concreto asfáltico, em áreas sem interferência tipo trilhos ou tampões, com espessura até 5cm, inclusive coleta do material fresado em caminhão basculante, exclusive transporte para fora do canteiro de obra (vide família 04.005). O item inclui mão-de-obra com horário diurno</t>
  </si>
  <si>
    <t>Imprimação de base de pavimentação, de acordo com as “Instruções para execução”, do DER-RJ</t>
  </si>
  <si>
    <t>Remoção de espécies vegetais, porte médio, entre 4m e 6m de altura, inclusive carga, descarga e transporte do material até 30km</t>
  </si>
  <si>
    <t xml:space="preserve">13.370.0015-0 </t>
  </si>
  <si>
    <t>Pátio de concreto, na espessura de 10cm, no traço 1:2:3 em volume, formando quadros de 1,50 x 1,50m, com sarrafos de madeira incorporados, exclusive preparo do terreno</t>
  </si>
  <si>
    <t xml:space="preserve">Área de Projeto </t>
  </si>
  <si>
    <t>baias (conforme projeto)</t>
  </si>
  <si>
    <t>rua</t>
  </si>
  <si>
    <t>área intertravado colorido</t>
  </si>
  <si>
    <t>calçada (conforme projeto)</t>
  </si>
  <si>
    <t>área calçada</t>
  </si>
  <si>
    <t xml:space="preserve"> (conforme projeto)</t>
  </si>
  <si>
    <t>Comprimento do tento</t>
  </si>
  <si>
    <t>(conforme projeto)</t>
  </si>
  <si>
    <t>Comprimento do meio fio/sarjeta</t>
  </si>
  <si>
    <t>área de intertravado</t>
  </si>
  <si>
    <t>área de calçada</t>
  </si>
  <si>
    <t>área de grama</t>
  </si>
  <si>
    <t>+</t>
  </si>
  <si>
    <t>Demolição, com equipamento de ar comprimido, de pisos ou pavimentos de concreto simples, inclusive afastamento lateral dentro do canteiro de serviço</t>
  </si>
  <si>
    <t>Espessura</t>
  </si>
  <si>
    <t xml:space="preserve">Plantio Rua </t>
  </si>
  <si>
    <t>Plantio Campo</t>
  </si>
  <si>
    <t xml:space="preserve">Remoção espécies vegetais - Rua </t>
  </si>
  <si>
    <t>Arrancamento de meios-fios, de granito ou concreto, retos ou curvos, inclusive afastamento lateral dentro do canteiro de serviço</t>
  </si>
  <si>
    <t>Arrancamento meio-fio</t>
  </si>
  <si>
    <t>Revestimento de piso com cerâmica tátil alerta, 25 x 25cm (ladrilho hidráulico) para pessoas com necessidades específicas, assentes sobre superfície em osso, conforme item 13.330.0010</t>
  </si>
  <si>
    <t>Comprimento</t>
  </si>
  <si>
    <t>gola de árvore</t>
  </si>
  <si>
    <t>Demolição</t>
  </si>
  <si>
    <t>Asfalto</t>
  </si>
  <si>
    <t>Meio-fio</t>
  </si>
  <si>
    <t>baia (conforme projeto)</t>
  </si>
  <si>
    <t>AVENIDA CELSO KELLY</t>
  </si>
  <si>
    <t>BAIA AVENIDA CHICO XAVIER</t>
  </si>
  <si>
    <t xml:space="preserve">06.001.0770-0 </t>
  </si>
  <si>
    <t>Assentamento de tubos de polietileno, com DE = 20 a 40mm, inclusive teste hidrostático, exclusive solda das juntas e fornecimento de tubos e de conexões</t>
  </si>
  <si>
    <t>Somátório duto</t>
  </si>
  <si>
    <t xml:space="preserve">03.001.0001-1 </t>
  </si>
  <si>
    <t>Escavação manual de vala/cava em material de 1ª categoria (areia, argila ou piçarra), até 1,50m de profundidade, exclusive escoramento e esgotamento</t>
  </si>
  <si>
    <t xml:space="preserve">largura </t>
  </si>
  <si>
    <t>Profundidade</t>
  </si>
  <si>
    <t xml:space="preserve">03.011.0015-1 </t>
  </si>
  <si>
    <t>Reaterro de vala/cava com material de boa qualidade, utilizando vibro compactador portátil, exclusive material</t>
  </si>
  <si>
    <t>Volume da Escavação</t>
  </si>
  <si>
    <t>Volume tubo</t>
  </si>
  <si>
    <t>-</t>
  </si>
  <si>
    <t>0,10 m de altura</t>
  </si>
  <si>
    <t>Alambrado do campo (toda tela)</t>
  </si>
  <si>
    <t xml:space="preserve">Tubo de polietileno de alta densidade (PEAD), resina PE80/100, norma ISO 4427, classe PN-4, DE = 200 mm. FORNECIMENTO </t>
  </si>
  <si>
    <t>Canal pré-fabricado, em concreto protendido e/ou armado, com seção em “U”, medido pela área do perímetro interno da seção vezes o comprimento do canal. FORNECIMENTO e ASSENTAMENTO (drenagem laterais do campo)</t>
  </si>
  <si>
    <t xml:space="preserve">Drenagem laterais do campo </t>
  </si>
  <si>
    <t xml:space="preserve">Caixas de passagem iluminação externa e rede de entrada de energia </t>
  </si>
  <si>
    <t>COMPOSIÇÃO DE BDI</t>
  </si>
  <si>
    <t>PERCENTUAL</t>
  </si>
  <si>
    <t>Taxa representativa das DESPESAS INDIRETAS, exceto tributos e despesas financeiras (X)</t>
  </si>
  <si>
    <t>Administração Central</t>
  </si>
  <si>
    <t>Seguros e Garantia</t>
  </si>
  <si>
    <t>Riscos</t>
  </si>
  <si>
    <t>Taxa representativa das DESPESAS FINANCEIRAS (Y)</t>
  </si>
  <si>
    <t>Despesas Fincanceiras</t>
  </si>
  <si>
    <t>Taxa representativa do LUCRO (Z)</t>
  </si>
  <si>
    <t>Lucro Presumido</t>
  </si>
  <si>
    <t>Taxa representativa da incidência dos TRIBUTOS (sobre o FATURAMENTO da empresa) (I)</t>
  </si>
  <si>
    <t>ISSQN (Imposto sobre serviço de qualquer natureza)</t>
  </si>
  <si>
    <t>COFINS</t>
  </si>
  <si>
    <t>PIS/PASEP</t>
  </si>
  <si>
    <t>TOTAL BDI</t>
  </si>
  <si>
    <t xml:space="preserve">BDI - Benefício de despesas indiretas </t>
  </si>
  <si>
    <t>  Legenda para a fórmula de cálculo do BDI:</t>
  </si>
  <si>
    <r>
      <t> X</t>
    </r>
    <r>
      <rPr>
        <sz val="10"/>
        <rFont val="Arial"/>
        <family val="2"/>
      </rPr>
      <t xml:space="preserve"> = Taxa representativa das DESPESAS INDIRETAS, exceto tributos e despesas financeiras;</t>
    </r>
  </si>
  <si>
    <r>
      <t xml:space="preserve"> Y</t>
    </r>
    <r>
      <rPr>
        <sz val="10"/>
        <rFont val="Arial"/>
        <family val="2"/>
      </rPr>
      <t xml:space="preserve"> = Taxa representativa das DESPESAS FINANCEIRAS;</t>
    </r>
  </si>
  <si>
    <r>
      <t> Z</t>
    </r>
    <r>
      <rPr>
        <sz val="10"/>
        <rFont val="Arial"/>
        <family val="2"/>
      </rPr>
      <t xml:space="preserve"> = Taxa representativa do LUCRO;</t>
    </r>
  </si>
  <si>
    <r>
      <t> I</t>
    </r>
    <r>
      <rPr>
        <sz val="10"/>
        <rFont val="Arial"/>
        <family val="2"/>
      </rPr>
      <t xml:space="preserve"> = Taxa representativa dos IMPOSTOS;</t>
    </r>
  </si>
  <si>
    <t>CRONOGRAMA FÍSICO-FINANCEIRO</t>
  </si>
  <si>
    <t>MESES</t>
  </si>
  <si>
    <t>Item</t>
  </si>
  <si>
    <t>Serviços</t>
  </si>
  <si>
    <t>%</t>
  </si>
  <si>
    <t>1ª Etapa</t>
  </si>
  <si>
    <t>2ª Etapa</t>
  </si>
  <si>
    <t>3ª Etapa</t>
  </si>
  <si>
    <t>4ª Etapa</t>
  </si>
  <si>
    <t>5ª Etapa</t>
  </si>
  <si>
    <t>6ª Etapa</t>
  </si>
  <si>
    <t>PARCIAIS/TOTAL</t>
  </si>
  <si>
    <t>30 dias</t>
  </si>
  <si>
    <t>60 dias</t>
  </si>
  <si>
    <t>90 dias</t>
  </si>
  <si>
    <t>120 dias</t>
  </si>
  <si>
    <t>150 dias</t>
  </si>
  <si>
    <t>180 dias</t>
  </si>
  <si>
    <t>R$</t>
  </si>
  <si>
    <t xml:space="preserve">                                     </t>
  </si>
  <si>
    <t>F</t>
  </si>
  <si>
    <t>PARCIAL</t>
  </si>
  <si>
    <t>ACUMULADO</t>
  </si>
  <si>
    <t>I0 = Agosto/22</t>
  </si>
  <si>
    <t xml:space="preserve">URBANISMO E DRENAGEM DAS COMUNIDADES ACÚRCIO TORRES, ALMIRANTE TAMANDARÉ, IATE CLUB E AVENIDA CELSO KELLY- NITERÓI - RJ </t>
  </si>
  <si>
    <r>
      <t xml:space="preserve">Mão-de-obra de Consultor, para serviços de Consultoria de Engenharia e Arquitetura, </t>
    </r>
    <r>
      <rPr>
        <b/>
        <sz val="11"/>
        <rFont val="Arial"/>
        <family val="2"/>
      </rPr>
      <t xml:space="preserve">inclusive </t>
    </r>
    <r>
      <rPr>
        <sz val="11"/>
        <rFont val="Arial"/>
        <family val="2"/>
      </rPr>
      <t xml:space="preserve">encargos sociais </t>
    </r>
  </si>
  <si>
    <r>
      <t xml:space="preserve">Mão-de-obra de eletricista, </t>
    </r>
    <r>
      <rPr>
        <b/>
        <sz val="11"/>
        <rFont val="Arial"/>
        <family val="2"/>
      </rPr>
      <t>inclusive</t>
    </r>
    <r>
      <rPr>
        <sz val="11"/>
        <rFont val="Arial"/>
        <family val="2"/>
      </rPr>
      <t xml:space="preserve"> encargos sociais</t>
    </r>
  </si>
  <si>
    <r>
      <t xml:space="preserve">Mão-de-obra de bombeiro hidráulico, </t>
    </r>
    <r>
      <rPr>
        <b/>
        <sz val="11"/>
        <rFont val="Arial"/>
        <family val="2"/>
      </rPr>
      <t>inclusive</t>
    </r>
    <r>
      <rPr>
        <sz val="11"/>
        <rFont val="Arial"/>
        <family val="2"/>
      </rPr>
      <t xml:space="preserve"> encargos sociais</t>
    </r>
  </si>
  <si>
    <r>
      <t xml:space="preserve">Mão-de-obra de ajudante, </t>
    </r>
    <r>
      <rPr>
        <b/>
        <sz val="11"/>
        <rFont val="Arial"/>
        <family val="2"/>
      </rPr>
      <t>inclusive</t>
    </r>
    <r>
      <rPr>
        <sz val="11"/>
        <rFont val="Arial"/>
        <family val="2"/>
      </rPr>
      <t xml:space="preserve"> encargos sociais</t>
    </r>
  </si>
  <si>
    <r>
      <t xml:space="preserve">Escavação mecânica de vala não escorada em material de 1ª categoria com pedras, instalações prediais ou outros redutores de produtividade ou cavas de fundação, até 1,50m de profundidade, utilizando retro-escavadeira, </t>
    </r>
    <r>
      <rPr>
        <b/>
        <sz val="11"/>
        <rFont val="Arial"/>
        <family val="2"/>
      </rPr>
      <t>exclusive</t>
    </r>
    <r>
      <rPr>
        <sz val="11"/>
        <rFont val="Arial"/>
        <family val="2"/>
      </rPr>
      <t xml:space="preserve"> esgotamento (TUBOS)</t>
    </r>
  </si>
  <si>
    <r>
      <t xml:space="preserve">Reaterro de vala/cava, espalhamento com retro-escavadeira e compactação vibratória, </t>
    </r>
    <r>
      <rPr>
        <b/>
        <sz val="11"/>
        <rFont val="Arial"/>
        <family val="2"/>
      </rPr>
      <t xml:space="preserve">exclusive </t>
    </r>
    <r>
      <rPr>
        <sz val="11"/>
        <rFont val="Arial"/>
        <family val="2"/>
      </rPr>
      <t>material (TUBOS)</t>
    </r>
  </si>
  <si>
    <r>
      <t xml:space="preserve">Escavação manual de vala/cava em material de 1ª categoria até 1,50m de profundidade, em becos de até 2,00m de largura com impossibilidade de entrada de caminhão ou equipamento motorizado para retirada do material, em favelas, </t>
    </r>
    <r>
      <rPr>
        <b/>
        <sz val="11"/>
        <rFont val="Arial"/>
        <family val="2"/>
      </rPr>
      <t>exclusive</t>
    </r>
    <r>
      <rPr>
        <sz val="11"/>
        <rFont val="Arial"/>
        <family val="2"/>
      </rPr>
      <t xml:space="preserve"> escoramento e esgotamento (TUBOS)</t>
    </r>
  </si>
  <si>
    <r>
      <t xml:space="preserve">Reaterro de vala/cava compactada a maço, em camadas de 30cm de espessura máxima, com material de boa qualidade, </t>
    </r>
    <r>
      <rPr>
        <b/>
        <sz val="11"/>
        <rFont val="Arial"/>
        <family val="2"/>
      </rPr>
      <t xml:space="preserve">exclusive </t>
    </r>
    <r>
      <rPr>
        <sz val="11"/>
        <rFont val="Arial"/>
        <family val="2"/>
      </rPr>
      <t>este (TUBOS)</t>
    </r>
  </si>
  <si>
    <r>
      <t xml:space="preserve">Reaterro de vala/cava com pó-de-pedra, </t>
    </r>
    <r>
      <rPr>
        <b/>
        <sz val="11"/>
        <rFont val="Arial"/>
        <family val="2"/>
      </rPr>
      <t>inclusive</t>
    </r>
    <r>
      <rPr>
        <sz val="11"/>
        <rFont val="Arial"/>
        <family val="2"/>
      </rPr>
      <t xml:space="preserve"> fornecimento do material e compactação manual (TUBOS)</t>
    </r>
  </si>
  <si>
    <r>
      <t xml:space="preserve">Revestimento de saibro, executado mecanicamente, comprimido em camada, </t>
    </r>
    <r>
      <rPr>
        <b/>
        <sz val="11"/>
        <rFont val="Arial"/>
        <family val="2"/>
      </rPr>
      <t>inclusive</t>
    </r>
    <r>
      <rPr>
        <sz val="11"/>
        <rFont val="Arial"/>
        <family val="2"/>
      </rPr>
      <t xml:space="preserve"> fornecimento do saibro, sendo a camada medida após a compactação</t>
    </r>
  </si>
  <si>
    <r>
      <t xml:space="preserve">Assentamento de tubo flexível, </t>
    </r>
    <r>
      <rPr>
        <b/>
        <sz val="11"/>
        <rFont val="Arial"/>
        <family val="2"/>
      </rPr>
      <t xml:space="preserve">exclusive </t>
    </r>
    <r>
      <rPr>
        <sz val="11"/>
        <rFont val="Arial"/>
        <family val="2"/>
      </rPr>
      <t>fornecimento deste, para águas pluviais, aterro e soca até a altura da geratriz superior do tubo, considerando o material da própria escavação, diâmetro de 300mm</t>
    </r>
  </si>
  <si>
    <t>área para implantação do intertravado natural</t>
  </si>
  <si>
    <t>área para implantação do intertravado vermelho</t>
  </si>
  <si>
    <t>x 0,10 cm espessura</t>
  </si>
  <si>
    <t>Escavação mecânica - Comprimento do tubo x Profundidade de 0,90 m x Largura 1,00 m - para implantação de tubo de drenagem</t>
  </si>
  <si>
    <t>Reaterro profundidades de 0,60 e de 0,70 m , largura 1,00 m, descontando os tubos de 200 e 300 mm</t>
  </si>
  <si>
    <t xml:space="preserve">Escavação manual para implantação de tubo de drenagem de 200 mm </t>
  </si>
  <si>
    <t xml:space="preserve">Reaterro profundidade de  0,20 m e 0,30 m, largura 1,00 m, até a geratriz superior dos tubos de 200 e 300 mm </t>
  </si>
  <si>
    <t xml:space="preserve">Somatório do item 2.1 + a diferença do item 2.2 - item 2.3 + a diferença do item 2.4 - item 2.5 </t>
  </si>
  <si>
    <t>Item 2.8 x 0,30 m de altura</t>
  </si>
  <si>
    <r>
      <t xml:space="preserve">Sub-base de pó-de-pedra, </t>
    </r>
    <r>
      <rPr>
        <b/>
        <sz val="11"/>
        <rFont val="Arial"/>
        <family val="2"/>
      </rPr>
      <t xml:space="preserve">inclusive </t>
    </r>
    <r>
      <rPr>
        <sz val="11"/>
        <rFont val="Arial"/>
        <family val="2"/>
      </rPr>
      <t xml:space="preserve">espalhamento, irrigação, compactação e fornecimento do material </t>
    </r>
  </si>
  <si>
    <t xml:space="preserve">Sub-base de pó-de-pedra, inclusive espalhamento, irrigação, compactação e fornecimento do material </t>
  </si>
  <si>
    <t>Somatório item 2.18 + 2.19</t>
  </si>
  <si>
    <t>Área do piso intertravado natural</t>
  </si>
  <si>
    <t>Área do item 3.1.3</t>
  </si>
  <si>
    <t>Somatório item 3.1.6 + 3.1.7</t>
  </si>
  <si>
    <r>
      <t xml:space="preserve">Lona de polietileno (lona terreiro) com espessura de 0,20mm para impermeabilização de solo, medida pela área coberta, </t>
    </r>
    <r>
      <rPr>
        <b/>
        <sz val="11"/>
        <rFont val="Arial"/>
        <family val="2"/>
      </rPr>
      <t xml:space="preserve">inclusive </t>
    </r>
    <r>
      <rPr>
        <sz val="11"/>
        <rFont val="Arial"/>
        <family val="2"/>
      </rPr>
      <t>perdas e transpasse</t>
    </r>
  </si>
  <si>
    <r>
      <t xml:space="preserve">Duto anelar flexível, na cor cinza concreto, singelo, de polietileno de alta densidade( PEAD), para proteção de condutores elétricos, com diâmetro nominal de 32mm (1.1/4”), com fio guia de aço e fornecido com 2 plugues (tampões) nas extremidades, lançado diretamente no solo, </t>
    </r>
    <r>
      <rPr>
        <b/>
        <sz val="11"/>
        <rFont val="Arial"/>
        <family val="2"/>
      </rPr>
      <t>inclusive</t>
    </r>
    <r>
      <rPr>
        <sz val="11"/>
        <rFont val="Arial"/>
        <family val="2"/>
      </rPr>
      <t xml:space="preserve"> conexões e kit vedação</t>
    </r>
  </si>
  <si>
    <t>Comprimento duto</t>
  </si>
  <si>
    <t>Somatório do item 3.2.1 + (mais) item 3.2.2 -(menos) item 3.2.3 e 3.2.4</t>
  </si>
  <si>
    <t>Área do intertravado natural + área do intertravado vermelho</t>
  </si>
  <si>
    <t>Reaterro profundidade de 0,50 m , largura 1,00 m, descontando os tubos de 200 mm</t>
  </si>
  <si>
    <t>Área do item 3.3.3</t>
  </si>
  <si>
    <t>Somatório item 3.3.6 + 3.3.7</t>
  </si>
  <si>
    <t xml:space="preserve">06.001.0776-0  </t>
  </si>
  <si>
    <t>Assentamento de tubos de polietileno, com DE = 280 a 355mm, inclusive teste hidrostático, exclusive solda das juntas e fornecimento de tubos e de conexões</t>
  </si>
  <si>
    <t>Somatório item 3.3.13 + 3.3.14</t>
  </si>
  <si>
    <t>Área do item 3.4.3</t>
  </si>
  <si>
    <t>Somatório item 3.4.6 + 3.4.7</t>
  </si>
  <si>
    <t>4.1.1</t>
  </si>
  <si>
    <t>4.1.2</t>
  </si>
  <si>
    <t>4.1.3</t>
  </si>
  <si>
    <t>4.1.4</t>
  </si>
  <si>
    <t>4.1.5</t>
  </si>
  <si>
    <t>4.1.6</t>
  </si>
  <si>
    <t>4.1.7</t>
  </si>
  <si>
    <t>4.1.8</t>
  </si>
  <si>
    <t>4.1.9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</si>
  <si>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</si>
  <si>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</si>
  <si>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</si>
  <si>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</si>
  <si>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</si>
  <si>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</si>
  <si>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</si>
  <si>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</si>
  <si>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</si>
  <si>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</si>
  <si>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</si>
  <si>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</si>
  <si>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</si>
  <si>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</si>
  <si>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</si>
  <si>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</si>
  <si>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</si>
  <si>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</si>
  <si>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</si>
  <si>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</si>
  <si>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</si>
  <si>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r>
      <t>09.015</t>
    </r>
    <r>
      <rPr>
        <sz val="11"/>
        <rFont val="Times New Roman"/>
        <family val="1"/>
      </rPr>
      <t>.0036-0</t>
    </r>
  </si>
  <si>
    <r>
      <t xml:space="preserve">Escavação mecânica de vala não escorada em material de 1ª categoria com pedras, instalações prediais ou outros redutores de produtividade ou cavas de fundação, até 1,50m de profundidade, utilizando retro-escavadeira, </t>
    </r>
    <r>
      <rPr>
        <b/>
        <sz val="11"/>
        <rFont val="Arial"/>
        <family val="2"/>
      </rPr>
      <t>exclusive</t>
    </r>
    <r>
      <rPr>
        <sz val="11"/>
        <rFont val="Arial"/>
        <family val="2"/>
      </rPr>
      <t xml:space="preserve"> esgotamento</t>
    </r>
    <r>
      <rPr>
        <b/>
        <sz val="11"/>
        <rFont val="Arial"/>
        <family val="2"/>
      </rPr>
      <t xml:space="preserve"> (campo de futebol)</t>
    </r>
  </si>
  <si>
    <r>
      <t xml:space="preserve">Reaterro de vala/cava, espalhamento com retro-escavadeira e compactação vibratória, </t>
    </r>
    <r>
      <rPr>
        <b/>
        <sz val="11"/>
        <rFont val="Arial"/>
        <family val="2"/>
      </rPr>
      <t xml:space="preserve">exclusive </t>
    </r>
    <r>
      <rPr>
        <sz val="11"/>
        <rFont val="Arial"/>
        <family val="2"/>
      </rPr>
      <t xml:space="preserve">material </t>
    </r>
    <r>
      <rPr>
        <b/>
        <sz val="11"/>
        <rFont val="Arial"/>
        <family val="2"/>
      </rPr>
      <t>(campo de futebol)</t>
    </r>
  </si>
  <si>
    <r>
      <t xml:space="preserve">Locação de caçamba de aço tipo container com 5m³ de capacidade, para retirada de entulho de obra, </t>
    </r>
    <r>
      <rPr>
        <b/>
        <sz val="11"/>
        <rFont val="Arial"/>
        <family val="2"/>
      </rPr>
      <t xml:space="preserve">inclusive </t>
    </r>
    <r>
      <rPr>
        <sz val="11"/>
        <rFont val="Arial"/>
        <family val="2"/>
      </rPr>
      <t xml:space="preserve">carregamento, transporte e descarregamento, </t>
    </r>
    <r>
      <rPr>
        <b/>
        <sz val="11"/>
        <rFont val="Arial"/>
        <family val="2"/>
      </rPr>
      <t>exclusive</t>
    </r>
    <r>
      <rPr>
        <sz val="11"/>
        <rFont val="Arial"/>
        <family val="2"/>
      </rPr>
      <t xml:space="preserve"> taxa para descarga em locais autorizados e/ou licenciados (vide item 04.014.0110). Custo por unidade de caçamba  (campo de futebol)</t>
    </r>
  </si>
  <si>
    <r>
      <t xml:space="preserve">Assentamento de tubulação de PVC rígido, com junta elástica, com diâmetro nominal de200mm, compreendendo carga e descarga, acerto de fundo de vala, colocação na vala, montagem e reaterro até a geratriz superior do tubo considerando material da própria escavação e teste hidrostático, </t>
    </r>
    <r>
      <rPr>
        <b/>
        <sz val="11"/>
        <rFont val="Arial"/>
        <family val="2"/>
      </rPr>
      <t>exclusive</t>
    </r>
    <r>
      <rPr>
        <sz val="11"/>
        <rFont val="Arial"/>
        <family val="2"/>
      </rPr>
      <t xml:space="preserve"> tubo e junta elástica</t>
    </r>
  </si>
  <si>
    <r>
      <t xml:space="preserve">Alambrado de tela de arame galvanizado fio 12, malha losango de 7,5cm, com altura de 2,00m mais 0,30m de aba inclinada a 45°.  A tela é presa à estrutura com arame galvanizado nº 14. Esta estrutura é formada de tubos de aço galvanizado de 1.1/4”,    horizontais e verticais. A ligação entre os tubos será soldada. Os tubos verticais tem a ponta inclinada com a carapuça do mesmo material, </t>
    </r>
    <r>
      <rPr>
        <b/>
        <sz val="11"/>
        <rFont val="Arial"/>
        <family val="2"/>
      </rPr>
      <t>inclusive</t>
    </r>
    <r>
      <rPr>
        <sz val="11"/>
        <rFont val="Arial"/>
        <family val="2"/>
      </rPr>
      <t xml:space="preserve"> portões e ferragens, tudo conforme detalhe CEHAB, </t>
    </r>
    <r>
      <rPr>
        <b/>
        <sz val="11"/>
        <rFont val="Arial"/>
        <family val="2"/>
      </rPr>
      <t xml:space="preserve">exclusive </t>
    </r>
    <r>
      <rPr>
        <sz val="11"/>
        <rFont val="Arial"/>
        <family val="2"/>
      </rPr>
      <t>pintura. FORNECIMENTO e COLOCAÇÃO</t>
    </r>
    <r>
      <rPr>
        <b/>
        <sz val="11"/>
        <rFont val="Arial"/>
        <family val="2"/>
      </rPr>
      <t xml:space="preserve"> (complementação)</t>
    </r>
  </si>
  <si>
    <r>
      <t xml:space="preserve">Demolição manual de alvenaria de blocos de concreto, </t>
    </r>
    <r>
      <rPr>
        <b/>
        <sz val="11"/>
        <rFont val="Arial"/>
        <family val="2"/>
      </rPr>
      <t>inclusive</t>
    </r>
    <r>
      <rPr>
        <sz val="11"/>
        <rFont val="Arial"/>
        <family val="2"/>
      </rPr>
      <t xml:space="preserve"> empilhamento dentro do canteiro de serviço (muro do seu Antônio)</t>
    </r>
  </si>
  <si>
    <r>
      <t xml:space="preserve">Transporte horizontal de material de 1ª categoria ou entulho, em carrinhos, a 60,00m de distância, </t>
    </r>
    <r>
      <rPr>
        <b/>
        <sz val="11"/>
        <rFont val="Arial"/>
        <family val="2"/>
      </rPr>
      <t>inclusive</t>
    </r>
    <r>
      <rPr>
        <sz val="11"/>
        <rFont val="Arial"/>
        <family val="2"/>
      </rPr>
      <t xml:space="preserve"> carga a pá</t>
    </r>
  </si>
  <si>
    <r>
      <t xml:space="preserve">Locação de caçamba de aço tipo container com 5m³ de capacidade, para retirada de entulho de obra, </t>
    </r>
    <r>
      <rPr>
        <b/>
        <sz val="11"/>
        <rFont val="Arial"/>
        <family val="2"/>
      </rPr>
      <t xml:space="preserve">inclusive </t>
    </r>
    <r>
      <rPr>
        <sz val="11"/>
        <rFont val="Arial"/>
        <family val="2"/>
      </rPr>
      <t xml:space="preserve">carregamento, transporte e descarregamento, </t>
    </r>
    <r>
      <rPr>
        <b/>
        <sz val="11"/>
        <rFont val="Arial"/>
        <family val="2"/>
      </rPr>
      <t>exclusive</t>
    </r>
    <r>
      <rPr>
        <sz val="11"/>
        <rFont val="Arial"/>
        <family val="2"/>
      </rPr>
      <t xml:space="preserve"> taxa para descarga em locais autorizados e/ou licenciados (vide item 04.014.0110). Custo por unidade de caçamba</t>
    </r>
  </si>
  <si>
    <r>
      <t xml:space="preserve">Revestimento externo, de uma vez, com argamassa de cimento e terra preta de emboço, no traço 1:2, com 3cm de espessura, </t>
    </r>
    <r>
      <rPr>
        <b/>
        <sz val="11"/>
        <rFont val="Arial"/>
        <family val="2"/>
      </rPr>
      <t xml:space="preserve">inclusive </t>
    </r>
    <r>
      <rPr>
        <sz val="11"/>
        <rFont val="Arial"/>
        <family val="2"/>
      </rPr>
      <t>chapisco de cimento e areia, no traço 1:3, com espessura de 9mm (muro)</t>
    </r>
  </si>
  <si>
    <r>
      <t xml:space="preserve">Escavação mecânica de vala não escorada em material de 1ª categoria com pedras, instalações prediais ou outros redutores de produtividade ou cavas de fundação, até 1,50m de profundidade, utilizando retro-escavadeira, </t>
    </r>
    <r>
      <rPr>
        <b/>
        <sz val="11"/>
        <rFont val="Arial"/>
        <family val="2"/>
      </rPr>
      <t>exclusive</t>
    </r>
    <r>
      <rPr>
        <sz val="11"/>
        <rFont val="Arial"/>
        <family val="2"/>
      </rPr>
      <t xml:space="preserve"> esgotamento</t>
    </r>
    <r>
      <rPr>
        <b/>
        <sz val="11"/>
        <rFont val="Arial"/>
        <family val="2"/>
      </rPr>
      <t xml:space="preserve"> (sapatas para muro)</t>
    </r>
  </si>
  <si>
    <r>
      <t xml:space="preserve">Formas de madeira de 3ª, para moldagem de peças de concreto com paramentos planos, em lajes, vigas, paredes, etc, servindo a madeira 3 vezes, </t>
    </r>
    <r>
      <rPr>
        <b/>
        <sz val="11"/>
        <rFont val="Arial"/>
        <family val="2"/>
      </rPr>
      <t xml:space="preserve">inclusive </t>
    </r>
    <r>
      <rPr>
        <sz val="11"/>
        <rFont val="Arial"/>
        <family val="2"/>
      </rPr>
      <t xml:space="preserve">desmoldagem, </t>
    </r>
    <r>
      <rPr>
        <b/>
        <sz val="11"/>
        <rFont val="Arial"/>
        <family val="2"/>
      </rPr>
      <t>exclusive</t>
    </r>
    <r>
      <rPr>
        <sz val="11"/>
        <rFont val="Arial"/>
        <family val="2"/>
      </rPr>
      <t xml:space="preserve"> escoramento (cintamento,pilares e vigas - muro) </t>
    </r>
  </si>
  <si>
    <r>
      <t xml:space="preserve">Aluguel de andaime com elementos tubulares (fachadeiro) sobre sapatas fixas, considerando-se a área da projeção vertical do andaime e pago pelo tempo necessário à sua utilização, </t>
    </r>
    <r>
      <rPr>
        <b/>
        <sz val="11"/>
        <rFont val="Arial"/>
        <family val="2"/>
      </rPr>
      <t>exclusive</t>
    </r>
    <r>
      <rPr>
        <sz val="11"/>
        <rFont val="Arial"/>
        <family val="2"/>
      </rPr>
      <t xml:space="preserve"> transporte dos elementos do andaime até a obra (vide item 04.020.0122), plataforma ou passarela de pinho (vide itens 05.005.0012 a 05.005.0015 ou 05.007.0007 e 05.008.0008), montagem e desmontagem dos andaimes (vide item 05.008.0001) (muro)</t>
    </r>
  </si>
  <si>
    <r>
      <t xml:space="preserve">Transporte de andaime tubular, considerando-se a área de projeção vertical do andaime, </t>
    </r>
    <r>
      <rPr>
        <b/>
        <sz val="11"/>
        <rFont val="Arial"/>
        <family val="2"/>
      </rPr>
      <t xml:space="preserve">exclusive </t>
    </r>
    <r>
      <rPr>
        <sz val="11"/>
        <rFont val="Arial"/>
        <family val="2"/>
      </rPr>
      <t>carga, descarga e tempo de espera do caminhão (vide item 04.021.0010) (muro)</t>
    </r>
  </si>
  <si>
    <r>
      <t xml:space="preserve">Carga e descarga manual de andaime tubular, </t>
    </r>
    <r>
      <rPr>
        <b/>
        <sz val="11"/>
        <rFont val="Arial"/>
        <family val="2"/>
      </rPr>
      <t>inclusive</t>
    </r>
    <r>
      <rPr>
        <sz val="11"/>
        <rFont val="Arial"/>
        <family val="2"/>
      </rPr>
      <t xml:space="preserve"> tempo de espera do caminhão, considerando-se a área de projeção vertical (muro)</t>
    </r>
  </si>
  <si>
    <t xml:space="preserve">     2 lados x 0,50 m profundidade x 42,00 comprimento x 14 m largura</t>
  </si>
  <si>
    <t>(2 lados x 0,43 m profundidade x 42,00 cumprimento x 14,00 m largura) - (pi r² x(84+56x5))</t>
  </si>
  <si>
    <t>item 4.1.1 menos item 4.1.2 dividido 5,00 m³ (caçamba)</t>
  </si>
  <si>
    <t>Volume item 4.1.3</t>
  </si>
  <si>
    <t>Preparo manual de terreno, compreendendo acerto, raspagem eventualmente até 0,30m de profundidade e afastamento lateral do material excedente, exclusive compactação (campo de futebol e área de intertravado)</t>
  </si>
  <si>
    <t>Item 2.8 x 0,10 m de altura</t>
  </si>
  <si>
    <t>altura = 0,10 cm</t>
  </si>
  <si>
    <t>Item 3.2.6 x 0,10 cm altura</t>
  </si>
  <si>
    <t>Entorno do campo</t>
  </si>
  <si>
    <t>Somatório item 4.1.9 + 4.1.10</t>
  </si>
  <si>
    <t>Relocação do alambrado lateral (Casa Antônio)</t>
  </si>
  <si>
    <t>4 lados x 2m alt.x 3 m p/ cada lado</t>
  </si>
  <si>
    <t>47,20 x 4 m de altura</t>
  </si>
  <si>
    <t>Item 4.1.27 x 2 lados</t>
  </si>
  <si>
    <t>Idem item 4.1.33</t>
  </si>
  <si>
    <t xml:space="preserve">06.014.0100-1 </t>
  </si>
  <si>
    <t>Caixa de ralo em alvenaria de tijolo maciço (7 x 10 x 20cm), em paredes de uma vez (0,20m), de 0,90 x 1,20 x 1,50m (medidas externas), utilizando argamassa de cimento e areia, no traço 1:4 em volume, sendo as paredes revestidas internamente com a mesma argamassa, com base de concreto simples fck=10MPa e grelha de ferro fundido de 135kg</t>
  </si>
  <si>
    <t>Caixas Ralo</t>
  </si>
  <si>
    <t>13.330.0052-0</t>
  </si>
  <si>
    <t>13.330.0052-A</t>
  </si>
  <si>
    <t>13.330.0053-0</t>
  </si>
  <si>
    <t>13.330.0053-A</t>
  </si>
  <si>
    <t>14.007.0061-0</t>
  </si>
  <si>
    <t>14.007.0061-A</t>
  </si>
  <si>
    <t>14.007.0264-0</t>
  </si>
  <si>
    <t>14.007.0264-A</t>
  </si>
  <si>
    <t>15.014.0150-0</t>
  </si>
  <si>
    <t>15.014.0150-A</t>
  </si>
  <si>
    <t>15.014.0155-0</t>
  </si>
  <si>
    <t>15.014.0155-A</t>
  </si>
  <si>
    <t>15.014.0160-0</t>
  </si>
  <si>
    <t>15.014.0160-A</t>
  </si>
  <si>
    <t>15.014.0165-0</t>
  </si>
  <si>
    <t>15.014.0165-A</t>
  </si>
  <si>
    <t>15.014.0170-0</t>
  </si>
  <si>
    <t>15.014.0170-A</t>
  </si>
  <si>
    <t>44172/SINAPI</t>
  </si>
  <si>
    <t>44171/SINAPI</t>
  </si>
  <si>
    <t>43972/SINAPI</t>
  </si>
  <si>
    <t>43971/SINAPI</t>
  </si>
  <si>
    <t>44919/SINAPI</t>
  </si>
  <si>
    <t>43837/SINAPI</t>
  </si>
  <si>
    <t>43836/SINAPI</t>
  </si>
  <si>
    <t>44945/SINAPI</t>
  </si>
  <si>
    <t>Tubo de polietileno de alta densidade (PEAD), resina PE80/100, norma ISO 4427, classe PN-4, DE = 280 mm. FORNECIMENTO</t>
  </si>
  <si>
    <t>Tubo de polietileno de alta densidade (PEAD), resina PE80/100, norma ISO 4427, classe PN-4, DE = 300280 mm. FORNECIMENTO</t>
  </si>
  <si>
    <t>Grama sintética Européia, em rolos, com fios de 28mm de comprimento,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</si>
  <si>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4.2.1</t>
  </si>
  <si>
    <t>4.2.2</t>
  </si>
  <si>
    <t>4.2.3</t>
  </si>
  <si>
    <t>4.2.4</t>
  </si>
  <si>
    <t>4.2.5</t>
  </si>
  <si>
    <t>4.2.6</t>
  </si>
  <si>
    <t>4.2.7</t>
  </si>
  <si>
    <t>4.2.8</t>
  </si>
  <si>
    <t>4.2.9</t>
  </si>
  <si>
    <t>4.2.10</t>
  </si>
  <si>
    <t>4.3.1</t>
  </si>
  <si>
    <t>4.3.2</t>
  </si>
  <si>
    <t>4.3.3</t>
  </si>
  <si>
    <t>4.3.4</t>
  </si>
  <si>
    <t>4.3.5</t>
  </si>
  <si>
    <t>4.3.6</t>
  </si>
  <si>
    <t>4.3.7</t>
  </si>
  <si>
    <t>4.3.8</t>
  </si>
  <si>
    <t>4.3.9</t>
  </si>
  <si>
    <t>4.3.10</t>
  </si>
  <si>
    <t>4.3.11</t>
  </si>
  <si>
    <t>4.3.12</t>
  </si>
  <si>
    <t>4.3.13</t>
  </si>
  <si>
    <t>4.3.14</t>
  </si>
  <si>
    <t>4.3.15</t>
  </si>
  <si>
    <t>4.3.16</t>
  </si>
  <si>
    <t>4.3.17</t>
  </si>
  <si>
    <t>4.3.18</t>
  </si>
  <si>
    <t>4.3.19</t>
  </si>
  <si>
    <t>item 4.3.63 + item 4.3.66</t>
  </si>
  <si>
    <t>BP10.05.0670</t>
  </si>
  <si>
    <t>Revestimento de concreto betuminoso usinado a quente, executado em uma
camada, de acordo com as instruções do DER-RJ, exclusive o transporte da usina para o local de aplicação</t>
  </si>
  <si>
    <t>t</t>
  </si>
  <si>
    <t>Revestimento de concreto betuminoso usinado a quente, executado em uma  camada, de acordo com as instruções do DER-RJ, exclusive o transporte da usina para o local de aplicação</t>
  </si>
  <si>
    <t>COMUNIDADES ACÚRCIO TORRES, ALMIRANTE TAMANDARÉ, IATE CLUB E AVENIDA CELSO KELLY</t>
  </si>
  <si>
    <t>1</t>
  </si>
  <si>
    <t>2</t>
  </si>
  <si>
    <t>3</t>
  </si>
  <si>
    <t>4</t>
  </si>
  <si>
    <t>5</t>
  </si>
  <si>
    <t>6</t>
  </si>
  <si>
    <t>210 dias</t>
  </si>
  <si>
    <t>240 dias</t>
  </si>
  <si>
    <t>7ª Etapa</t>
  </si>
  <si>
    <t>8ª Etapa</t>
  </si>
  <si>
    <t>PJ 25.13.0600</t>
  </si>
  <si>
    <t xml:space="preserve">PJ 25.13.0800 </t>
  </si>
  <si>
    <t xml:space="preserve">PJ 25.13.1100 </t>
  </si>
  <si>
    <t xml:space="preserve">PJ 25.13.1000 </t>
  </si>
  <si>
    <t>Remada sentada, em tubo de aço arbono, pintura no processo eletrostático - Academia da Terceira Idade. Fornecimento e instalação.</t>
  </si>
  <si>
    <t>PJ 25.13.0600 SCO</t>
  </si>
  <si>
    <t xml:space="preserve">IP 05.12.0201 </t>
  </si>
  <si>
    <t xml:space="preserve">IP 5.12.0201 </t>
  </si>
  <si>
    <t>BP 10.05.0670</t>
  </si>
  <si>
    <t xml:space="preserve">04.010.0045-0 </t>
  </si>
  <si>
    <t>Carga e descarga mecânica de agregados, terra, escombros, material a granel, utilizando caminhão basculante a óleo diesel, com capacidade útil de 8t, considerando o tempo para carga, descarga e manobra, exclusive despesas com a pá-carregadeira empregada na carga, com capacidade de 1,50m³</t>
  </si>
  <si>
    <t>Item 5.8</t>
  </si>
  <si>
    <t>Transporte de carga de qualquer natureza, exclusive as despesas de carga e descarga, tanto de espera do caminhão como do servente ou equipamento auxiliar, à velocidade média de 50km/h, em caminhão de carroceria fixa a óleo diesel, com capacidade útil de 7,5t</t>
  </si>
  <si>
    <t xml:space="preserve">04.005.0003-0 </t>
  </si>
  <si>
    <t>t x km</t>
  </si>
  <si>
    <t>Código EMOP/SINAPI/SCO</t>
  </si>
  <si>
    <t>Mão-de-obra de Agrônomo Júnior, para serviços de Consultoria de Engenharia e Arquitetura, inclusive encargos sociais</t>
  </si>
  <si>
    <t>1 mês</t>
  </si>
  <si>
    <t>COMUNIDADE ACÚRCIO TORRES</t>
  </si>
  <si>
    <r>
      <t xml:space="preserve">Janela de alumínioanodizado em bronze ou preto, tipo maxim-ar, com um painel deslizante projetante, provida de haste de comando, em perfis série 28.  FORNECIMENTO e COLOCAÇÃO </t>
    </r>
    <r>
      <rPr>
        <b/>
        <sz val="11"/>
        <rFont val="Arial"/>
        <family val="2"/>
      </rPr>
      <t>(branco)</t>
    </r>
  </si>
  <si>
    <t>Janela de alumínioanodizado em bronze ou preto, tipo maxim-ar, com um painel deslizante projetante, provida de haste de comando, em perfis série 28.  FORNECIMENTO e COLOCAÇÃO (branco)</t>
  </si>
  <si>
    <t xml:space="preserve">14.003.0149-0 </t>
  </si>
  <si>
    <r>
      <t>Janela de alumínio anodizado em bronze ou pretode correr, com duas folhas de correr, em perfis série 28. FORNECIMENTO e COLOCAÇÃO</t>
    </r>
    <r>
      <rPr>
        <b/>
        <sz val="11"/>
        <rFont val="Arial"/>
        <family val="2"/>
      </rPr>
      <t xml:space="preserve"> (branco)</t>
    </r>
  </si>
  <si>
    <t>Janela de alumínio anodizado em bronze ou pretode correr, com duas folhas de correr, em perfis série 28. FORNECIMENTO e COLOCAÇÃO (branco)</t>
  </si>
  <si>
    <t xml:space="preserve">14.003.0026-0 </t>
  </si>
  <si>
    <r>
      <t>Espécies vegetais com altura de (0,10 a 0,20)m, tipo Cuphea Gracilis (Érica), Acalypha Reptans (Rabo de Gato / Mini Acalifa), Arachis Repens (</t>
    </r>
    <r>
      <rPr>
        <b/>
        <sz val="11"/>
        <rFont val="Arial"/>
        <family val="2"/>
      </rPr>
      <t>Grama Amendoim</t>
    </r>
    <r>
      <rPr>
        <sz val="11"/>
        <rFont val="Arial"/>
        <family val="2"/>
      </rPr>
      <t>), Asystasia Gangetica ou Coromandedeliana (Asistásia), Bulbeline Frutescens ou Caulescens (Bulbine),Chlorophytum Comosum Variegatum (Clorofito), Duranta Repens (Pingo de Ouro / Violeteira), EvolvulusGlomeratus (Evolvolo),Hemigrafhis Colorata (Hera-Roxa), Ophiopogon Japonicus (Pele-de-Urso),Peristrophe Augustifolia (PeriquitoAmarelo),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m². FORNECIMENTO</t>
    </r>
  </si>
  <si>
    <t>Muro Antônio</t>
  </si>
  <si>
    <t>Muros a direita</t>
  </si>
  <si>
    <t>60m x 4m (altura)</t>
  </si>
  <si>
    <t>Pintura muro Antônio</t>
  </si>
  <si>
    <t>Pintura com tinta látex, classificação standard (NBR 15079), para exterior, inclusive lixamentos, limpeza, uma demão de selador acrílico e duas demãos de acabamento</t>
  </si>
  <si>
    <t>Muros a direita  preparação para grafitar</t>
  </si>
  <si>
    <t>Espécies vegetais com altura de (0,20 a 0,80)m, tipo Heliconia Psittacorum (Helicônia Papagaio), Xanthosoma Lindeni (Xantia), Calathea Zebrina (Calatea Zebra), Jasminum Sambac (Bogari) ou similar e considerando 12 mudas por m².FORNECIMENTO</t>
  </si>
  <si>
    <t>Grama amendoim</t>
  </si>
  <si>
    <t xml:space="preserve">Área </t>
  </si>
  <si>
    <t>99861/SINAPI</t>
  </si>
  <si>
    <t>Gradil em ferro fixado em vãos de janelas, formado por barras chatas de 25x4,8 mm. af_04/2019</t>
  </si>
  <si>
    <t>Sala de reunião e Escritório</t>
  </si>
  <si>
    <t>10 m</t>
  </si>
  <si>
    <t>Soleira da varanda</t>
  </si>
  <si>
    <t>Mão-de-obra de pedreiro, inclusive encargos sociais</t>
  </si>
  <si>
    <t>4 mês</t>
  </si>
  <si>
    <t>Bancadas copa/área</t>
  </si>
  <si>
    <t>Registro de gaveta, em bronze, com diâmetro de 3/4”.  FORNECIMENTO e COLOCAÇÃO</t>
  </si>
  <si>
    <t xml:space="preserve">15.029.0011-0 </t>
  </si>
  <si>
    <t>Ligação dos 14 postes de fibra</t>
  </si>
  <si>
    <t>Do relógia a rua</t>
  </si>
  <si>
    <t>Cabo de cobre com isolamento termoplástico, compreendendo:  preparo, corte e enfiação em eletrodutos, na bitola de 16mm², 600/1000V.  FORNECIMENTO e COLOCAÇÃO</t>
  </si>
  <si>
    <t xml:space="preserve">21.035.0014-0 </t>
  </si>
  <si>
    <r>
      <t xml:space="preserve">Caixa hand-hole, pré-moldada, em anel de concreto, conforme projeto nº A4-1683-PD, RIOLUZ, com dimensões de 0,30 x 0,30m, </t>
    </r>
    <r>
      <rPr>
        <b/>
        <sz val="10"/>
        <rFont val="Times New Roman"/>
        <family val="1"/>
      </rPr>
      <t>exclusive</t>
    </r>
    <r>
      <rPr>
        <sz val="10"/>
        <rFont val="Times New Roman"/>
        <family val="1"/>
      </rPr>
      <t xml:space="preserve"> escavação, reaterro e tampão. FORNECIMENTO e ASSENTAMENTO</t>
    </r>
  </si>
  <si>
    <t>Caixa hand-hole, pré-moldada, em anel de concreto, conforme projeto nº A4-1683-PD, RIOLUZ, com dimensões de 0,30 x 0,30m, exclusive escavação, reaterro e tampão. FORNECIMENTO e ASSENTAMENTO</t>
  </si>
  <si>
    <t xml:space="preserve">21.035.0230-0 </t>
  </si>
  <si>
    <t>Tampão de ferro fundido nodular, articulado (para tensão mínima de 3,54kg/cm²), diâmetro interno de 30cm, com tranca, com eixo de aço inoxidável na articulação, dotado de furação rosqueada para instalação de conectores para aterramento, com inscrição RIOLUZ em alto relevo, desenho A4-1992-PD EM-RIOLUZ-10. FORNECIMENTO</t>
  </si>
  <si>
    <t>Cabo de cobre com isolamento termoplástico, compreendendo:  preparo, corte e enfiação em eletrodutos, na bitola de 2,5 mm², 600/1000V.  FORNECIMENTO e COLOCAÇÃO</t>
  </si>
  <si>
    <t>Subida dos postes</t>
  </si>
  <si>
    <r>
      <t xml:space="preserve">Duto anelar flexível, na cor cinza concreto, singelo, de polietileno de alta densidade( PEAD), para proteção de condutores elétricos, com diâmetro nominal de 38mm (1.1/2”), com fio guia de aço efornecido com 2 plugues (tampões) nas extremidades, lançado diretamente no solo, inclusive conexões e kit vedação </t>
    </r>
    <r>
      <rPr>
        <b/>
        <sz val="11"/>
        <rFont val="Arial"/>
        <family val="2"/>
      </rPr>
      <t>(ligação externa)</t>
    </r>
  </si>
  <si>
    <r>
      <t xml:space="preserve">Cabo de cobre com isolamento termoplástico, compreendendo:  preparo, corte e enfiação em eletrodutos, na bitola de 10mm², 600/1000V.  FORNECIMENTO e COLOCAÇÃO </t>
    </r>
    <r>
      <rPr>
        <b/>
        <sz val="11"/>
        <rFont val="Arial"/>
        <family val="2"/>
      </rPr>
      <t>(ligação externa)</t>
    </r>
  </si>
  <si>
    <r>
      <t xml:space="preserve">Cabo de cobre com isolamento termoplástico, compreendendo:  preparo, corte e enfiação em eletrodutos, na bitola de 16mm², 600/1000V.  FORNECIMENTO e COLOCAÇÃO </t>
    </r>
    <r>
      <rPr>
        <b/>
        <sz val="11"/>
        <rFont val="Arial"/>
        <family val="2"/>
      </rPr>
      <t>(ligação externa)</t>
    </r>
  </si>
  <si>
    <t xml:space="preserve">Comprimento subdida dos postes </t>
  </si>
  <si>
    <t>Do poste de entrada ao medidor</t>
  </si>
  <si>
    <t xml:space="preserve">15.008.0210-0 </t>
  </si>
  <si>
    <t>Cabo de cobre com isolamento termoplástico, compreendendo:  preparo, corte e enfiação em eletrodutos, na bitola de 4,0mm², 600/1000V.  FORNECIMENTO e COLOCAÇÃO</t>
  </si>
  <si>
    <t xml:space="preserve">15.008.0215-0 </t>
  </si>
  <si>
    <t>Cabo de cobre com isolamento termoplástico, compreendendo:  preparo, corte e enfiação em eletrodutos, na bitola de 6,0mm², 600/1000V.  FORNECIMENTO e COLOCAÇÃO</t>
  </si>
  <si>
    <t>Eletroduto em PVC flexível, cor amarela, diâmetro de 20mm. FORNECIMENTO e COLOCAÇÃO</t>
  </si>
  <si>
    <t>Tomada de geladeira e banacada</t>
  </si>
  <si>
    <t>Ar condicionado</t>
  </si>
  <si>
    <t>Distribuição</t>
  </si>
  <si>
    <t>1 - ADMINISTRAÇÃO</t>
  </si>
  <si>
    <t>2 - SERVIÇOS PRELIMINARES</t>
  </si>
  <si>
    <t>19.012.0019-2</t>
  </si>
  <si>
    <t>19.012.0019-4</t>
  </si>
  <si>
    <t xml:space="preserve">02.012.0010-0 </t>
  </si>
  <si>
    <t>Somatório do item 1.1 /1.2/1.3/1.9</t>
  </si>
  <si>
    <t>Somatório do item 2.1 /2.2/2.3/2.4/2.5/2.8/2.14/2.15/2.16/2.17/2.18</t>
  </si>
  <si>
    <t>3 - COMUNIDADE ACÚRCIO TORRES</t>
  </si>
  <si>
    <t>4 - COMUNIDADE ALMIRANTE TAMANDARÉ</t>
  </si>
  <si>
    <t>4.1  - TRAVESSA 1</t>
  </si>
  <si>
    <t>4.2.11</t>
  </si>
  <si>
    <t>4.2.12</t>
  </si>
  <si>
    <t>4.2.13</t>
  </si>
  <si>
    <t>4.2.14</t>
  </si>
  <si>
    <t>4.2.15</t>
  </si>
  <si>
    <t>4.2.16</t>
  </si>
  <si>
    <t>4.2.17</t>
  </si>
  <si>
    <t>4.4.1</t>
  </si>
  <si>
    <t>4.4.2</t>
  </si>
  <si>
    <t>4.4.3</t>
  </si>
  <si>
    <t>4.4.4</t>
  </si>
  <si>
    <t>4.4.5</t>
  </si>
  <si>
    <t>4.4.6</t>
  </si>
  <si>
    <t>4.4.7</t>
  </si>
  <si>
    <t>4.4.8</t>
  </si>
  <si>
    <t>4.4.9</t>
  </si>
  <si>
    <t>4.4.10</t>
  </si>
  <si>
    <t>4.4.11</t>
  </si>
  <si>
    <t>4.4.12</t>
  </si>
  <si>
    <t>4.4.13</t>
  </si>
  <si>
    <t>4.4.14</t>
  </si>
  <si>
    <t>4.4.15</t>
  </si>
  <si>
    <t>4.4.16</t>
  </si>
  <si>
    <t>4.4.17</t>
  </si>
  <si>
    <t>4.4.18</t>
  </si>
  <si>
    <t>4.4.19</t>
  </si>
  <si>
    <t>4.2 - RUA MARALEGRE</t>
  </si>
  <si>
    <t>4.3  - TRAVESSA 2</t>
  </si>
  <si>
    <t>4.4  - RUA PATRICICIA ACIOLI</t>
  </si>
  <si>
    <t>5 - IATE CLUB</t>
  </si>
  <si>
    <t>5.1 - CAMPO DE FUTEBOL E ENTORNO</t>
  </si>
  <si>
    <t>5.1.1</t>
  </si>
  <si>
    <t>5.1.2</t>
  </si>
  <si>
    <t>5.1.3</t>
  </si>
  <si>
    <t>5.1.4</t>
  </si>
  <si>
    <t>5.1.5</t>
  </si>
  <si>
    <t>5.1.6</t>
  </si>
  <si>
    <t>5.1.7</t>
  </si>
  <si>
    <t>5.1.8</t>
  </si>
  <si>
    <t>5.1.9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</si>
  <si>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</si>
  <si>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</si>
  <si>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</si>
  <si>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</si>
  <si>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</si>
  <si>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</si>
  <si>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</si>
  <si>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</si>
  <si>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</si>
  <si>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</si>
  <si>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</si>
  <si>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</si>
  <si>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</si>
  <si>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</si>
  <si>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</si>
  <si>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</si>
  <si>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</si>
  <si>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</si>
  <si>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</si>
  <si>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</si>
  <si>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</si>
  <si>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</si>
  <si>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</si>
  <si>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</si>
  <si>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</si>
  <si>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</si>
  <si>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</si>
  <si>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</si>
  <si>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</si>
  <si>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</si>
  <si>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</si>
  <si>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</si>
  <si>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</si>
  <si>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</si>
  <si>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</si>
  <si>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</si>
  <si>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</si>
  <si>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</si>
  <si>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</si>
  <si>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</si>
  <si>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</si>
  <si>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</si>
  <si>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</si>
  <si>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</si>
  <si>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</si>
  <si>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</si>
  <si>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</si>
  <si>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</si>
  <si>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</si>
  <si>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</si>
  <si>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5.2 - VESTIÁRIO</t>
  </si>
  <si>
    <t>5.2.1</t>
  </si>
  <si>
    <t>5.2.2</t>
  </si>
  <si>
    <t>5.2.3</t>
  </si>
  <si>
    <t>5.2.4</t>
  </si>
  <si>
    <t>5.2.5</t>
  </si>
  <si>
    <t>5.2.6</t>
  </si>
  <si>
    <t>5.2.7</t>
  </si>
  <si>
    <t>5.2.8</t>
  </si>
  <si>
    <t>5.2.9</t>
  </si>
  <si>
    <t>5.2.10</t>
  </si>
  <si>
    <t>TOTAL DO SUB ITEM 5.1 CAMPO DE FUTEBOL/PARQUE INFANTIL/GINASTICA</t>
  </si>
  <si>
    <t>TOTAL DO SUB ITEM 5.2 VESTIÁRIO</t>
  </si>
  <si>
    <t>5.3 - APOIO ESPORTIVO</t>
  </si>
  <si>
    <t>5.3.1</t>
  </si>
  <si>
    <t>5.3.2</t>
  </si>
  <si>
    <t>5.3.3</t>
  </si>
  <si>
    <t>5.3.4</t>
  </si>
  <si>
    <t>5.3.5</t>
  </si>
  <si>
    <t>5.3.6</t>
  </si>
  <si>
    <t>5.3.7</t>
  </si>
  <si>
    <t>5.3.8</t>
  </si>
  <si>
    <t>5.3.9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</si>
  <si>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</si>
  <si>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</si>
  <si>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</si>
  <si>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</si>
  <si>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</si>
  <si>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</si>
  <si>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</si>
  <si>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</si>
  <si>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</si>
  <si>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</si>
  <si>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</si>
  <si>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</si>
  <si>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</si>
  <si>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</si>
  <si>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</si>
  <si>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</si>
  <si>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</si>
  <si>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</si>
  <si>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</si>
  <si>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</si>
  <si>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</si>
  <si>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</si>
  <si>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</si>
  <si>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</si>
  <si>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</si>
  <si>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</si>
  <si>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</si>
  <si>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</si>
  <si>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</si>
  <si>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</si>
  <si>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</si>
  <si>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</si>
  <si>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</si>
  <si>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</si>
  <si>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</si>
  <si>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</si>
  <si>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</si>
  <si>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</si>
  <si>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</si>
  <si>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</si>
  <si>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</si>
  <si>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</si>
  <si>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</si>
  <si>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</si>
  <si>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</si>
  <si>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</si>
  <si>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</si>
  <si>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</si>
  <si>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</si>
  <si>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</si>
  <si>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</si>
  <si>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</si>
  <si>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</si>
  <si>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</si>
  <si>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</si>
  <si>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</si>
  <si>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</si>
  <si>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</si>
  <si>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</si>
  <si>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</si>
  <si>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</si>
  <si>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</si>
  <si>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</si>
  <si>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</si>
  <si>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</si>
  <si>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</si>
  <si>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</si>
  <si>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</si>
  <si>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</si>
  <si>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</si>
  <si>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</si>
  <si>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</si>
  <si>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</si>
  <si>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</si>
  <si>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</si>
  <si>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</si>
  <si>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</si>
  <si>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</si>
  <si>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TOTAL DO SUB ITEM 5.3 - APOIO ESPORTIVO</t>
  </si>
  <si>
    <t>VALOR DO ITEM  5 - IATE CLUB</t>
  </si>
  <si>
    <t>3 - COMUNIDADE ARCÚCIO TORRES</t>
  </si>
  <si>
    <t>4.2  - RUA MARALEGRE</t>
  </si>
  <si>
    <t>4.3 - TRAVESSA 2</t>
  </si>
  <si>
    <t>4.4 - TRAVESSA JUÍZA PATRÍCIA ACIOLI</t>
  </si>
  <si>
    <t>5- IATE CLUB</t>
  </si>
  <si>
    <t>5.1. - CAMPO DE FUTEBOL / PARQUE INFANTIL / GINASTICA</t>
  </si>
  <si>
    <t>6 - AVENIDA CELSO KELLY</t>
  </si>
  <si>
    <t>VALOR DO ITEM  6- AVENIDA CELSO KELLY</t>
  </si>
  <si>
    <t>7 - BAIA AVENIDA CHICO XAVIER</t>
  </si>
  <si>
    <t>VALOR DO ITEM  7 - AVENIDA CHICO XAVIER</t>
  </si>
  <si>
    <t>7</t>
  </si>
  <si>
    <t>VALOR DO ITEM  4.4 - PATRICIA ACIOLI</t>
  </si>
  <si>
    <t>4 - COMUNIDADE ALMIRANTE TAMANDARÉ TOTAL</t>
  </si>
  <si>
    <t>3 - COMUNIDADE ARCÚCIO TORRES TOTAL</t>
  </si>
  <si>
    <t>SUBTOTAL ÍTEM 4.1  - TRAVESSA 1</t>
  </si>
  <si>
    <t>SUBTOTAL ÍTEM 4.2 - MARALEGRE</t>
  </si>
  <si>
    <t>SUBTOTAL ÍTEM 4.3 - TRAVESSA 2</t>
  </si>
  <si>
    <t>1 - ADMINISTRAÇÃO/INSTALAÇÃO/MOBILIZAÇÃO</t>
  </si>
  <si>
    <t xml:space="preserve"> ADMINISTRAÇÃO/INSTALAÇÃO/MOBILIZAÇÃO</t>
  </si>
  <si>
    <t>SERVIÇOS PRELIMINARES</t>
  </si>
  <si>
    <t>TOTAL DO ITEM 2 - SERVIÇOS PRELIMINARES</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</si>
</sst>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7" formatCode="&quot;R$&quot;\ #,##0.00;\-&quot;R$&quot;\ #,##0.00"/>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quot;R$&quot;\ #,##0.00"/>
    <numFmt numFmtId="166" formatCode="&quot;R$&quot;\ #,##0.00;[Red]&quot;R$&quot;\ #,##0.00"/>
    <numFmt numFmtId="167" formatCode="General_)"/>
    <numFmt numFmtId="168" formatCode="_(* #,##0.00_);_(* \(#,##0.00\);_(* &quot;-&quot;??_);_(@_)"/>
    <numFmt numFmtId="169" formatCode="0.000"/>
    <numFmt numFmtId="170" formatCode="#\,##0.00"/>
    <numFmt numFmtId="171" formatCode="#\,##0."/>
    <numFmt numFmtId="172" formatCode="\$#."/>
    <numFmt numFmtId="173" formatCode="#,##0.000;\-#,##0.000"/>
    <numFmt numFmtId="174" formatCode="#,##0.0000;\-#,##0.0000"/>
    <numFmt numFmtId="175" formatCode="#,##0.00000;\-#,##0.00000"/>
    <numFmt numFmtId="176" formatCode="_([$€]* #,##0.00_);_([$€]* \(#,##0.00\);_([$€]* &quot;-&quot;??_);_(@_)"/>
    <numFmt numFmtId="177" formatCode="#.00"/>
    <numFmt numFmtId="178" formatCode="_(* #,##0_);_(* \(#,##0\);_(* &quot;-&quot;_);_(@_)"/>
    <numFmt numFmtId="179" formatCode="_ * #,##0.00_ ;_ * \-#,##0.00_ ;_ * &quot;-&quot;??_ ;_ @_ "/>
    <numFmt numFmtId="180" formatCode="0.0000"/>
    <numFmt numFmtId="181" formatCode="_(&quot;R$ &quot;* #,##0.00_);_(&quot;R$ &quot;* \(#,##0.00\);_(&quot;R$ &quot;* &quot;-&quot;??_);_(@_)"/>
    <numFmt numFmtId="182" formatCode="_(&quot;R$&quot;* #,##0.00_);_(&quot;R$&quot;* \(#,##0.00\);_(&quot;R$&quot;* &quot;-&quot;??_);_(@_)"/>
    <numFmt numFmtId="183" formatCode="_(&quot;R$&quot;* #,##0_);_(&quot;R$&quot;* \(#,##0\);_(&quot;R$&quot;* &quot;-&quot;_);_(@_)"/>
    <numFmt numFmtId="184" formatCode="0.00_)"/>
    <numFmt numFmtId="185" formatCode="%#.00"/>
    <numFmt numFmtId="186" formatCode="00"/>
    <numFmt numFmtId="187" formatCode="0.0%"/>
    <numFmt numFmtId="188" formatCode="#,"/>
    <numFmt numFmtId="189" formatCode="#,##0.00\ ;&quot; (&quot;#,##0.00\);&quot; -&quot;#\ ;@\ "/>
    <numFmt numFmtId="190" formatCode="00.##"/>
    <numFmt numFmtId="191" formatCode="&quot;R$ &quot;#,##0.00_);[Red]\(&quot;R$ &quot;#,##0.00\)"/>
    <numFmt numFmtId="192" formatCode="_(&quot;R$ &quot;* #,##0_);_(&quot;R$ &quot;* \(#,##0\);_(&quot;R$ &quot;* &quot;-&quot;_);_(@_)"/>
    <numFmt numFmtId="193" formatCode="0.000000000"/>
    <numFmt numFmtId="194" formatCode="0.000000"/>
    <numFmt numFmtId="195" formatCode="_(&quot;R$ &quot;* #,##0.0000000_);_(&quot;R$ &quot;* \(#,##0.0000000\);_(&quot;R$ &quot;* &quot;-&quot;??_);_(@_)"/>
    <numFmt numFmtId="196" formatCode="_(&quot;$&quot;* #,##0_);_(&quot;$&quot;* \(#,##0\);_(&quot;$&quot;* &quot;-&quot;_);_(@_)"/>
    <numFmt numFmtId="197" formatCode="_(&quot;$&quot;* #,##0.00_);_(&quot;$&quot;* \(#,##0.00\);_(&quot;$&quot;* &quot;-&quot;??_);_(@_)"/>
    <numFmt numFmtId="198" formatCode="0.0"/>
  </numFmts>
  <fonts count="13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sz val="9"/>
      <color rgb="FF000000"/>
      <name val="Arial"/>
      <family val="2"/>
    </font>
    <font>
      <b/>
      <sz val="11"/>
      <color rgb="FF000000"/>
      <name val="Arial"/>
      <family val="2"/>
    </font>
    <font>
      <sz val="11"/>
      <color theme="1"/>
      <name val="Arial"/>
      <family val="2"/>
    </font>
    <font>
      <sz val="11"/>
      <name val="Arial"/>
      <family val="2"/>
    </font>
    <font>
      <sz val="8"/>
      <color theme="1"/>
      <name val="Arial"/>
      <family val="2"/>
    </font>
    <font>
      <b/>
      <sz val="11"/>
      <color theme="1"/>
      <name val="Arial"/>
      <family val="2"/>
    </font>
    <font>
      <sz val="10"/>
      <color theme="1"/>
      <name val="Calibri"/>
      <family val="2"/>
      <scheme val="minor"/>
    </font>
    <font>
      <b/>
      <i/>
      <sz val="10"/>
      <name val="Arial"/>
      <family val="2"/>
    </font>
    <font>
      <sz val="8"/>
      <name val="Arial"/>
      <family val="2"/>
    </font>
    <font>
      <sz val="10"/>
      <name val="Arial"/>
      <family val="2"/>
    </font>
    <font>
      <b/>
      <u/>
      <sz val="10"/>
      <color theme="1"/>
      <name val="Times New Roman"/>
      <family val="1"/>
    </font>
    <font>
      <sz val="10"/>
      <color theme="1"/>
      <name val="Times New Roman"/>
      <family val="1"/>
    </font>
    <font>
      <b/>
      <sz val="14"/>
      <color theme="1"/>
      <name val="Times New Roman"/>
      <family val="1"/>
    </font>
    <font>
      <b/>
      <sz val="13"/>
      <color theme="1"/>
      <name val="Times New Roman"/>
      <family val="1"/>
    </font>
    <font>
      <b/>
      <sz val="11"/>
      <color theme="1"/>
      <name val="Times New Roman"/>
      <family val="1"/>
    </font>
    <font>
      <b/>
      <sz val="10"/>
      <color theme="1"/>
      <name val="Times New Roman"/>
      <family val="1"/>
    </font>
    <font>
      <sz val="14"/>
      <color theme="1"/>
      <name val="Times New Roman"/>
      <family val="1"/>
    </font>
    <font>
      <sz val="11"/>
      <color rgb="FF000000"/>
      <name val="Arial"/>
      <family val="2"/>
    </font>
    <font>
      <b/>
      <sz val="11"/>
      <color rgb="FFFF0000"/>
      <name val="Calibri"/>
      <family val="2"/>
      <scheme val="minor"/>
    </font>
    <font>
      <b/>
      <sz val="10"/>
      <name val="Arial"/>
      <family val="2"/>
    </font>
    <font>
      <b/>
      <sz val="11"/>
      <name val="Arial"/>
      <family val="2"/>
    </font>
    <font>
      <b/>
      <sz val="10"/>
      <color rgb="FF000000"/>
      <name val="Arial"/>
      <family val="2"/>
    </font>
    <font>
      <sz val="10"/>
      <color indexed="8"/>
      <name val="MS Sans Serif"/>
      <family val="2"/>
    </font>
    <font>
      <b/>
      <sz val="9"/>
      <name val="Arial"/>
      <family val="2"/>
    </font>
    <font>
      <b/>
      <sz val="8"/>
      <name val="Arial"/>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sz val="10"/>
      <color indexed="8"/>
      <name val="Arial"/>
      <family val="2"/>
    </font>
    <font>
      <sz val="9"/>
      <color indexed="10"/>
      <name val="Geneva"/>
      <family val="2"/>
    </font>
    <font>
      <b/>
      <sz val="11"/>
      <color indexed="9"/>
      <name val="Calibri"/>
      <family val="2"/>
    </font>
    <font>
      <sz val="11"/>
      <color indexed="52"/>
      <name val="Calibri"/>
      <family val="2"/>
    </font>
    <font>
      <sz val="12"/>
      <name val="Arial"/>
      <family val="2"/>
    </font>
    <font>
      <b/>
      <sz val="8"/>
      <name val="Courier New"/>
      <family val="3"/>
    </font>
    <font>
      <sz val="1"/>
      <color indexed="8"/>
      <name val="Courier"/>
      <family val="3"/>
    </font>
    <font>
      <b/>
      <sz val="10"/>
      <color indexed="8"/>
      <name val="Arial"/>
      <family val="2"/>
    </font>
    <font>
      <sz val="7"/>
      <name val="Arial"/>
      <family val="2"/>
    </font>
    <font>
      <b/>
      <sz val="7"/>
      <name val="Arial"/>
      <family val="2"/>
    </font>
    <font>
      <b/>
      <sz val="11"/>
      <color indexed="8"/>
      <name val="Calibri"/>
      <family val="2"/>
    </font>
    <font>
      <sz val="11"/>
      <color indexed="62"/>
      <name val="Calibri"/>
      <family val="2"/>
    </font>
    <font>
      <i/>
      <sz val="11"/>
      <color indexed="23"/>
      <name val="Calibri"/>
      <family val="2"/>
    </font>
    <font>
      <u/>
      <sz val="6"/>
      <color indexed="36"/>
      <name val="MS Sans Serif"/>
      <family val="2"/>
    </font>
    <font>
      <b/>
      <sz val="15"/>
      <color indexed="56"/>
      <name val="Calibri"/>
      <family val="2"/>
    </font>
    <font>
      <b/>
      <sz val="13"/>
      <color indexed="56"/>
      <name val="Calibri"/>
      <family val="2"/>
    </font>
    <font>
      <b/>
      <sz val="11"/>
      <color indexed="56"/>
      <name val="Calibri"/>
      <family val="2"/>
    </font>
    <font>
      <u/>
      <sz val="11"/>
      <color theme="10"/>
      <name val="Calibri"/>
      <family val="2"/>
      <scheme val="minor"/>
    </font>
    <font>
      <u/>
      <sz val="11"/>
      <color indexed="12"/>
      <name val="Calibri"/>
      <family val="2"/>
    </font>
    <font>
      <u/>
      <sz val="10.45"/>
      <color indexed="12"/>
      <name val="SWISS"/>
    </font>
    <font>
      <sz val="10"/>
      <name val="Courier"/>
      <family val="3"/>
    </font>
    <font>
      <sz val="8"/>
      <name val="MS Sans Serif"/>
      <family val="2"/>
    </font>
    <font>
      <sz val="11"/>
      <color indexed="10"/>
      <name val="Calibri"/>
      <family val="2"/>
    </font>
    <font>
      <sz val="12"/>
      <name val="Times New Roman"/>
      <family val="1"/>
    </font>
    <font>
      <sz val="10"/>
      <name val="MS Sans Serif"/>
      <family val="2"/>
    </font>
    <font>
      <sz val="10"/>
      <name val="Times New Roman"/>
      <family val="1"/>
    </font>
    <font>
      <sz val="11"/>
      <color indexed="60"/>
      <name val="Calibri"/>
      <family val="2"/>
    </font>
    <font>
      <sz val="11"/>
      <color indexed="19"/>
      <name val="Calibri"/>
      <family val="2"/>
    </font>
    <font>
      <b/>
      <i/>
      <sz val="16"/>
      <name val="Helv"/>
    </font>
    <font>
      <b/>
      <sz val="14"/>
      <name val="Arial"/>
      <family val="2"/>
    </font>
    <font>
      <b/>
      <sz val="11"/>
      <color indexed="63"/>
      <name val="Calibri"/>
      <family val="2"/>
    </font>
    <font>
      <b/>
      <sz val="8"/>
      <name val="Times New Roman"/>
      <family val="1"/>
    </font>
    <font>
      <b/>
      <sz val="9"/>
      <name val="MS Sans Serif"/>
      <family val="2"/>
    </font>
    <font>
      <b/>
      <sz val="8"/>
      <name val="MS Sans Serif"/>
      <family val="2"/>
    </font>
    <font>
      <sz val="1"/>
      <color indexed="18"/>
      <name val="Courier"/>
      <family val="3"/>
    </font>
    <font>
      <u/>
      <sz val="10.45"/>
      <color indexed="36"/>
      <name val="SWISS"/>
    </font>
    <font>
      <b/>
      <sz val="18"/>
      <color indexed="62"/>
      <name val="Cambria"/>
      <family val="1"/>
    </font>
    <font>
      <b/>
      <sz val="8"/>
      <color indexed="10"/>
      <name val="Arial"/>
      <family val="2"/>
    </font>
    <font>
      <b/>
      <sz val="7"/>
      <color indexed="10"/>
      <name val="Arial"/>
      <family val="2"/>
    </font>
    <font>
      <b/>
      <sz val="18"/>
      <color indexed="62"/>
      <name val="Cambria"/>
      <family val="2"/>
    </font>
    <font>
      <b/>
      <sz val="18"/>
      <color indexed="56"/>
      <name val="Cambria"/>
      <family val="2"/>
    </font>
    <font>
      <b/>
      <sz val="1"/>
      <color indexed="8"/>
      <name val="Courier"/>
      <family val="3"/>
    </font>
    <font>
      <b/>
      <sz val="10"/>
      <name val="Courier New"/>
      <family val="3"/>
    </font>
    <font>
      <b/>
      <sz val="7"/>
      <name val="Courier New"/>
      <family val="3"/>
    </font>
    <font>
      <sz val="11"/>
      <name val="굴림체"/>
      <family val="3"/>
      <charset val="129"/>
    </font>
    <font>
      <sz val="10"/>
      <name val="Arial"/>
      <family val="2"/>
    </font>
    <font>
      <sz val="9"/>
      <color theme="1"/>
      <name val="Arial"/>
      <family val="2"/>
    </font>
    <font>
      <sz val="9"/>
      <name val="Arial"/>
      <family val="2"/>
    </font>
    <font>
      <sz val="9"/>
      <color rgb="FF000000"/>
      <name val="Arial"/>
      <family val="2"/>
    </font>
    <font>
      <b/>
      <sz val="7"/>
      <name val="Times New Roman"/>
      <family val="1"/>
    </font>
    <font>
      <b/>
      <u/>
      <sz val="10"/>
      <name val="Arial"/>
      <family val="2"/>
    </font>
    <font>
      <sz val="10"/>
      <color indexed="8"/>
      <name val="Calibri"/>
      <family val="2"/>
      <scheme val="minor"/>
    </font>
    <font>
      <sz val="10"/>
      <name val="Calibri"/>
      <family val="2"/>
      <scheme val="minor"/>
    </font>
    <font>
      <sz val="10"/>
      <name val="Arial"/>
      <family val="2"/>
    </font>
    <font>
      <sz val="10"/>
      <name val="Arial"/>
      <family val="2"/>
    </font>
    <font>
      <b/>
      <sz val="10"/>
      <name val="Times New Roman"/>
      <family val="1"/>
    </font>
    <font>
      <sz val="11"/>
      <color rgb="FFFF0000"/>
      <name val="Calibri"/>
      <family val="2"/>
      <scheme val="minor"/>
    </font>
    <font>
      <sz val="11"/>
      <color rgb="FFFF0000"/>
      <name val="Arial"/>
      <family val="2"/>
    </font>
    <font>
      <sz val="10"/>
      <color rgb="FFFF0000"/>
      <name val="Calibri"/>
      <family val="2"/>
      <scheme val="minor"/>
    </font>
    <font>
      <sz val="8"/>
      <name val="Arial"/>
      <family val="2"/>
    </font>
    <font>
      <sz val="10"/>
      <name val="MT Extra"/>
      <family val="1"/>
      <charset val="2"/>
    </font>
    <font>
      <b/>
      <sz val="10"/>
      <color theme="1"/>
      <name val="Calibri"/>
      <family val="2"/>
      <scheme val="minor"/>
    </font>
    <font>
      <b/>
      <sz val="12"/>
      <name val="Calibri"/>
      <family val="2"/>
      <scheme val="minor"/>
    </font>
    <font>
      <b/>
      <sz val="18"/>
      <color indexed="17"/>
      <name val="Calibri"/>
      <family val="2"/>
      <scheme val="minor"/>
    </font>
    <font>
      <b/>
      <sz val="13"/>
      <name val="Calibri"/>
      <family val="2"/>
      <scheme val="minor"/>
    </font>
    <font>
      <b/>
      <sz val="11"/>
      <name val="Calibri"/>
      <family val="2"/>
      <scheme val="minor"/>
    </font>
    <font>
      <b/>
      <i/>
      <sz val="10"/>
      <name val="Calibri"/>
      <family val="2"/>
      <scheme val="minor"/>
    </font>
    <font>
      <sz val="11"/>
      <name val="Calibri"/>
      <family val="2"/>
      <scheme val="minor"/>
    </font>
    <font>
      <sz val="10"/>
      <color theme="4" tint="-0.499984740745262"/>
      <name val="Calibri"/>
      <family val="2"/>
      <scheme val="minor"/>
    </font>
    <font>
      <sz val="10"/>
      <color rgb="FF0070C0"/>
      <name val="Calibri"/>
      <family val="2"/>
      <scheme val="minor"/>
    </font>
    <font>
      <sz val="10"/>
      <color theme="4" tint="-0.249977111117893"/>
      <name val="Calibri"/>
      <family val="2"/>
      <scheme val="minor"/>
    </font>
    <font>
      <i/>
      <sz val="10"/>
      <color rgb="FF0070C0"/>
      <name val="Calibri"/>
      <family val="2"/>
      <scheme val="minor"/>
    </font>
    <font>
      <b/>
      <sz val="10"/>
      <name val="Calibri"/>
      <family val="2"/>
      <scheme val="minor"/>
    </font>
    <font>
      <i/>
      <sz val="11"/>
      <name val="Calibri"/>
      <family val="2"/>
      <scheme val="minor"/>
    </font>
    <font>
      <sz val="11"/>
      <name val="Times New Roman"/>
      <family val="1"/>
    </font>
    <font>
      <sz val="8"/>
      <name val="Arial"/>
      <family val="2"/>
    </font>
    <font>
      <sz val="10"/>
      <name val="Arial"/>
      <family val="2"/>
    </font>
  </fonts>
  <fills count="5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56"/>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26"/>
        <bgColor indexed="64"/>
      </patternFill>
    </fill>
    <fill>
      <patternFill patternType="solid">
        <fgColor indexed="22"/>
      </patternFill>
    </fill>
    <fill>
      <patternFill patternType="solid">
        <fgColor indexed="22"/>
        <bgColor indexed="64"/>
      </patternFill>
    </fill>
    <fill>
      <patternFill patternType="solid">
        <fgColor indexed="55"/>
      </patternFill>
    </fill>
    <fill>
      <patternFill patternType="solid">
        <fgColor indexed="9"/>
        <bgColor indexed="64"/>
      </patternFill>
    </fill>
    <fill>
      <patternFill patternType="solid">
        <fgColor indexed="52"/>
        <bgColor indexed="64"/>
      </patternFill>
    </fill>
    <fill>
      <patternFill patternType="solid">
        <fgColor indexed="27"/>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gray125">
        <fgColor indexed="11"/>
      </patternFill>
    </fill>
    <fill>
      <patternFill patternType="solid">
        <fgColor indexed="8"/>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5" tint="0.59999389629810485"/>
        <bgColor indexed="64"/>
      </patternFill>
    </fill>
  </fills>
  <borders count="8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hair">
        <color indexed="64"/>
      </right>
      <top/>
      <bottom style="hair">
        <color indexed="64"/>
      </bottom>
      <diagonal/>
    </border>
    <border>
      <left style="thin">
        <color indexed="23"/>
      </left>
      <right style="thin">
        <color indexed="23"/>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medium">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64"/>
      </left>
      <right style="thin">
        <color indexed="64"/>
      </right>
      <top style="double">
        <color indexed="64"/>
      </top>
      <bottom/>
      <diagonal/>
    </border>
    <border>
      <left style="thin">
        <color indexed="64"/>
      </left>
      <right style="thin">
        <color indexed="64"/>
      </right>
      <top/>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s>
  <cellStyleXfs count="9328">
    <xf numFmtId="0" fontId="0" fillId="0" borderId="0"/>
    <xf numFmtId="0" fontId="24" fillId="0" borderId="0"/>
    <xf numFmtId="44" fontId="24" fillId="0" borderId="0" applyFont="0" applyFill="0" applyBorder="0" applyAlignment="0" applyProtection="0"/>
    <xf numFmtId="0" fontId="35" fillId="0" borderId="0"/>
    <xf numFmtId="0" fontId="48" fillId="0" borderId="0"/>
    <xf numFmtId="167" fontId="46" fillId="0" borderId="31" applyBorder="0" applyAlignment="0">
      <alignment horizontal="center" vertical="center"/>
    </xf>
    <xf numFmtId="168" fontId="34" fillId="0" borderId="0"/>
    <xf numFmtId="167" fontId="45" fillId="0" borderId="31" applyBorder="0" applyAlignment="0">
      <alignment horizontal="center"/>
    </xf>
    <xf numFmtId="167" fontId="49" fillId="0" borderId="31" applyBorder="0" applyAlignment="0">
      <alignment horizontal="center" vertical="center"/>
    </xf>
    <xf numFmtId="167" fontId="50" fillId="0" borderId="31" applyBorder="0" applyAlignment="0">
      <alignment horizontal="center" vertical="center"/>
    </xf>
    <xf numFmtId="0" fontId="51" fillId="6" borderId="0" applyNumberFormat="0" applyBorder="0" applyAlignment="0" applyProtection="0"/>
    <xf numFmtId="0" fontId="51" fillId="7" borderId="0" applyNumberFormat="0" applyBorder="0" applyAlignment="0" applyProtection="0"/>
    <xf numFmtId="0" fontId="51" fillId="8"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7" borderId="0" applyNumberFormat="0" applyBorder="0" applyAlignment="0" applyProtection="0"/>
    <xf numFmtId="0" fontId="51" fillId="15" borderId="0" applyNumberFormat="0" applyBorder="0" applyAlignment="0" applyProtection="0"/>
    <xf numFmtId="0" fontId="51" fillId="12" borderId="0" applyNumberFormat="0" applyBorder="0" applyAlignment="0" applyProtection="0"/>
    <xf numFmtId="0" fontId="51" fillId="10" borderId="0" applyNumberFormat="0" applyBorder="0" applyAlignment="0" applyProtection="0"/>
    <xf numFmtId="0" fontId="51" fillId="8"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2" fillId="10" borderId="0" applyNumberFormat="0" applyBorder="0" applyAlignment="0" applyProtection="0"/>
    <xf numFmtId="0" fontId="52" fillId="18" borderId="0" applyNumberFormat="0" applyBorder="0" applyAlignment="0" applyProtection="0"/>
    <xf numFmtId="0" fontId="52" fillId="17" borderId="0" applyNumberFormat="0" applyBorder="0" applyAlignment="0" applyProtection="0"/>
    <xf numFmtId="0" fontId="52" fillId="12" borderId="0" applyNumberFormat="0" applyBorder="0" applyAlignment="0" applyProtection="0"/>
    <xf numFmtId="0" fontId="52" fillId="10" borderId="0" applyNumberFormat="0" applyBorder="0" applyAlignment="0" applyProtection="0"/>
    <xf numFmtId="0" fontId="52" fillId="7" borderId="0" applyNumberFormat="0" applyBorder="0" applyAlignment="0" applyProtection="0"/>
    <xf numFmtId="0" fontId="52" fillId="19" borderId="0" applyNumberFormat="0" applyBorder="0" applyAlignment="0" applyProtection="0"/>
    <xf numFmtId="0" fontId="52" fillId="7" borderId="0" applyNumberFormat="0" applyBorder="0" applyAlignment="0" applyProtection="0"/>
    <xf numFmtId="0" fontId="52" fillId="16"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52"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2" fillId="30" borderId="0" applyNumberFormat="0" applyBorder="0" applyAlignment="0" applyProtection="0"/>
    <xf numFmtId="0" fontId="52" fillId="18" borderId="0" applyNumberFormat="0" applyBorder="0" applyAlignment="0" applyProtection="0"/>
    <xf numFmtId="0" fontId="52" fillId="31" borderId="0" applyNumberFormat="0" applyBorder="0" applyAlignment="0" applyProtection="0"/>
    <xf numFmtId="0" fontId="51" fillId="28" borderId="0" applyNumberFormat="0" applyBorder="0" applyAlignment="0" applyProtection="0"/>
    <xf numFmtId="0" fontId="51" fillId="32" borderId="0" applyNumberFormat="0" applyBorder="0" applyAlignment="0" applyProtection="0"/>
    <xf numFmtId="0" fontId="52" fillId="29"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1" fillId="24" borderId="0" applyNumberFormat="0" applyBorder="0" applyAlignment="0" applyProtection="0"/>
    <xf numFmtId="0" fontId="51" fillId="29" borderId="0" applyNumberFormat="0" applyBorder="0" applyAlignment="0" applyProtection="0"/>
    <xf numFmtId="0" fontId="52" fillId="29" borderId="0" applyNumberFormat="0" applyBorder="0" applyAlignment="0" applyProtection="0"/>
    <xf numFmtId="0" fontId="52" fillId="33" borderId="0" applyNumberFormat="0" applyBorder="0" applyAlignment="0" applyProtection="0"/>
    <xf numFmtId="0" fontId="52" fillId="21" borderId="0" applyNumberFormat="0" applyBorder="0" applyAlignment="0" applyProtection="0"/>
    <xf numFmtId="0" fontId="51" fillId="34" borderId="0" applyNumberFormat="0" applyBorder="0" applyAlignment="0" applyProtection="0"/>
    <xf numFmtId="0" fontId="51" fillId="24" borderId="0" applyNumberFormat="0" applyBorder="0" applyAlignment="0" applyProtection="0"/>
    <xf numFmtId="0" fontId="52" fillId="25" borderId="0" applyNumberFormat="0" applyBorder="0" applyAlignment="0" applyProtection="0"/>
    <xf numFmtId="0" fontId="52" fillId="18" borderId="0" applyNumberFormat="0" applyBorder="0" applyAlignment="0" applyProtection="0"/>
    <xf numFmtId="0" fontId="51" fillId="28" borderId="0" applyNumberFormat="0" applyBorder="0" applyAlignment="0" applyProtection="0"/>
    <xf numFmtId="0" fontId="51" fillId="35" borderId="0" applyNumberFormat="0" applyBorder="0" applyAlignment="0" applyProtection="0"/>
    <xf numFmtId="0" fontId="52" fillId="35" borderId="0" applyNumberFormat="0" applyBorder="0" applyAlignment="0" applyProtection="0"/>
    <xf numFmtId="0" fontId="52" fillId="27" borderId="0" applyNumberFormat="0" applyBorder="0" applyAlignment="0" applyProtection="0"/>
    <xf numFmtId="0" fontId="53" fillId="12" borderId="0" applyNumberFormat="0" applyBorder="0" applyAlignment="0" applyProtection="0"/>
    <xf numFmtId="37" fontId="34" fillId="0" borderId="0" applyFill="0" applyBorder="0">
      <alignment horizontal="left"/>
    </xf>
    <xf numFmtId="0" fontId="54" fillId="13" borderId="0" applyNumberFormat="0" applyBorder="0" applyAlignment="0" applyProtection="0"/>
    <xf numFmtId="0" fontId="50" fillId="36" borderId="18" applyNumberFormat="0" applyFont="0" applyBorder="0" applyAlignment="0">
      <alignment horizontal="left" vertical="center"/>
    </xf>
    <xf numFmtId="0" fontId="50" fillId="36" borderId="18" applyNumberFormat="0" applyFont="0" applyBorder="0" applyAlignment="0">
      <alignment horizontal="left" vertical="center"/>
    </xf>
    <xf numFmtId="0" fontId="50" fillId="36" borderId="18" applyNumberFormat="0" applyFont="0" applyBorder="0" applyAlignment="0">
      <alignment horizontal="left" vertical="center"/>
    </xf>
    <xf numFmtId="0" fontId="55" fillId="37" borderId="32" applyNumberFormat="0" applyAlignment="0" applyProtection="0"/>
    <xf numFmtId="0" fontId="55" fillId="37" borderId="32" applyNumberFormat="0" applyAlignment="0" applyProtection="0"/>
    <xf numFmtId="0" fontId="55" fillId="37" borderId="32" applyNumberFormat="0" applyAlignment="0" applyProtection="0"/>
    <xf numFmtId="0" fontId="55" fillId="37" borderId="32" applyNumberFormat="0" applyAlignment="0" applyProtection="0"/>
    <xf numFmtId="0" fontId="35" fillId="38" borderId="33"/>
    <xf numFmtId="0" fontId="35" fillId="38" borderId="33">
      <alignment horizontal="left"/>
    </xf>
    <xf numFmtId="169" fontId="56" fillId="38" borderId="33"/>
    <xf numFmtId="0" fontId="57" fillId="0" borderId="0"/>
    <xf numFmtId="0" fontId="58" fillId="39" borderId="34" applyNumberFormat="0" applyAlignment="0" applyProtection="0"/>
    <xf numFmtId="0" fontId="59" fillId="0" borderId="35" applyNumberFormat="0" applyFill="0" applyAlignment="0" applyProtection="0"/>
    <xf numFmtId="49" fontId="60" fillId="40" borderId="0">
      <alignment horizontal="left" vertical="center"/>
      <protection hidden="1"/>
    </xf>
    <xf numFmtId="0" fontId="58" fillId="39" borderId="34" applyNumberFormat="0" applyAlignment="0" applyProtection="0"/>
    <xf numFmtId="49" fontId="61" fillId="0" borderId="0"/>
    <xf numFmtId="171" fontId="62" fillId="0" borderId="0">
      <protection locked="0"/>
    </xf>
    <xf numFmtId="0" fontId="45" fillId="41" borderId="18" applyFill="0" applyBorder="0" applyAlignment="0" applyProtection="0">
      <alignment vertical="center"/>
      <protection locked="0"/>
    </xf>
    <xf numFmtId="49" fontId="63" fillId="42" borderId="36" applyNumberFormat="0" applyBorder="0" applyAlignment="0">
      <alignment horizontal="left" vertical="center"/>
    </xf>
    <xf numFmtId="172" fontId="62" fillId="0" borderId="0">
      <protection locked="0"/>
    </xf>
    <xf numFmtId="39" fontId="64" fillId="0" borderId="0"/>
    <xf numFmtId="39" fontId="64" fillId="0" borderId="0"/>
    <xf numFmtId="39" fontId="64" fillId="0" borderId="0"/>
    <xf numFmtId="39" fontId="65" fillId="0" borderId="0"/>
    <xf numFmtId="39" fontId="65" fillId="0" borderId="0"/>
    <xf numFmtId="39" fontId="65" fillId="0" borderId="0"/>
    <xf numFmtId="0" fontId="62" fillId="0" borderId="0">
      <protection locked="0"/>
    </xf>
    <xf numFmtId="0" fontId="62" fillId="0" borderId="0">
      <protection locked="0"/>
    </xf>
    <xf numFmtId="39" fontId="64" fillId="0" borderId="0"/>
    <xf numFmtId="39" fontId="64" fillId="0" borderId="0"/>
    <xf numFmtId="39" fontId="64" fillId="0" borderId="0"/>
    <xf numFmtId="173" fontId="64" fillId="0" borderId="0"/>
    <xf numFmtId="174" fontId="64" fillId="0" borderId="0"/>
    <xf numFmtId="175" fontId="64" fillId="0" borderId="0"/>
    <xf numFmtId="0" fontId="35" fillId="0" borderId="0" applyFill="0" applyBorder="0"/>
    <xf numFmtId="0" fontId="35" fillId="0" borderId="0" applyFill="0" applyBorder="0"/>
    <xf numFmtId="0" fontId="66" fillId="43"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52" fillId="23" borderId="0" applyNumberFormat="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18" borderId="0" applyNumberFormat="0" applyBorder="0" applyAlignment="0" applyProtection="0"/>
    <xf numFmtId="0" fontId="67" fillId="9" borderId="32" applyNumberFormat="0" applyAlignment="0" applyProtection="0"/>
    <xf numFmtId="0" fontId="67" fillId="9" borderId="32" applyNumberFormat="0" applyAlignment="0" applyProtection="0"/>
    <xf numFmtId="0" fontId="67" fillId="9" borderId="32" applyNumberFormat="0" applyAlignment="0" applyProtection="0"/>
    <xf numFmtId="0" fontId="35" fillId="0" borderId="0"/>
    <xf numFmtId="0" fontId="35" fillId="0" borderId="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176" fontId="35" fillId="0" borderId="0" applyFont="0" applyFill="0" applyBorder="0" applyAlignment="0" applyProtection="0"/>
    <xf numFmtId="0" fontId="51" fillId="0" borderId="0"/>
    <xf numFmtId="0" fontId="68" fillId="0" borderId="0" applyNumberFormat="0" applyFill="0" applyBorder="0" applyAlignment="0" applyProtection="0"/>
    <xf numFmtId="177" fontId="62" fillId="0" borderId="0">
      <protection locked="0"/>
    </xf>
    <xf numFmtId="177" fontId="62" fillId="0" borderId="0">
      <protection locked="0"/>
    </xf>
    <xf numFmtId="0" fontId="69" fillId="0" borderId="0" applyNumberFormat="0" applyFill="0" applyBorder="0" applyAlignment="0" applyProtection="0">
      <alignment vertical="top"/>
      <protection locked="0"/>
    </xf>
    <xf numFmtId="39" fontId="34" fillId="0" borderId="0">
      <alignment vertical="center"/>
    </xf>
    <xf numFmtId="39" fontId="34" fillId="0" borderId="0">
      <alignment vertical="center"/>
    </xf>
    <xf numFmtId="39" fontId="34" fillId="0" borderId="0">
      <alignment vertical="center"/>
    </xf>
    <xf numFmtId="39" fontId="34" fillId="0" borderId="0">
      <alignment vertical="center"/>
    </xf>
    <xf numFmtId="0" fontId="54" fillId="10" borderId="0" applyNumberFormat="0" applyBorder="0" applyAlignment="0" applyProtection="0"/>
    <xf numFmtId="38" fontId="34" fillId="38" borderId="0" applyNumberFormat="0" applyBorder="0" applyAlignment="0" applyProtection="0"/>
    <xf numFmtId="0" fontId="70" fillId="0" borderId="37" applyNumberFormat="0" applyFill="0" applyAlignment="0" applyProtection="0"/>
    <xf numFmtId="0" fontId="71" fillId="0" borderId="38" applyNumberFormat="0" applyFill="0" applyAlignment="0" applyProtection="0"/>
    <xf numFmtId="0" fontId="72" fillId="0" borderId="39" applyNumberFormat="0" applyFill="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53" fillId="12" borderId="0" applyNumberFormat="0" applyBorder="0" applyAlignment="0" applyProtection="0"/>
    <xf numFmtId="0" fontId="76" fillId="0" borderId="0"/>
    <xf numFmtId="0" fontId="67" fillId="15" borderId="32" applyNumberFormat="0" applyAlignment="0" applyProtection="0"/>
    <xf numFmtId="10" fontId="34" fillId="36" borderId="16" applyNumberFormat="0" applyBorder="0" applyAlignment="0" applyProtection="0"/>
    <xf numFmtId="0" fontId="67" fillId="9" borderId="32" applyNumberFormat="0" applyAlignment="0" applyProtection="0"/>
    <xf numFmtId="0" fontId="34" fillId="40" borderId="0"/>
    <xf numFmtId="169" fontId="34" fillId="46" borderId="0" applyFont="0" applyBorder="0">
      <alignment horizontal="right"/>
    </xf>
    <xf numFmtId="49" fontId="77" fillId="0" borderId="0"/>
    <xf numFmtId="49" fontId="64" fillId="0" borderId="0"/>
    <xf numFmtId="0" fontId="78" fillId="0" borderId="40" applyNumberFormat="0" applyFill="0" applyAlignment="0" applyProtection="0"/>
    <xf numFmtId="49" fontId="34" fillId="0" borderId="12" applyNumberFormat="0" applyProtection="0">
      <alignment horizontal="center" vertical="center"/>
    </xf>
    <xf numFmtId="0" fontId="35" fillId="0" borderId="0"/>
    <xf numFmtId="0" fontId="35" fillId="0" borderId="0"/>
    <xf numFmtId="0" fontId="76" fillId="0" borderId="0"/>
    <xf numFmtId="0" fontId="35" fillId="0" borderId="0">
      <alignment horizontal="centerContinuous" vertical="justify"/>
    </xf>
    <xf numFmtId="0" fontId="35" fillId="0" borderId="0">
      <alignment horizontal="centerContinuous" vertical="justify"/>
    </xf>
    <xf numFmtId="178" fontId="35" fillId="0" borderId="0" applyFont="0" applyFill="0" applyBorder="0" applyAlignment="0" applyProtection="0"/>
    <xf numFmtId="179" fontId="35" fillId="0" borderId="0" applyFont="0" applyFill="0" applyBorder="0" applyAlignment="0" applyProtection="0"/>
    <xf numFmtId="0" fontId="79" fillId="0" borderId="0" applyAlignment="0">
      <alignment horizontal="center"/>
    </xf>
    <xf numFmtId="180" fontId="80" fillId="0" borderId="0" applyFont="0" applyFill="0" applyBorder="0" applyAlignment="0" applyProtection="0"/>
    <xf numFmtId="181" fontId="35"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1" fontId="35" fillId="0" borderId="0" applyFont="0" applyFill="0" applyBorder="0" applyAlignment="0" applyProtection="0"/>
    <xf numFmtId="44" fontId="51" fillId="0" borderId="0" applyFont="0" applyFill="0" applyBorder="0" applyAlignment="0" applyProtection="0"/>
    <xf numFmtId="182" fontId="35" fillId="0" borderId="0" applyFont="0" applyFill="0" applyBorder="0" applyAlignment="0" applyProtection="0"/>
    <xf numFmtId="44" fontId="81" fillId="0" borderId="0" applyFont="0" applyFill="0" applyBorder="0" applyAlignment="0" applyProtection="0"/>
    <xf numFmtId="181" fontId="35"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35" fillId="0" borderId="0" applyFont="0" applyFill="0" applyBorder="0" applyAlignment="0" applyProtection="0"/>
    <xf numFmtId="44" fontId="51" fillId="0" borderId="0" applyFont="0" applyFill="0" applyBorder="0" applyAlignment="0" applyProtection="0"/>
    <xf numFmtId="181" fontId="35" fillId="0" borderId="0" applyFont="0" applyFill="0" applyBorder="0" applyAlignment="0" applyProtection="0"/>
    <xf numFmtId="181" fontId="24" fillId="0" borderId="0" applyFont="0" applyFill="0" applyBorder="0" applyAlignment="0" applyProtection="0"/>
    <xf numFmtId="181" fontId="24" fillId="0" borderId="0" applyFont="0" applyFill="0" applyBorder="0" applyAlignment="0" applyProtection="0"/>
    <xf numFmtId="181" fontId="24" fillId="0" borderId="0" applyFont="0" applyFill="0" applyBorder="0" applyAlignment="0" applyProtection="0"/>
    <xf numFmtId="181"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35" fillId="0" borderId="0" applyFont="0" applyFill="0" applyBorder="0" applyAlignment="0" applyProtection="0"/>
    <xf numFmtId="44" fontId="24" fillId="0" borderId="0" applyFont="0" applyFill="0" applyBorder="0" applyAlignment="0" applyProtection="0"/>
    <xf numFmtId="183" fontId="35" fillId="0" borderId="0" applyFont="0" applyFill="0" applyBorder="0" applyAlignment="0" applyProtection="0"/>
    <xf numFmtId="182" fontId="35" fillId="0" borderId="0" applyFont="0" applyFill="0" applyBorder="0" applyAlignment="0" applyProtection="0"/>
    <xf numFmtId="0" fontId="82" fillId="15" borderId="0" applyNumberFormat="0" applyBorder="0" applyAlignment="0" applyProtection="0"/>
    <xf numFmtId="0" fontId="83" fillId="15" borderId="0" applyNumberFormat="0" applyBorder="0" applyAlignment="0" applyProtection="0"/>
    <xf numFmtId="0" fontId="35" fillId="0" borderId="0"/>
    <xf numFmtId="184" fontId="84" fillId="0" borderId="0"/>
    <xf numFmtId="0" fontId="56" fillId="0" borderId="0"/>
    <xf numFmtId="0" fontId="35" fillId="0" borderId="0"/>
    <xf numFmtId="0" fontId="24" fillId="0" borderId="0"/>
    <xf numFmtId="0" fontId="24" fillId="0" borderId="0"/>
    <xf numFmtId="0" fontId="8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6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1" fillId="0" borderId="0"/>
    <xf numFmtId="0" fontId="35" fillId="0" borderId="0"/>
    <xf numFmtId="0" fontId="35" fillId="0" borderId="0"/>
    <xf numFmtId="0" fontId="24" fillId="0" borderId="0"/>
    <xf numFmtId="0" fontId="3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xf numFmtId="0" fontId="35" fillId="0" borderId="0"/>
    <xf numFmtId="0" fontId="35" fillId="0" borderId="0"/>
    <xf numFmtId="0" fontId="35" fillId="0" borderId="0"/>
    <xf numFmtId="0" fontId="80" fillId="0" borderId="0"/>
    <xf numFmtId="0" fontId="81" fillId="0" borderId="0"/>
    <xf numFmtId="0" fontId="3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xf numFmtId="0" fontId="24" fillId="0" borderId="0"/>
    <xf numFmtId="0" fontId="24" fillId="0" borderId="0"/>
    <xf numFmtId="0" fontId="24" fillId="0" borderId="0"/>
    <xf numFmtId="0" fontId="24" fillId="0" borderId="0"/>
    <xf numFmtId="0" fontId="35" fillId="0" borderId="0" applyProtection="0"/>
    <xf numFmtId="0" fontId="24" fillId="0" borderId="0"/>
    <xf numFmtId="0" fontId="24" fillId="0" borderId="0"/>
    <xf numFmtId="0" fontId="24" fillId="0" borderId="0"/>
    <xf numFmtId="0" fontId="24" fillId="0" borderId="0"/>
    <xf numFmtId="0" fontId="35" fillId="0" borderId="0"/>
    <xf numFmtId="0" fontId="35" fillId="0" borderId="0"/>
    <xf numFmtId="0" fontId="35" fillId="0" borderId="0"/>
    <xf numFmtId="0" fontId="35" fillId="0" borderId="0"/>
    <xf numFmtId="0" fontId="3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xf numFmtId="0" fontId="35" fillId="0" borderId="0"/>
    <xf numFmtId="0" fontId="35" fillId="0" borderId="0"/>
    <xf numFmtId="0" fontId="51" fillId="0" borderId="0"/>
    <xf numFmtId="0" fontId="80" fillId="0" borderId="0"/>
    <xf numFmtId="0" fontId="35" fillId="0" borderId="0"/>
    <xf numFmtId="0" fontId="79" fillId="0" borderId="0"/>
    <xf numFmtId="0" fontId="24" fillId="0" borderId="0"/>
    <xf numFmtId="0" fontId="24" fillId="0" borderId="0"/>
    <xf numFmtId="0" fontId="24"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24" fillId="0" borderId="0"/>
    <xf numFmtId="0" fontId="24" fillId="0" borderId="0"/>
    <xf numFmtId="0" fontId="2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24" fillId="0" borderId="0"/>
    <xf numFmtId="0" fontId="24" fillId="0" borderId="0"/>
    <xf numFmtId="0" fontId="24" fillId="0" borderId="0"/>
    <xf numFmtId="0" fontId="35" fillId="0" borderId="0"/>
    <xf numFmtId="0" fontId="60" fillId="0" borderId="0"/>
    <xf numFmtId="0" fontId="51" fillId="0" borderId="0"/>
    <xf numFmtId="0" fontId="35" fillId="0" borderId="0"/>
    <xf numFmtId="0" fontId="7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xf numFmtId="0" fontId="35" fillId="0" borderId="0"/>
    <xf numFmtId="0" fontId="35" fillId="0" borderId="0"/>
    <xf numFmtId="0" fontId="51" fillId="0" borderId="0"/>
    <xf numFmtId="0" fontId="35" fillId="0" borderId="0"/>
    <xf numFmtId="0" fontId="3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5" fillId="0" borderId="0"/>
    <xf numFmtId="0" fontId="51" fillId="0" borderId="0"/>
    <xf numFmtId="0" fontId="24" fillId="0" borderId="0"/>
    <xf numFmtId="0" fontId="24" fillId="0" borderId="0"/>
    <xf numFmtId="0" fontId="24" fillId="0" borderId="0"/>
    <xf numFmtId="0" fontId="24" fillId="0" borderId="0"/>
    <xf numFmtId="0" fontId="35" fillId="0" borderId="0"/>
    <xf numFmtId="0" fontId="60" fillId="0" borderId="0"/>
    <xf numFmtId="0" fontId="81" fillId="0" borderId="0"/>
    <xf numFmtId="0" fontId="51" fillId="0" borderId="0"/>
    <xf numFmtId="0" fontId="51" fillId="0" borderId="0"/>
    <xf numFmtId="0" fontId="35" fillId="0" borderId="0"/>
    <xf numFmtId="0" fontId="35" fillId="0" borderId="0"/>
    <xf numFmtId="0" fontId="35" fillId="0" borderId="0"/>
    <xf numFmtId="0" fontId="35" fillId="0" borderId="0"/>
    <xf numFmtId="0" fontId="85" fillId="0" borderId="0">
      <alignment horizontal="left" vertical="center" indent="12"/>
    </xf>
    <xf numFmtId="0" fontId="34" fillId="0" borderId="18" applyBorder="0">
      <alignment horizontal="left" vertical="center" wrapText="1" indent="2"/>
      <protection locked="0"/>
    </xf>
    <xf numFmtId="0" fontId="34" fillId="0" borderId="18" applyBorder="0">
      <alignment horizontal="left" vertical="center" wrapText="1" indent="3"/>
      <protection locked="0"/>
    </xf>
    <xf numFmtId="0" fontId="35" fillId="0" borderId="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5" fillId="8" borderId="41" applyNumberFormat="0" applyFont="0" applyAlignment="0" applyProtection="0"/>
    <xf numFmtId="0" fontId="34" fillId="40" borderId="0" applyFont="0"/>
    <xf numFmtId="0" fontId="86" fillId="37" borderId="42" applyNumberFormat="0" applyAlignment="0" applyProtection="0"/>
    <xf numFmtId="0" fontId="45" fillId="47" borderId="16" applyNumberFormat="0" applyFont="0" applyBorder="0" applyAlignment="0" applyProtection="0">
      <alignment horizontal="center"/>
    </xf>
    <xf numFmtId="185" fontId="62" fillId="0" borderId="0">
      <protection locked="0"/>
    </xf>
    <xf numFmtId="10" fontId="35" fillId="0" borderId="0" applyFont="0" applyFill="0" applyBorder="0" applyAlignment="0" applyProtection="0"/>
    <xf numFmtId="10" fontId="35" fillId="0" borderId="0" applyFont="0" applyFill="0" applyBorder="0" applyAlignment="0" applyProtection="0"/>
    <xf numFmtId="185" fontId="62" fillId="0" borderId="0">
      <protection locked="0"/>
    </xf>
    <xf numFmtId="185" fontId="62" fillId="0" borderId="0">
      <protection locked="0"/>
    </xf>
    <xf numFmtId="0" fontId="87" fillId="0" borderId="43" applyNumberFormat="0" applyFont="0" applyBorder="0" applyAlignment="0"/>
    <xf numFmtId="170" fontId="62" fillId="0" borderId="0">
      <protection locked="0"/>
    </xf>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80" fillId="0" borderId="0" applyFont="0" applyFill="0" applyBorder="0" applyAlignment="0" applyProtection="0"/>
    <xf numFmtId="9" fontId="35" fillId="0" borderId="0" applyFont="0" applyFill="0" applyBorder="0" applyAlignment="0" applyProtection="0"/>
    <xf numFmtId="9" fontId="5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80" fillId="0" borderId="0" applyFont="0" applyFill="0" applyBorder="0" applyAlignment="0" applyProtection="0"/>
    <xf numFmtId="9" fontId="3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81" fillId="0" borderId="0" applyFont="0" applyFill="0" applyBorder="0" applyAlignment="0" applyProtection="0"/>
    <xf numFmtId="186" fontId="34" fillId="0" borderId="0" applyFill="0" applyBorder="0">
      <alignment horizontal="center"/>
    </xf>
    <xf numFmtId="37" fontId="34" fillId="0" borderId="0">
      <alignment horizontal="right"/>
      <protection locked="0"/>
    </xf>
    <xf numFmtId="9" fontId="35" fillId="0" borderId="0" applyFont="0" applyFill="0" applyBorder="0" applyAlignment="0" applyProtection="0"/>
    <xf numFmtId="174" fontId="88" fillId="0" borderId="0"/>
    <xf numFmtId="174" fontId="89" fillId="0" borderId="0"/>
    <xf numFmtId="9" fontId="34" fillId="0" borderId="0" applyFont="0" applyBorder="0">
      <alignment horizontal="right"/>
      <protection locked="0"/>
    </xf>
    <xf numFmtId="187" fontId="34" fillId="0" borderId="0" applyFill="0" applyBorder="0">
      <alignment horizontal="right"/>
      <protection locked="0"/>
    </xf>
    <xf numFmtId="0" fontId="86" fillId="37" borderId="42" applyNumberFormat="0" applyAlignment="0" applyProtection="0"/>
    <xf numFmtId="0" fontId="86" fillId="37" borderId="42" applyNumberFormat="0" applyAlignment="0" applyProtection="0"/>
    <xf numFmtId="0" fontId="86" fillId="37" borderId="42" applyNumberFormat="0" applyAlignment="0" applyProtection="0"/>
    <xf numFmtId="38" fontId="80" fillId="0" borderId="0" applyFont="0" applyFill="0" applyBorder="0" applyAlignment="0" applyProtection="0"/>
    <xf numFmtId="188" fontId="90" fillId="0" borderId="0">
      <protection locked="0"/>
    </xf>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68" fontId="35" fillId="0" borderId="0" applyFont="0" applyFill="0" applyBorder="0" applyAlignment="0" applyProtection="0"/>
    <xf numFmtId="43" fontId="51"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applyFont="0" applyFill="0" applyBorder="0" applyAlignment="0" applyProtection="0"/>
    <xf numFmtId="168" fontId="35" fillId="0" borderId="0" applyFont="0" applyFill="0" applyBorder="0" applyAlignment="0" applyProtection="0"/>
    <xf numFmtId="40" fontId="80"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89" fontId="35" fillId="0" borderId="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51" fillId="0" borderId="0" applyFont="0" applyFill="0" applyBorder="0" applyAlignment="0" applyProtection="0"/>
    <xf numFmtId="0" fontId="51" fillId="0" borderId="0" applyFont="0" applyFill="0" applyBorder="0" applyAlignment="0" applyProtection="0"/>
    <xf numFmtId="168" fontId="35" fillId="0" borderId="0" applyFont="0" applyFill="0" applyBorder="0" applyAlignment="0" applyProtection="0"/>
    <xf numFmtId="168" fontId="51"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89" fontId="35" fillId="0" borderId="0" applyFill="0" applyBorder="0" applyAlignment="0" applyProtection="0"/>
    <xf numFmtId="189" fontId="35" fillId="0" borderId="0" applyFill="0" applyBorder="0" applyAlignment="0" applyProtection="0"/>
    <xf numFmtId="189" fontId="35" fillId="0" borderId="0" applyFill="0" applyBorder="0" applyAlignment="0" applyProtection="0"/>
    <xf numFmtId="189" fontId="35" fillId="0" borderId="0" applyFill="0" applyBorder="0" applyAlignment="0" applyProtection="0"/>
    <xf numFmtId="189" fontId="35" fillId="0" borderId="0" applyFill="0" applyBorder="0" applyAlignment="0" applyProtection="0"/>
    <xf numFmtId="189" fontId="35" fillId="0" borderId="0" applyFill="0" applyBorder="0" applyAlignment="0" applyProtection="0"/>
    <xf numFmtId="189" fontId="35" fillId="0" borderId="0" applyFill="0" applyBorder="0" applyAlignment="0" applyProtection="0"/>
    <xf numFmtId="189" fontId="35" fillId="0" borderId="0" applyFill="0" applyBorder="0" applyAlignment="0" applyProtection="0"/>
    <xf numFmtId="189" fontId="35" fillId="0" borderId="0" applyFill="0" applyBorder="0" applyAlignment="0" applyProtection="0"/>
    <xf numFmtId="189" fontId="35" fillId="0" borderId="0" applyFill="0" applyBorder="0" applyAlignment="0" applyProtection="0"/>
    <xf numFmtId="168" fontId="35" fillId="0" borderId="0" applyFont="0" applyFill="0" applyBorder="0" applyAlignment="0" applyProtection="0"/>
    <xf numFmtId="189" fontId="35" fillId="0" borderId="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40" fontId="80"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89" fontId="35" fillId="0" borderId="0" applyFill="0" applyBorder="0" applyAlignment="0" applyProtection="0"/>
    <xf numFmtId="168" fontId="35"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35" fillId="0" borderId="0" applyFont="0" applyFill="0" applyBorder="0" applyAlignment="0" applyProtection="0"/>
    <xf numFmtId="0" fontId="35" fillId="0" borderId="0" applyFont="0" applyFill="0" applyBorder="0" applyAlignment="0" applyProtection="0"/>
    <xf numFmtId="168" fontId="35"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43" fontId="51" fillId="0" borderId="0" applyFont="0" applyFill="0" applyBorder="0" applyAlignment="0" applyProtection="0"/>
    <xf numFmtId="43" fontId="81" fillId="0" borderId="0" applyFont="0" applyFill="0" applyBorder="0" applyAlignment="0" applyProtection="0"/>
    <xf numFmtId="178" fontId="81" fillId="0" borderId="0" applyFont="0" applyFill="0" applyBorder="0" applyAlignment="0" applyProtection="0"/>
    <xf numFmtId="0" fontId="91" fillId="0" borderId="0" applyNumberFormat="0" applyFill="0" applyBorder="0" applyAlignment="0" applyProtection="0">
      <alignment vertical="top"/>
      <protection locked="0"/>
    </xf>
    <xf numFmtId="0" fontId="92" fillId="0" borderId="0" applyNumberFormat="0" applyFill="0" applyBorder="0" applyAlignment="0" applyProtection="0"/>
    <xf numFmtId="0" fontId="80" fillId="0" borderId="0"/>
    <xf numFmtId="37" fontId="34" fillId="0" borderId="0" applyFill="0" applyBorder="0">
      <alignment horizontal="right"/>
      <protection locked="0"/>
    </xf>
    <xf numFmtId="0" fontId="93" fillId="36" borderId="29" applyNumberFormat="0" applyBorder="0" applyAlignment="0">
      <alignment horizontal="left" vertical="center" indent="1"/>
    </xf>
    <xf numFmtId="0" fontId="93" fillId="36" borderId="29" applyNumberFormat="0" applyBorder="0" applyAlignment="0">
      <alignment horizontal="left" vertical="center" indent="1"/>
    </xf>
    <xf numFmtId="0" fontId="93" fillId="36" borderId="29" applyNumberFormat="0" applyBorder="0" applyAlignment="0">
      <alignment horizontal="left" vertical="center" indent="1"/>
    </xf>
    <xf numFmtId="0" fontId="94" fillId="0" borderId="29" applyNumberFormat="0" applyBorder="0" applyAlignment="0">
      <alignment horizontal="center" vertical="center"/>
    </xf>
    <xf numFmtId="0" fontId="94" fillId="0" borderId="29" applyNumberFormat="0" applyBorder="0" applyAlignment="0">
      <alignment horizontal="center" vertical="center"/>
    </xf>
    <xf numFmtId="0" fontId="94" fillId="0" borderId="29" applyNumberFormat="0" applyBorder="0" applyAlignment="0">
      <alignment horizontal="center" vertical="center"/>
    </xf>
    <xf numFmtId="0" fontId="78" fillId="0" borderId="0" applyNumberFormat="0" applyFill="0" applyBorder="0" applyAlignment="0" applyProtection="0"/>
    <xf numFmtId="0" fontId="68" fillId="0" borderId="0" applyNumberFormat="0" applyFill="0" applyBorder="0" applyAlignment="0" applyProtection="0"/>
    <xf numFmtId="0" fontId="95" fillId="0" borderId="0" applyNumberFormat="0" applyFill="0" applyBorder="0" applyAlignment="0" applyProtection="0"/>
    <xf numFmtId="0" fontId="70" fillId="0" borderId="37" applyNumberFormat="0" applyFill="0" applyAlignment="0" applyProtection="0"/>
    <xf numFmtId="0" fontId="70" fillId="0" borderId="37" applyNumberFormat="0" applyFill="0" applyAlignment="0" applyProtection="0"/>
    <xf numFmtId="0" fontId="70" fillId="0" borderId="37" applyNumberFormat="0" applyFill="0" applyAlignment="0" applyProtection="0"/>
    <xf numFmtId="0" fontId="70" fillId="0" borderId="37" applyNumberFormat="0" applyFill="0" applyAlignment="0" applyProtection="0"/>
    <xf numFmtId="0" fontId="71" fillId="0" borderId="38" applyNumberFormat="0" applyFill="0" applyAlignment="0" applyProtection="0"/>
    <xf numFmtId="0" fontId="72" fillId="0" borderId="39" applyNumberFormat="0" applyFill="0" applyAlignment="0" applyProtection="0"/>
    <xf numFmtId="0" fontId="72" fillId="0" borderId="0" applyNumberFormat="0" applyFill="0" applyBorder="0" applyAlignment="0" applyProtection="0"/>
    <xf numFmtId="0" fontId="96" fillId="0" borderId="0" applyNumberFormat="0" applyFill="0" applyBorder="0" applyAlignment="0" applyProtection="0"/>
    <xf numFmtId="49" fontId="34" fillId="0" borderId="0">
      <alignment vertical="center"/>
    </xf>
    <xf numFmtId="49" fontId="34" fillId="0" borderId="0">
      <alignment vertical="center"/>
    </xf>
    <xf numFmtId="39" fontId="89" fillId="0" borderId="0"/>
    <xf numFmtId="39" fontId="89" fillId="0" borderId="0"/>
    <xf numFmtId="0" fontId="97" fillId="0" borderId="0">
      <protection locked="0"/>
    </xf>
    <xf numFmtId="0" fontId="97" fillId="0" borderId="0">
      <protection locked="0"/>
    </xf>
    <xf numFmtId="0" fontId="64" fillId="0" borderId="36" applyBorder="0" applyAlignment="0">
      <alignment horizontal="center" vertical="center"/>
    </xf>
    <xf numFmtId="190" fontId="98" fillId="0" borderId="0">
      <alignment horizontal="left" vertical="top"/>
    </xf>
    <xf numFmtId="191" fontId="98" fillId="0" borderId="0">
      <alignment horizontal="left" vertical="top"/>
    </xf>
    <xf numFmtId="49" fontId="99" fillId="0" borderId="44">
      <alignment horizontal="left" vertical="top"/>
    </xf>
    <xf numFmtId="190" fontId="99" fillId="0" borderId="44">
      <alignment horizontal="left" vertical="top"/>
    </xf>
    <xf numFmtId="0" fontId="66" fillId="0" borderId="45" applyNumberFormat="0" applyFill="0" applyAlignment="0" applyProtection="0"/>
    <xf numFmtId="0" fontId="66" fillId="0" borderId="45" applyNumberFormat="0" applyFill="0" applyAlignment="0" applyProtection="0"/>
    <xf numFmtId="0" fontId="66" fillId="0" borderId="45" applyNumberFormat="0" applyFill="0" applyAlignment="0" applyProtection="0"/>
    <xf numFmtId="0" fontId="66" fillId="0" borderId="45" applyNumberFormat="0" applyFill="0" applyAlignment="0" applyProtection="0"/>
    <xf numFmtId="0" fontId="66" fillId="0" borderId="45" applyNumberFormat="0" applyFill="0" applyAlignment="0" applyProtection="0"/>
    <xf numFmtId="0" fontId="66" fillId="0" borderId="45" applyNumberFormat="0" applyFill="0" applyAlignment="0" applyProtection="0"/>
    <xf numFmtId="0" fontId="66" fillId="0" borderId="45" applyNumberFormat="0" applyFill="0" applyAlignment="0" applyProtection="0"/>
    <xf numFmtId="0" fontId="66" fillId="0" borderId="45" applyNumberFormat="0" applyFill="0" applyAlignment="0" applyProtection="0"/>
    <xf numFmtId="0" fontId="66" fillId="0" borderId="45" applyNumberFormat="0" applyFill="0" applyAlignment="0" applyProtection="0"/>
    <xf numFmtId="168" fontId="35" fillId="0" borderId="0" applyFont="0" applyFill="0" applyBorder="0" applyAlignment="0" applyProtection="0"/>
    <xf numFmtId="168" fontId="3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8" fontId="35"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5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43" fontId="51" fillId="0" borderId="0" applyFont="0" applyFill="0" applyBorder="0" applyAlignment="0" applyProtection="0"/>
    <xf numFmtId="168" fontId="35"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43" fontId="81" fillId="0" borderId="0" applyFont="0" applyFill="0" applyBorder="0" applyAlignment="0" applyProtection="0"/>
    <xf numFmtId="192" fontId="35" fillId="0" borderId="0" applyFont="0" applyFill="0" applyBorder="0" applyAlignment="0" applyProtection="0"/>
    <xf numFmtId="181" fontId="35" fillId="0" borderId="0" applyFont="0" applyFill="0" applyBorder="0" applyAlignment="0" applyProtection="0"/>
    <xf numFmtId="0" fontId="78" fillId="0" borderId="0" applyNumberFormat="0" applyFill="0" applyBorder="0" applyAlignment="0" applyProtection="0"/>
    <xf numFmtId="0" fontId="100" fillId="0" borderId="0"/>
    <xf numFmtId="43" fontId="101" fillId="0" borderId="0" applyFont="0" applyFill="0" applyBorder="0" applyAlignment="0" applyProtection="0"/>
    <xf numFmtId="164" fontId="109" fillId="0" borderId="0" applyFont="0" applyFill="0" applyBorder="0" applyAlignment="0" applyProtection="0"/>
    <xf numFmtId="0" fontId="19" fillId="0" borderId="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35" fillId="0" borderId="0" applyFont="0" applyFill="0" applyBorder="0" applyAlignment="0" applyProtection="0"/>
    <xf numFmtId="0" fontId="19" fillId="0" borderId="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35" fillId="0" borderId="0" applyFont="0" applyFill="0" applyBorder="0" applyAlignment="0" applyProtection="0"/>
    <xf numFmtId="0" fontId="19" fillId="0" borderId="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35" fillId="0" borderId="0" applyFont="0" applyFill="0" applyBorder="0" applyAlignment="0" applyProtection="0"/>
    <xf numFmtId="0" fontId="16" fillId="0" borderId="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81" fontId="16" fillId="0" borderId="0" applyFont="0" applyFill="0" applyBorder="0" applyAlignment="0" applyProtection="0"/>
    <xf numFmtId="181" fontId="16" fillId="0" borderId="0" applyFont="0" applyFill="0" applyBorder="0" applyAlignment="0" applyProtection="0"/>
    <xf numFmtId="181" fontId="16" fillId="0" borderId="0" applyFont="0" applyFill="0" applyBorder="0" applyAlignment="0" applyProtection="0"/>
    <xf numFmtId="181"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4" fontId="110" fillId="0" borderId="0" applyFont="0" applyFill="0" applyBorder="0" applyAlignment="0" applyProtection="0"/>
    <xf numFmtId="0" fontId="16" fillId="0" borderId="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81" fontId="16" fillId="0" borderId="0" applyFont="0" applyFill="0" applyBorder="0" applyAlignment="0" applyProtection="0"/>
    <xf numFmtId="181" fontId="16" fillId="0" borderId="0" applyFont="0" applyFill="0" applyBorder="0" applyAlignment="0" applyProtection="0"/>
    <xf numFmtId="181" fontId="16" fillId="0" borderId="0" applyFont="0" applyFill="0" applyBorder="0" applyAlignment="0" applyProtection="0"/>
    <xf numFmtId="181"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0" fontId="16" fillId="0" borderId="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81" fontId="16" fillId="0" borderId="0" applyFont="0" applyFill="0" applyBorder="0" applyAlignment="0" applyProtection="0"/>
    <xf numFmtId="181" fontId="16" fillId="0" borderId="0" applyFont="0" applyFill="0" applyBorder="0" applyAlignment="0" applyProtection="0"/>
    <xf numFmtId="181" fontId="16" fillId="0" borderId="0" applyFont="0" applyFill="0" applyBorder="0" applyAlignment="0" applyProtection="0"/>
    <xf numFmtId="181"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0" fontId="16" fillId="0" borderId="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81" fontId="16" fillId="0" borderId="0" applyFont="0" applyFill="0" applyBorder="0" applyAlignment="0" applyProtection="0"/>
    <xf numFmtId="181" fontId="16" fillId="0" borderId="0" applyFont="0" applyFill="0" applyBorder="0" applyAlignment="0" applyProtection="0"/>
    <xf numFmtId="181" fontId="16" fillId="0" borderId="0" applyFont="0" applyFill="0" applyBorder="0" applyAlignment="0" applyProtection="0"/>
    <xf numFmtId="181"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0" fontId="12" fillId="0" borderId="0"/>
    <xf numFmtId="0" fontId="12"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35"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4" fontId="35"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0" fontId="10"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51" fillId="6" borderId="0" applyNumberFormat="0" applyBorder="0" applyAlignment="0" applyProtection="0"/>
    <xf numFmtId="0" fontId="51" fillId="7" borderId="0" applyNumberFormat="0" applyBorder="0" applyAlignment="0" applyProtection="0"/>
    <xf numFmtId="0" fontId="51" fillId="8"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7" borderId="0" applyNumberFormat="0" applyBorder="0" applyAlignment="0" applyProtection="0"/>
    <xf numFmtId="0" fontId="51" fillId="15" borderId="0" applyNumberFormat="0" applyBorder="0" applyAlignment="0" applyProtection="0"/>
    <xf numFmtId="0" fontId="51" fillId="12" borderId="0" applyNumberFormat="0" applyBorder="0" applyAlignment="0" applyProtection="0"/>
    <xf numFmtId="0" fontId="51" fillId="10" borderId="0" applyNumberFormat="0" applyBorder="0" applyAlignment="0" applyProtection="0"/>
    <xf numFmtId="0" fontId="51" fillId="8"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28" borderId="0" applyNumberFormat="0" applyBorder="0" applyAlignment="0" applyProtection="0"/>
    <xf numFmtId="0" fontId="51" fillId="32" borderId="0" applyNumberFormat="0" applyBorder="0" applyAlignment="0" applyProtection="0"/>
    <xf numFmtId="0" fontId="51" fillId="24" borderId="0" applyNumberFormat="0" applyBorder="0" applyAlignment="0" applyProtection="0"/>
    <xf numFmtId="0" fontId="51" fillId="29" borderId="0" applyNumberFormat="0" applyBorder="0" applyAlignment="0" applyProtection="0"/>
    <xf numFmtId="0" fontId="51" fillId="34" borderId="0" applyNumberFormat="0" applyBorder="0" applyAlignment="0" applyProtection="0"/>
    <xf numFmtId="0" fontId="51" fillId="24" borderId="0" applyNumberFormat="0" applyBorder="0" applyAlignment="0" applyProtection="0"/>
    <xf numFmtId="0" fontId="51" fillId="28" borderId="0" applyNumberFormat="0" applyBorder="0" applyAlignment="0" applyProtection="0"/>
    <xf numFmtId="0" fontId="51" fillId="35" borderId="0" applyNumberFormat="0" applyBorder="0" applyAlignment="0" applyProtection="0"/>
    <xf numFmtId="0" fontId="51" fillId="0" borderId="0"/>
    <xf numFmtId="44" fontId="7" fillId="0" borderId="0" applyFont="0" applyFill="0" applyBorder="0" applyAlignment="0" applyProtection="0"/>
    <xf numFmtId="44" fontId="7" fillId="0" borderId="0" applyFont="0" applyFill="0" applyBorder="0" applyAlignment="0" applyProtection="0"/>
    <xf numFmtId="44"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44" fontId="51"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1" fillId="0" borderId="0"/>
    <xf numFmtId="0" fontId="7" fillId="0" borderId="0"/>
    <xf numFmtId="0" fontId="7" fillId="0" borderId="0"/>
    <xf numFmtId="0" fontId="7" fillId="0" borderId="0"/>
    <xf numFmtId="0" fontId="7" fillId="0" borderId="0"/>
    <xf numFmtId="0" fontId="51" fillId="0" borderId="0"/>
    <xf numFmtId="0" fontId="5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51" fillId="0" borderId="0" applyFont="0" applyFill="0" applyBorder="0" applyAlignment="0" applyProtection="0"/>
    <xf numFmtId="0"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51"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5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5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4"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5" fillId="0" borderId="0" applyFill="0"/>
    <xf numFmtId="181" fontId="35" fillId="0" borderId="0" applyFont="0" applyFill="0" applyBorder="0" applyAlignment="0" applyProtection="0"/>
    <xf numFmtId="168" fontId="81" fillId="0" borderId="0" applyFont="0" applyFill="0" applyBorder="0" applyAlignment="0" applyProtection="0"/>
    <xf numFmtId="196" fontId="35" fillId="0" borderId="0" applyFont="0" applyFill="0" applyBorder="0" applyAlignment="0" applyProtection="0"/>
    <xf numFmtId="197" fontId="35" fillId="0" borderId="0" applyFont="0" applyFill="0" applyBorder="0" applyAlignment="0" applyProtection="0"/>
    <xf numFmtId="0" fontId="3" fillId="0" borderId="0"/>
    <xf numFmtId="0" fontId="2" fillId="0" borderId="0"/>
    <xf numFmtId="9" fontId="132" fillId="0" borderId="0" applyFont="0" applyFill="0" applyBorder="0" applyAlignment="0" applyProtection="0"/>
  </cellStyleXfs>
  <cellXfs count="718">
    <xf numFmtId="0" fontId="0" fillId="0" borderId="0" xfId="0"/>
    <xf numFmtId="0" fontId="24" fillId="0" borderId="0" xfId="1"/>
    <xf numFmtId="0" fontId="24" fillId="0" borderId="4" xfId="1" applyBorder="1"/>
    <xf numFmtId="0" fontId="27" fillId="0" borderId="5" xfId="0" applyFont="1" applyBorder="1" applyAlignment="1">
      <alignment vertical="center" wrapText="1"/>
    </xf>
    <xf numFmtId="0" fontId="24" fillId="0" borderId="6" xfId="1" applyBorder="1"/>
    <xf numFmtId="0" fontId="27" fillId="0" borderId="7" xfId="0" applyFont="1" applyBorder="1" applyAlignment="1">
      <alignment vertical="center" wrapText="1"/>
    </xf>
    <xf numFmtId="0" fontId="28" fillId="3" borderId="15" xfId="1" applyFont="1" applyFill="1" applyBorder="1" applyAlignment="1">
      <alignment horizontal="center" vertical="center" wrapText="1"/>
    </xf>
    <xf numFmtId="0" fontId="28" fillId="0" borderId="0" xfId="1" applyFont="1"/>
    <xf numFmtId="4" fontId="28" fillId="0" borderId="0" xfId="1" applyNumberFormat="1" applyFont="1"/>
    <xf numFmtId="2" fontId="28" fillId="0" borderId="0" xfId="1" applyNumberFormat="1" applyFont="1"/>
    <xf numFmtId="0" fontId="30" fillId="0" borderId="0" xfId="1" applyFont="1" applyAlignment="1">
      <alignment horizontal="center" vertical="center" wrapText="1"/>
    </xf>
    <xf numFmtId="0" fontId="28" fillId="3" borderId="4" xfId="1" applyFont="1" applyFill="1" applyBorder="1" applyAlignment="1">
      <alignment horizontal="center" vertical="center" wrapText="1"/>
    </xf>
    <xf numFmtId="0" fontId="28" fillId="3" borderId="0" xfId="1" applyFont="1" applyFill="1" applyAlignment="1">
      <alignment horizontal="left" vertical="center" wrapText="1"/>
    </xf>
    <xf numFmtId="0" fontId="28" fillId="3" borderId="22" xfId="1" applyFont="1" applyFill="1" applyBorder="1" applyAlignment="1">
      <alignment horizontal="left" vertical="center" wrapText="1"/>
    </xf>
    <xf numFmtId="0" fontId="32" fillId="0" borderId="0" xfId="1" applyFont="1"/>
    <xf numFmtId="166" fontId="32" fillId="0" borderId="0" xfId="1" applyNumberFormat="1" applyFont="1"/>
    <xf numFmtId="166" fontId="31" fillId="0" borderId="0" xfId="1" applyNumberFormat="1" applyFont="1" applyAlignment="1">
      <alignment horizontal="center" vertical="center" wrapText="1"/>
    </xf>
    <xf numFmtId="0" fontId="33" fillId="0" borderId="0" xfId="1" applyFont="1" applyAlignment="1">
      <alignment horizontal="left" vertical="center" indent="1"/>
    </xf>
    <xf numFmtId="0" fontId="34" fillId="0" borderId="0" xfId="1" applyFont="1" applyAlignment="1">
      <alignment horizontal="center" vertical="center"/>
    </xf>
    <xf numFmtId="0" fontId="34" fillId="0" borderId="0" xfId="1" applyFont="1" applyAlignment="1">
      <alignment horizontal="justify" vertical="top" wrapText="1"/>
    </xf>
    <xf numFmtId="0" fontId="34" fillId="0" borderId="0" xfId="1" applyFont="1" applyAlignment="1">
      <alignment horizontal="center"/>
    </xf>
    <xf numFmtId="0" fontId="36" fillId="0" borderId="0" xfId="1" applyFont="1" applyAlignment="1">
      <alignment horizontal="justify" vertical="center"/>
    </xf>
    <xf numFmtId="0" fontId="37" fillId="0" borderId="0" xfId="1" applyFont="1" applyAlignment="1">
      <alignment horizontal="justify" vertical="center"/>
    </xf>
    <xf numFmtId="0" fontId="37" fillId="0" borderId="0" xfId="1" applyFont="1" applyAlignment="1">
      <alignment horizontal="center" vertical="center"/>
    </xf>
    <xf numFmtId="0" fontId="37" fillId="0" borderId="0" xfId="1" applyFont="1" applyAlignment="1">
      <alignment wrapText="1"/>
    </xf>
    <xf numFmtId="0" fontId="24" fillId="0" borderId="0" xfId="1" applyAlignment="1">
      <alignment horizontal="center"/>
    </xf>
    <xf numFmtId="0" fontId="32" fillId="0" borderId="0" xfId="1" applyFont="1" applyAlignment="1">
      <alignment horizontal="center"/>
    </xf>
    <xf numFmtId="0" fontId="37" fillId="0" borderId="0" xfId="1" applyFont="1"/>
    <xf numFmtId="0" fontId="38" fillId="0" borderId="0" xfId="1" applyFont="1" applyAlignment="1">
      <alignment vertical="center"/>
    </xf>
    <xf numFmtId="0" fontId="39" fillId="0" borderId="0" xfId="1" applyFont="1" applyAlignment="1">
      <alignment horizontal="justify" vertical="center"/>
    </xf>
    <xf numFmtId="0" fontId="40" fillId="0" borderId="0" xfId="1" applyFont="1" applyAlignment="1">
      <alignment horizontal="left" vertical="center"/>
    </xf>
    <xf numFmtId="0" fontId="41" fillId="0" borderId="0" xfId="1" applyFont="1" applyAlignment="1">
      <alignment horizontal="justify" vertical="center"/>
    </xf>
    <xf numFmtId="0" fontId="39" fillId="0" borderId="0" xfId="1" applyFont="1" applyAlignment="1">
      <alignment vertical="center"/>
    </xf>
    <xf numFmtId="0" fontId="42" fillId="0" borderId="0" xfId="1" applyFont="1" applyAlignment="1">
      <alignment horizontal="justify" vertical="center"/>
    </xf>
    <xf numFmtId="0" fontId="40" fillId="0" borderId="0" xfId="1" applyFont="1" applyAlignment="1">
      <alignment horizontal="left" vertical="center" wrapText="1" indent="10"/>
    </xf>
    <xf numFmtId="0" fontId="27" fillId="4" borderId="16" xfId="0" applyFont="1" applyFill="1" applyBorder="1" applyAlignment="1">
      <alignment horizontal="center" vertical="center" wrapText="1"/>
    </xf>
    <xf numFmtId="0" fontId="27" fillId="4" borderId="17" xfId="0" applyFont="1" applyFill="1" applyBorder="1" applyAlignment="1">
      <alignment horizontal="center" vertical="center" wrapText="1"/>
    </xf>
    <xf numFmtId="0" fontId="44" fillId="0" borderId="0" xfId="1" applyFont="1"/>
    <xf numFmtId="0" fontId="33" fillId="0" borderId="0" xfId="1" applyFont="1" applyAlignment="1">
      <alignment horizontal="left" vertical="center"/>
    </xf>
    <xf numFmtId="0" fontId="27" fillId="4" borderId="20" xfId="0" applyFont="1" applyFill="1" applyBorder="1" applyAlignment="1">
      <alignment horizontal="center" vertical="center" wrapText="1"/>
    </xf>
    <xf numFmtId="0" fontId="27" fillId="4" borderId="28" xfId="0" applyFont="1" applyFill="1" applyBorder="1" applyAlignment="1">
      <alignment horizontal="center" vertical="center" wrapText="1"/>
    </xf>
    <xf numFmtId="0" fontId="27" fillId="4" borderId="51" xfId="0" applyFont="1" applyFill="1" applyBorder="1" applyAlignment="1">
      <alignment horizontal="center" vertical="center" wrapText="1"/>
    </xf>
    <xf numFmtId="0" fontId="27" fillId="4" borderId="52" xfId="0" applyFont="1" applyFill="1" applyBorder="1" applyAlignment="1">
      <alignment horizontal="center" vertical="center" wrapText="1"/>
    </xf>
    <xf numFmtId="0" fontId="43" fillId="0" borderId="15" xfId="0" applyFont="1" applyBorder="1" applyAlignment="1">
      <alignment horizontal="center" vertical="center" wrapText="1"/>
    </xf>
    <xf numFmtId="0" fontId="103" fillId="0" borderId="0" xfId="0" applyFont="1" applyAlignment="1">
      <alignment horizontal="center" vertical="center"/>
    </xf>
    <xf numFmtId="0" fontId="103" fillId="0" borderId="0" xfId="0" applyFont="1"/>
    <xf numFmtId="0" fontId="103" fillId="0" borderId="0" xfId="0" applyFont="1" applyAlignment="1">
      <alignment vertical="center"/>
    </xf>
    <xf numFmtId="0" fontId="104" fillId="0" borderId="0" xfId="0" applyFont="1" applyAlignment="1">
      <alignment horizontal="justify" vertical="center"/>
    </xf>
    <xf numFmtId="4" fontId="103" fillId="0" borderId="0" xfId="0" applyNumberFormat="1" applyFont="1"/>
    <xf numFmtId="0" fontId="104" fillId="0" borderId="0" xfId="0" applyFont="1"/>
    <xf numFmtId="0" fontId="24" fillId="0" borderId="0" xfId="1" applyAlignment="1">
      <alignment horizontal="center" vertical="center"/>
    </xf>
    <xf numFmtId="0" fontId="23" fillId="0" borderId="0" xfId="1" applyFont="1" applyAlignment="1">
      <alignment horizontal="center" vertical="center"/>
    </xf>
    <xf numFmtId="4" fontId="24" fillId="0" borderId="0" xfId="1" applyNumberFormat="1" applyAlignment="1">
      <alignment horizontal="center" vertical="center"/>
    </xf>
    <xf numFmtId="0" fontId="23" fillId="0" borderId="0" xfId="1" applyFont="1" applyAlignment="1">
      <alignment horizontal="center" vertical="center" wrapText="1"/>
    </xf>
    <xf numFmtId="165" fontId="31" fillId="5" borderId="12" xfId="1" applyNumberFormat="1" applyFont="1" applyFill="1" applyBorder="1" applyAlignment="1">
      <alignment horizontal="center" vertical="center" wrapText="1"/>
    </xf>
    <xf numFmtId="14" fontId="24" fillId="0" borderId="0" xfId="1" applyNumberFormat="1"/>
    <xf numFmtId="0" fontId="24" fillId="0" borderId="22" xfId="1" applyBorder="1"/>
    <xf numFmtId="0" fontId="24" fillId="0" borderId="5" xfId="1" applyBorder="1"/>
    <xf numFmtId="0" fontId="24" fillId="0" borderId="8" xfId="1" applyBorder="1"/>
    <xf numFmtId="0" fontId="24" fillId="0" borderId="7" xfId="1" applyBorder="1"/>
    <xf numFmtId="0" fontId="22" fillId="0" borderId="0" xfId="1" applyFont="1" applyAlignment="1">
      <alignment horizontal="center" vertical="center"/>
    </xf>
    <xf numFmtId="0" fontId="21" fillId="0" borderId="0" xfId="1" applyFont="1" applyAlignment="1">
      <alignment horizontal="center" vertical="center"/>
    </xf>
    <xf numFmtId="165" fontId="24" fillId="0" borderId="0" xfId="1" applyNumberFormat="1"/>
    <xf numFmtId="0" fontId="20" fillId="0" borderId="0" xfId="1" applyFont="1" applyAlignment="1">
      <alignment horizontal="center" vertical="center"/>
    </xf>
    <xf numFmtId="0" fontId="18" fillId="0" borderId="0" xfId="1" applyFont="1" applyAlignment="1">
      <alignment horizontal="center" vertical="center"/>
    </xf>
    <xf numFmtId="0" fontId="17" fillId="0" borderId="0" xfId="1" applyFont="1" applyAlignment="1">
      <alignment horizontal="center" vertical="center"/>
    </xf>
    <xf numFmtId="2" fontId="0" fillId="0" borderId="0" xfId="0" applyNumberFormat="1" applyAlignment="1">
      <alignment horizontal="center" vertical="center"/>
    </xf>
    <xf numFmtId="0" fontId="15" fillId="0" borderId="0" xfId="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center" vertical="center"/>
    </xf>
    <xf numFmtId="0" fontId="13" fillId="0" borderId="0" xfId="1" applyFont="1" applyAlignment="1">
      <alignment horizontal="center" vertical="center"/>
    </xf>
    <xf numFmtId="0" fontId="11" fillId="0" borderId="0" xfId="1" applyFont="1" applyAlignment="1">
      <alignment horizontal="center" vertical="center"/>
    </xf>
    <xf numFmtId="4" fontId="10" fillId="0" borderId="0" xfId="3748" applyNumberFormat="1" applyAlignment="1">
      <alignment horizontal="center" vertical="center"/>
    </xf>
    <xf numFmtId="1" fontId="0" fillId="0" borderId="0" xfId="0" applyNumberFormat="1" applyAlignment="1">
      <alignment horizontal="center" vertical="center"/>
    </xf>
    <xf numFmtId="0" fontId="8" fillId="0" borderId="0" xfId="1" applyFont="1" applyAlignment="1">
      <alignment horizontal="center" vertical="center"/>
    </xf>
    <xf numFmtId="0" fontId="35" fillId="0" borderId="0" xfId="0" applyFont="1" applyAlignment="1">
      <alignment horizontal="left" vertical="center"/>
    </xf>
    <xf numFmtId="166" fontId="24" fillId="0" borderId="0" xfId="1" applyNumberFormat="1"/>
    <xf numFmtId="0" fontId="0" fillId="0" borderId="0" xfId="0" applyAlignment="1">
      <alignment horizontal="center" vertical="center"/>
    </xf>
    <xf numFmtId="0" fontId="0" fillId="0" borderId="0" xfId="0" applyAlignment="1">
      <alignment horizontal="left" vertical="center"/>
    </xf>
    <xf numFmtId="4" fontId="28" fillId="2" borderId="0" xfId="8049" applyNumberFormat="1" applyFont="1" applyFill="1" applyAlignment="1">
      <alignment horizontal="center" vertical="center" wrapText="1"/>
    </xf>
    <xf numFmtId="0" fontId="6" fillId="0" borderId="0" xfId="1" applyFont="1" applyAlignment="1">
      <alignment horizontal="center" vertical="center"/>
    </xf>
    <xf numFmtId="0" fontId="114" fillId="0" borderId="0" xfId="1" applyFont="1"/>
    <xf numFmtId="0" fontId="112" fillId="0" borderId="0" xfId="1" applyFont="1"/>
    <xf numFmtId="4" fontId="28" fillId="48" borderId="0" xfId="8049" applyNumberFormat="1" applyFont="1" applyFill="1" applyAlignment="1">
      <alignment horizontal="center" vertical="center" wrapText="1"/>
    </xf>
    <xf numFmtId="4" fontId="24" fillId="48" borderId="0" xfId="1" applyNumberFormat="1" applyFill="1" applyAlignment="1">
      <alignment horizontal="center" vertical="center"/>
    </xf>
    <xf numFmtId="0" fontId="24" fillId="48" borderId="0" xfId="1" applyFill="1"/>
    <xf numFmtId="2" fontId="28" fillId="48" borderId="0" xfId="1799" applyNumberFormat="1" applyFont="1" applyFill="1" applyAlignment="1">
      <alignment horizontal="center" vertical="center" wrapText="1"/>
    </xf>
    <xf numFmtId="4" fontId="10" fillId="48" borderId="0" xfId="3748" applyNumberFormat="1" applyFill="1" applyAlignment="1">
      <alignment horizontal="center" vertical="center"/>
    </xf>
    <xf numFmtId="4" fontId="28" fillId="48" borderId="0" xfId="3748" applyNumberFormat="1" applyFont="1" applyFill="1" applyAlignment="1">
      <alignment horizontal="center" vertical="center" wrapText="1"/>
    </xf>
    <xf numFmtId="2" fontId="28" fillId="48" borderId="26" xfId="2480" applyNumberFormat="1" applyFont="1" applyFill="1" applyBorder="1" applyAlignment="1">
      <alignment horizontal="center" vertical="center" wrapText="1"/>
    </xf>
    <xf numFmtId="0" fontId="28" fillId="0" borderId="16" xfId="1" applyFont="1" applyBorder="1" applyAlignment="1">
      <alignment horizontal="center" vertical="center" wrapText="1"/>
    </xf>
    <xf numFmtId="0" fontId="5" fillId="0" borderId="0" xfId="1" applyFont="1" applyAlignment="1">
      <alignment horizontal="center" vertical="center"/>
    </xf>
    <xf numFmtId="0" fontId="28" fillId="3" borderId="49" xfId="1" applyFont="1" applyFill="1" applyBorder="1" applyAlignment="1">
      <alignment horizontal="center" vertical="center" wrapText="1"/>
    </xf>
    <xf numFmtId="4" fontId="29" fillId="3" borderId="16" xfId="5474" applyNumberFormat="1" applyFont="1" applyFill="1" applyBorder="1" applyAlignment="1">
      <alignment horizontal="center" vertical="center" wrapText="1"/>
    </xf>
    <xf numFmtId="0" fontId="29" fillId="3" borderId="16" xfId="0" applyFont="1" applyFill="1" applyBorder="1" applyAlignment="1">
      <alignment horizontal="center" vertical="center"/>
    </xf>
    <xf numFmtId="0" fontId="29" fillId="3" borderId="16" xfId="0" applyFont="1" applyFill="1" applyBorder="1" applyAlignment="1">
      <alignment horizontal="left" vertical="top" wrapText="1"/>
    </xf>
    <xf numFmtId="0" fontId="28" fillId="3" borderId="16" xfId="1" applyFont="1" applyFill="1" applyBorder="1" applyAlignment="1">
      <alignment horizontal="center" vertical="center" wrapText="1"/>
    </xf>
    <xf numFmtId="0" fontId="29" fillId="3" borderId="16" xfId="0" applyFont="1" applyFill="1" applyBorder="1" applyAlignment="1">
      <alignment vertical="top" wrapText="1"/>
    </xf>
    <xf numFmtId="0" fontId="28" fillId="3" borderId="16" xfId="1" applyFont="1" applyFill="1" applyBorder="1" applyAlignment="1">
      <alignment horizontal="left" vertical="top" wrapText="1"/>
    </xf>
    <xf numFmtId="1" fontId="29" fillId="3" borderId="16" xfId="0" applyNumberFormat="1" applyFont="1" applyFill="1" applyBorder="1" applyAlignment="1">
      <alignment horizontal="center" vertical="center" wrapText="1"/>
    </xf>
    <xf numFmtId="1" fontId="29" fillId="3" borderId="16" xfId="0" applyNumberFormat="1" applyFont="1" applyFill="1" applyBorder="1" applyAlignment="1">
      <alignment vertical="center" wrapText="1"/>
    </xf>
    <xf numFmtId="0" fontId="29" fillId="3" borderId="16" xfId="1" applyFont="1" applyFill="1" applyBorder="1" applyAlignment="1">
      <alignment horizontal="center" vertical="center"/>
    </xf>
    <xf numFmtId="1" fontId="29" fillId="3" borderId="49" xfId="0" applyNumberFormat="1" applyFont="1" applyFill="1" applyBorder="1" applyAlignment="1">
      <alignment vertical="center" wrapText="1"/>
    </xf>
    <xf numFmtId="0" fontId="29" fillId="3" borderId="49" xfId="1" applyFont="1" applyFill="1" applyBorder="1" applyAlignment="1">
      <alignment horizontal="center" vertical="center"/>
    </xf>
    <xf numFmtId="4" fontId="29" fillId="3" borderId="49" xfId="5474" applyNumberFormat="1" applyFont="1" applyFill="1" applyBorder="1" applyAlignment="1">
      <alignment horizontal="center" vertical="center" wrapText="1"/>
    </xf>
    <xf numFmtId="0" fontId="43" fillId="3" borderId="16" xfId="1" applyFont="1" applyFill="1" applyBorder="1" applyAlignment="1">
      <alignment horizontal="center" vertical="center" wrapText="1"/>
    </xf>
    <xf numFmtId="0" fontId="28" fillId="3" borderId="46" xfId="1" applyFont="1" applyFill="1" applyBorder="1" applyAlignment="1">
      <alignment horizontal="center" vertical="center" wrapText="1"/>
    </xf>
    <xf numFmtId="0" fontId="29" fillId="3" borderId="0" xfId="0" applyFont="1" applyFill="1" applyAlignment="1">
      <alignment horizontal="center" vertical="center"/>
    </xf>
    <xf numFmtId="0" fontId="28" fillId="0" borderId="0" xfId="1" applyFont="1" applyAlignment="1">
      <alignment horizontal="center" vertical="center" wrapText="1"/>
    </xf>
    <xf numFmtId="0" fontId="29" fillId="3" borderId="0" xfId="0" applyFont="1" applyFill="1" applyAlignment="1">
      <alignment horizontal="left" vertical="center" wrapText="1"/>
    </xf>
    <xf numFmtId="0" fontId="28" fillId="3" borderId="0" xfId="1" applyFont="1" applyFill="1" applyAlignment="1">
      <alignment horizontal="center" vertical="center"/>
    </xf>
    <xf numFmtId="4" fontId="29" fillId="3" borderId="0" xfId="7901" applyNumberFormat="1" applyFont="1" applyFill="1" applyBorder="1" applyAlignment="1">
      <alignment horizontal="center" vertical="center" wrapText="1"/>
    </xf>
    <xf numFmtId="4" fontId="28" fillId="3" borderId="0" xfId="1" applyNumberFormat="1" applyFont="1" applyFill="1" applyAlignment="1">
      <alignment horizontal="center" vertical="center" wrapText="1"/>
    </xf>
    <xf numFmtId="2" fontId="113" fillId="3" borderId="0" xfId="1" applyNumberFormat="1" applyFont="1" applyFill="1" applyAlignment="1">
      <alignment horizontal="center" vertical="center" wrapText="1"/>
    </xf>
    <xf numFmtId="0" fontId="43" fillId="3" borderId="16" xfId="0" applyFont="1" applyFill="1" applyBorder="1" applyAlignment="1">
      <alignment horizontal="center" vertical="center" wrapText="1"/>
    </xf>
    <xf numFmtId="0" fontId="25" fillId="5" borderId="47" xfId="1" applyFont="1" applyFill="1" applyBorder="1" applyAlignment="1">
      <alignment horizontal="center" vertical="center"/>
    </xf>
    <xf numFmtId="0" fontId="29" fillId="3" borderId="49" xfId="0" applyFont="1" applyFill="1" applyBorder="1" applyAlignment="1">
      <alignment horizontal="left" vertical="center" wrapText="1"/>
    </xf>
    <xf numFmtId="0" fontId="29" fillId="3" borderId="16" xfId="0" applyFont="1" applyFill="1" applyBorder="1" applyAlignment="1">
      <alignment horizontal="left" vertical="center" wrapText="1"/>
    </xf>
    <xf numFmtId="0" fontId="29" fillId="3" borderId="16" xfId="0" applyFont="1" applyFill="1" applyBorder="1" applyAlignment="1">
      <alignment vertical="center"/>
    </xf>
    <xf numFmtId="165" fontId="28" fillId="3" borderId="49" xfId="1" applyNumberFormat="1" applyFont="1" applyFill="1" applyBorder="1" applyAlignment="1">
      <alignment horizontal="center" vertical="center" wrapText="1"/>
    </xf>
    <xf numFmtId="165" fontId="29" fillId="3" borderId="16" xfId="1" applyNumberFormat="1" applyFont="1" applyFill="1" applyBorder="1" applyAlignment="1">
      <alignment horizontal="center" vertical="center" wrapText="1"/>
    </xf>
    <xf numFmtId="0" fontId="24" fillId="0" borderId="4" xfId="1" applyBorder="1" applyAlignment="1">
      <alignment horizontal="center"/>
    </xf>
    <xf numFmtId="165" fontId="31" fillId="5" borderId="16" xfId="1" applyNumberFormat="1" applyFont="1" applyFill="1" applyBorder="1" applyAlignment="1">
      <alignment horizontal="center" vertical="center"/>
    </xf>
    <xf numFmtId="165" fontId="31" fillId="5" borderId="23" xfId="1" applyNumberFormat="1" applyFont="1" applyFill="1" applyBorder="1" applyAlignment="1">
      <alignment horizontal="center" vertical="center"/>
    </xf>
    <xf numFmtId="4" fontId="9" fillId="3" borderId="0" xfId="5013" applyNumberFormat="1" applyFill="1" applyAlignment="1">
      <alignment horizontal="center" vertical="center"/>
    </xf>
    <xf numFmtId="4" fontId="9" fillId="3" borderId="0" xfId="5014" applyNumberFormat="1" applyFill="1" applyAlignment="1">
      <alignment vertical="center"/>
    </xf>
    <xf numFmtId="4" fontId="9" fillId="3" borderId="0" xfId="3749" applyNumberFormat="1" applyFill="1" applyAlignment="1">
      <alignment vertical="center"/>
    </xf>
    <xf numFmtId="4" fontId="28" fillId="3" borderId="0" xfId="5577" applyNumberFormat="1" applyFont="1" applyFill="1" applyAlignment="1">
      <alignment horizontal="center" vertical="center" wrapText="1"/>
    </xf>
    <xf numFmtId="4" fontId="28" fillId="3" borderId="0" xfId="8049" applyNumberFormat="1" applyFont="1" applyFill="1" applyAlignment="1">
      <alignment horizontal="center" vertical="center" wrapText="1"/>
    </xf>
    <xf numFmtId="4" fontId="24" fillId="3" borderId="0" xfId="1" applyNumberFormat="1" applyFill="1" applyAlignment="1">
      <alignment vertical="center"/>
    </xf>
    <xf numFmtId="4" fontId="24" fillId="3" borderId="0" xfId="1" applyNumberFormat="1" applyFill="1" applyAlignment="1">
      <alignment horizontal="center" vertical="center"/>
    </xf>
    <xf numFmtId="2" fontId="16" fillId="3" borderId="0" xfId="1846" applyNumberFormat="1" applyFill="1"/>
    <xf numFmtId="2" fontId="24" fillId="3" borderId="0" xfId="1" applyNumberFormat="1" applyFill="1"/>
    <xf numFmtId="0" fontId="24" fillId="3" borderId="0" xfId="1" applyFill="1"/>
    <xf numFmtId="4" fontId="9" fillId="3" borderId="0" xfId="5014" applyNumberFormat="1" applyFill="1" applyAlignment="1">
      <alignment horizontal="center" vertical="center"/>
    </xf>
    <xf numFmtId="4" fontId="9" fillId="3" borderId="0" xfId="3749" applyNumberFormat="1" applyFill="1" applyAlignment="1">
      <alignment horizontal="center" vertical="center"/>
    </xf>
    <xf numFmtId="0" fontId="24" fillId="3" borderId="0" xfId="1" applyFill="1" applyAlignment="1">
      <alignment horizontal="center" vertical="center"/>
    </xf>
    <xf numFmtId="165" fontId="31" fillId="5" borderId="52" xfId="1" applyNumberFormat="1" applyFont="1" applyFill="1" applyBorder="1" applyAlignment="1">
      <alignment horizontal="center" vertical="center"/>
    </xf>
    <xf numFmtId="165" fontId="29" fillId="3" borderId="49" xfId="1" applyNumberFormat="1" applyFont="1" applyFill="1" applyBorder="1" applyAlignment="1">
      <alignment horizontal="center" vertical="center" wrapText="1"/>
    </xf>
    <xf numFmtId="165" fontId="43" fillId="3" borderId="16" xfId="0" applyNumberFormat="1" applyFont="1" applyFill="1" applyBorder="1" applyAlignment="1">
      <alignment horizontal="center" vertical="center" wrapText="1"/>
    </xf>
    <xf numFmtId="165" fontId="31" fillId="5" borderId="16" xfId="1" applyNumberFormat="1" applyFont="1" applyFill="1" applyBorder="1" applyAlignment="1">
      <alignment horizontal="center" vertical="center" wrapText="1"/>
    </xf>
    <xf numFmtId="165" fontId="31" fillId="49" borderId="17" xfId="1" applyNumberFormat="1" applyFont="1" applyFill="1" applyBorder="1" applyAlignment="1">
      <alignment horizontal="center" vertical="center" wrapText="1"/>
    </xf>
    <xf numFmtId="0" fontId="35" fillId="0" borderId="0" xfId="0" applyFont="1" applyAlignment="1">
      <alignment vertical="center" wrapText="1"/>
    </xf>
    <xf numFmtId="165" fontId="29" fillId="0" borderId="16" xfId="1" applyNumberFormat="1" applyFont="1" applyBorder="1" applyAlignment="1">
      <alignment horizontal="center" vertical="center" wrapText="1"/>
    </xf>
    <xf numFmtId="0" fontId="27" fillId="3" borderId="27" xfId="0" applyFont="1" applyFill="1" applyBorder="1" applyAlignment="1">
      <alignment horizontal="center" vertical="center" wrapText="1"/>
    </xf>
    <xf numFmtId="0" fontId="27" fillId="4" borderId="9" xfId="0" applyFont="1" applyFill="1" applyBorder="1" applyAlignment="1">
      <alignment horizontal="center" vertical="center" wrapText="1"/>
    </xf>
    <xf numFmtId="0" fontId="31" fillId="5" borderId="9" xfId="1" applyFont="1" applyFill="1" applyBorder="1" applyAlignment="1">
      <alignment horizontal="center" vertical="center" wrapText="1"/>
    </xf>
    <xf numFmtId="0" fontId="31" fillId="3" borderId="54" xfId="1" applyFont="1" applyFill="1" applyBorder="1" applyAlignment="1">
      <alignment horizontal="center" vertical="center" wrapText="1"/>
    </xf>
    <xf numFmtId="0" fontId="29" fillId="0" borderId="0" xfId="0" applyFont="1" applyAlignment="1">
      <alignment horizontal="center" vertical="center"/>
    </xf>
    <xf numFmtId="0" fontId="29" fillId="0" borderId="0" xfId="0" applyFont="1" applyAlignment="1">
      <alignment horizontal="left" vertical="top" wrapText="1"/>
    </xf>
    <xf numFmtId="0" fontId="28" fillId="0" borderId="0" xfId="1" applyFont="1" applyAlignment="1">
      <alignment horizontal="center" vertical="center"/>
    </xf>
    <xf numFmtId="4" fontId="29" fillId="0" borderId="0" xfId="7901" applyNumberFormat="1" applyFont="1" applyFill="1" applyBorder="1" applyAlignment="1">
      <alignment horizontal="center" vertical="center" wrapText="1"/>
    </xf>
    <xf numFmtId="165" fontId="28" fillId="0" borderId="0" xfId="1" applyNumberFormat="1" applyFont="1" applyAlignment="1">
      <alignment horizontal="center" vertical="center" wrapText="1"/>
    </xf>
    <xf numFmtId="165" fontId="29" fillId="48" borderId="0" xfId="1" applyNumberFormat="1" applyFont="1" applyFill="1" applyAlignment="1">
      <alignment horizontal="center" vertical="center" wrapText="1"/>
    </xf>
    <xf numFmtId="0" fontId="31" fillId="3" borderId="67" xfId="1" applyFont="1" applyFill="1" applyBorder="1" applyAlignment="1">
      <alignment vertical="center" wrapText="1"/>
    </xf>
    <xf numFmtId="165" fontId="28" fillId="0" borderId="16" xfId="1" applyNumberFormat="1" applyFont="1" applyBorder="1" applyAlignment="1">
      <alignment horizontal="center" vertical="center" wrapText="1"/>
    </xf>
    <xf numFmtId="0" fontId="26" fillId="4" borderId="46" xfId="0" applyFont="1" applyFill="1" applyBorder="1" applyAlignment="1">
      <alignment horizontal="center" vertical="center" wrapText="1"/>
    </xf>
    <xf numFmtId="0" fontId="28" fillId="3" borderId="16" xfId="1" applyFont="1" applyFill="1" applyBorder="1" applyAlignment="1">
      <alignment horizontal="center" vertical="center"/>
    </xf>
    <xf numFmtId="4" fontId="29" fillId="3" borderId="16" xfId="7901" applyNumberFormat="1" applyFont="1" applyFill="1" applyBorder="1" applyAlignment="1">
      <alignment horizontal="center" vertical="center" wrapText="1"/>
    </xf>
    <xf numFmtId="165" fontId="28" fillId="3" borderId="16" xfId="1" applyNumberFormat="1" applyFont="1" applyFill="1" applyBorder="1" applyAlignment="1">
      <alignment horizontal="center" vertical="center" wrapText="1"/>
    </xf>
    <xf numFmtId="0" fontId="0" fillId="0" borderId="0" xfId="0" applyAlignment="1">
      <alignment vertical="center"/>
    </xf>
    <xf numFmtId="0" fontId="35" fillId="0" borderId="0" xfId="0" applyFont="1" applyAlignment="1">
      <alignment vertical="center"/>
    </xf>
    <xf numFmtId="2" fontId="28" fillId="3" borderId="16" xfId="1" applyNumberFormat="1" applyFont="1" applyFill="1" applyBorder="1" applyAlignment="1">
      <alignment horizontal="center" vertical="center" wrapText="1"/>
    </xf>
    <xf numFmtId="4" fontId="29" fillId="3" borderId="46" xfId="7901" applyNumberFormat="1" applyFont="1" applyFill="1" applyBorder="1" applyAlignment="1">
      <alignment horizontal="center" vertical="center" wrapText="1"/>
    </xf>
    <xf numFmtId="2" fontId="43" fillId="3" borderId="16" xfId="0" applyNumberFormat="1" applyFont="1" applyFill="1" applyBorder="1" applyAlignment="1">
      <alignment horizontal="center" vertical="center" wrapText="1"/>
    </xf>
    <xf numFmtId="0" fontId="28" fillId="3" borderId="0" xfId="1" applyFont="1" applyFill="1" applyAlignment="1">
      <alignment horizontal="center" vertical="center" wrapText="1"/>
    </xf>
    <xf numFmtId="0" fontId="35" fillId="0" borderId="0" xfId="0" applyFont="1" applyAlignment="1">
      <alignment horizontal="center" vertical="center"/>
    </xf>
    <xf numFmtId="0" fontId="43" fillId="0" borderId="0" xfId="0" applyFont="1" applyAlignment="1">
      <alignment horizontal="center" vertical="center" wrapText="1"/>
    </xf>
    <xf numFmtId="2" fontId="28" fillId="3" borderId="16" xfId="3748" applyNumberFormat="1" applyFont="1" applyFill="1" applyBorder="1" applyAlignment="1">
      <alignment horizontal="center" vertical="center"/>
    </xf>
    <xf numFmtId="0" fontId="29" fillId="3" borderId="46" xfId="0" applyFont="1" applyFill="1" applyBorder="1" applyAlignment="1">
      <alignment horizontal="center" vertical="center"/>
    </xf>
    <xf numFmtId="2" fontId="28" fillId="3" borderId="46" xfId="3748" applyNumberFormat="1" applyFont="1" applyFill="1" applyBorder="1" applyAlignment="1">
      <alignment horizontal="center" vertical="center"/>
    </xf>
    <xf numFmtId="2" fontId="35" fillId="0" borderId="0" xfId="0" applyNumberFormat="1" applyFont="1" applyAlignment="1">
      <alignment horizontal="center" vertical="center"/>
    </xf>
    <xf numFmtId="2" fontId="29" fillId="3" borderId="16" xfId="0" applyNumberFormat="1" applyFont="1" applyFill="1" applyBorder="1" applyAlignment="1">
      <alignment horizontal="center" vertical="center"/>
    </xf>
    <xf numFmtId="2" fontId="29" fillId="3" borderId="16" xfId="0" applyNumberFormat="1" applyFont="1" applyFill="1" applyBorder="1" applyAlignment="1">
      <alignment horizontal="center" vertical="center" wrapText="1"/>
    </xf>
    <xf numFmtId="0" fontId="29" fillId="3" borderId="16" xfId="0" applyFont="1" applyFill="1" applyBorder="1" applyAlignment="1">
      <alignment horizontal="center" vertical="center" wrapText="1"/>
    </xf>
    <xf numFmtId="0" fontId="35" fillId="0" borderId="0" xfId="0" applyFont="1" applyAlignment="1">
      <alignment horizontal="center" vertical="center" wrapText="1"/>
    </xf>
    <xf numFmtId="2" fontId="28" fillId="3" borderId="49" xfId="1" applyNumberFormat="1" applyFont="1" applyFill="1" applyBorder="1" applyAlignment="1">
      <alignment horizontal="center" vertical="center"/>
    </xf>
    <xf numFmtId="0" fontId="28" fillId="3" borderId="49" xfId="1" applyFont="1" applyFill="1" applyBorder="1" applyAlignment="1">
      <alignment horizontal="center" vertical="center"/>
    </xf>
    <xf numFmtId="0" fontId="43" fillId="3" borderId="0" xfId="0" applyFont="1" applyFill="1" applyAlignment="1">
      <alignment horizontal="center" vertical="center" wrapText="1"/>
    </xf>
    <xf numFmtId="0" fontId="28" fillId="3" borderId="44" xfId="1" applyFont="1" applyFill="1" applyBorder="1" applyAlignment="1">
      <alignment horizontal="center" vertical="center"/>
    </xf>
    <xf numFmtId="2" fontId="28" fillId="3" borderId="44" xfId="1" applyNumberFormat="1" applyFont="1" applyFill="1" applyBorder="1" applyAlignment="1">
      <alignment horizontal="center" vertical="center"/>
    </xf>
    <xf numFmtId="165" fontId="31" fillId="5" borderId="69" xfId="1" applyNumberFormat="1" applyFont="1" applyFill="1" applyBorder="1" applyAlignment="1">
      <alignment horizontal="center" vertical="center" wrapText="1"/>
    </xf>
    <xf numFmtId="2" fontId="28" fillId="3" borderId="16" xfId="1" applyNumberFormat="1" applyFont="1" applyFill="1" applyBorder="1" applyAlignment="1">
      <alignment horizontal="center" vertical="center"/>
    </xf>
    <xf numFmtId="0" fontId="28" fillId="3" borderId="46" xfId="1" applyFont="1" applyFill="1" applyBorder="1" applyAlignment="1">
      <alignment horizontal="center" vertical="center"/>
    </xf>
    <xf numFmtId="0" fontId="29" fillId="3" borderId="49" xfId="0" applyFont="1" applyFill="1" applyBorder="1" applyAlignment="1">
      <alignment horizontal="center" vertical="center" wrapText="1"/>
    </xf>
    <xf numFmtId="165" fontId="24" fillId="3" borderId="0" xfId="1" applyNumberFormat="1" applyFill="1"/>
    <xf numFmtId="4" fontId="29" fillId="3" borderId="49" xfId="7901" applyNumberFormat="1" applyFont="1" applyFill="1" applyBorder="1" applyAlignment="1">
      <alignment horizontal="center" vertical="center" wrapText="1"/>
    </xf>
    <xf numFmtId="0" fontId="29" fillId="3" borderId="49" xfId="0" applyFont="1" applyFill="1" applyBorder="1" applyAlignment="1">
      <alignment horizontal="center" vertical="center"/>
    </xf>
    <xf numFmtId="0" fontId="27" fillId="52" borderId="51" xfId="0" applyFont="1" applyFill="1" applyBorder="1" applyAlignment="1">
      <alignment horizontal="center" vertical="center" wrapText="1"/>
    </xf>
    <xf numFmtId="0" fontId="27" fillId="52" borderId="52" xfId="0" applyFont="1" applyFill="1" applyBorder="1" applyAlignment="1">
      <alignment horizontal="center" vertical="center" wrapText="1"/>
    </xf>
    <xf numFmtId="0" fontId="27" fillId="52" borderId="66" xfId="0" applyFont="1" applyFill="1" applyBorder="1" applyAlignment="1">
      <alignment horizontal="center" vertical="center" wrapText="1"/>
    </xf>
    <xf numFmtId="165" fontId="43" fillId="3" borderId="57" xfId="0" applyNumberFormat="1" applyFont="1" applyFill="1" applyBorder="1" applyAlignment="1">
      <alignment horizontal="center" vertical="center" wrapText="1"/>
    </xf>
    <xf numFmtId="165" fontId="31" fillId="5" borderId="11" xfId="1" applyNumberFormat="1" applyFont="1" applyFill="1" applyBorder="1" applyAlignment="1">
      <alignment horizontal="center" vertical="center" wrapText="1"/>
    </xf>
    <xf numFmtId="0" fontId="35" fillId="0" borderId="0" xfId="0" applyFont="1" applyAlignment="1">
      <alignment horizontal="left" vertical="center" wrapText="1"/>
    </xf>
    <xf numFmtId="0" fontId="29" fillId="3" borderId="49" xfId="0" applyFont="1" applyFill="1" applyBorder="1" applyAlignment="1">
      <alignment horizontal="left" wrapText="1"/>
    </xf>
    <xf numFmtId="0" fontId="35" fillId="0" borderId="18" xfId="0" applyFont="1" applyBorder="1" applyAlignment="1">
      <alignment vertical="center" wrapText="1"/>
    </xf>
    <xf numFmtId="0" fontId="0" fillId="0" borderId="0" xfId="0" applyAlignment="1">
      <alignment vertical="center" wrapText="1"/>
    </xf>
    <xf numFmtId="2" fontId="0" fillId="0" borderId="27" xfId="0" applyNumberFormat="1" applyBorder="1" applyAlignment="1">
      <alignment horizontal="center" vertical="center"/>
    </xf>
    <xf numFmtId="0" fontId="29" fillId="3" borderId="44" xfId="0" applyFont="1" applyFill="1" applyBorder="1" applyAlignment="1">
      <alignment horizontal="center" vertical="center"/>
    </xf>
    <xf numFmtId="0" fontId="43" fillId="0" borderId="16" xfId="0" applyFont="1" applyBorder="1" applyAlignment="1">
      <alignment horizontal="center" vertical="center" wrapText="1"/>
    </xf>
    <xf numFmtId="0" fontId="35" fillId="0" borderId="27" xfId="0" applyFont="1" applyBorder="1" applyAlignment="1">
      <alignment horizontal="center" vertical="center"/>
    </xf>
    <xf numFmtId="0" fontId="29" fillId="0" borderId="49" xfId="0" applyFont="1" applyBorder="1" applyAlignment="1">
      <alignment horizontal="center" vertical="center" wrapText="1"/>
    </xf>
    <xf numFmtId="0" fontId="29" fillId="0" borderId="49" xfId="0" applyFont="1" applyBorder="1" applyAlignment="1">
      <alignment horizontal="left" vertical="center" wrapText="1"/>
    </xf>
    <xf numFmtId="0" fontId="28" fillId="0" borderId="49" xfId="1" applyFont="1" applyBorder="1" applyAlignment="1">
      <alignment horizontal="center" vertical="center"/>
    </xf>
    <xf numFmtId="2" fontId="28" fillId="0" borderId="49" xfId="1" applyNumberFormat="1" applyFont="1" applyBorder="1" applyAlignment="1">
      <alignment horizontal="center" vertical="center"/>
    </xf>
    <xf numFmtId="165" fontId="28" fillId="0" borderId="46" xfId="1" applyNumberFormat="1" applyFont="1" applyBorder="1" applyAlignment="1">
      <alignment horizontal="center" vertical="center"/>
    </xf>
    <xf numFmtId="165" fontId="43" fillId="0" borderId="16" xfId="0" applyNumberFormat="1" applyFont="1" applyBorder="1" applyAlignment="1">
      <alignment horizontal="center" vertical="center" wrapText="1"/>
    </xf>
    <xf numFmtId="0" fontId="29" fillId="3" borderId="0" xfId="0" applyFont="1" applyFill="1" applyAlignment="1">
      <alignment horizontal="center" vertical="center" wrapText="1"/>
    </xf>
    <xf numFmtId="0" fontId="35" fillId="3" borderId="0" xfId="0" applyFont="1" applyFill="1" applyAlignment="1">
      <alignment horizontal="center" vertical="center"/>
    </xf>
    <xf numFmtId="2" fontId="0" fillId="3" borderId="0" xfId="0" applyNumberFormat="1" applyFill="1" applyAlignment="1">
      <alignment horizontal="center" vertical="center"/>
    </xf>
    <xf numFmtId="0" fontId="0" fillId="3" borderId="0" xfId="0" applyFill="1" applyAlignment="1">
      <alignment horizontal="center" vertical="center"/>
    </xf>
    <xf numFmtId="0" fontId="0" fillId="3" borderId="0" xfId="0" applyFill="1" applyAlignment="1">
      <alignment horizontal="left" vertical="center"/>
    </xf>
    <xf numFmtId="0" fontId="35" fillId="3" borderId="0" xfId="0" applyFont="1" applyFill="1" applyAlignment="1">
      <alignment horizontal="left" vertical="center"/>
    </xf>
    <xf numFmtId="9" fontId="0" fillId="0" borderId="0" xfId="0" applyNumberFormat="1" applyAlignment="1">
      <alignment horizontal="center" vertical="center"/>
    </xf>
    <xf numFmtId="0" fontId="35" fillId="0" borderId="0" xfId="0" quotePrefix="1" applyFont="1" applyAlignment="1">
      <alignment horizontal="center" vertical="center"/>
    </xf>
    <xf numFmtId="0" fontId="29" fillId="0" borderId="16" xfId="0" applyFont="1" applyBorder="1" applyAlignment="1">
      <alignment horizontal="center" vertical="center"/>
    </xf>
    <xf numFmtId="2" fontId="28" fillId="48" borderId="0" xfId="2480" applyNumberFormat="1" applyFont="1" applyFill="1" applyAlignment="1">
      <alignment horizontal="center" vertical="center" wrapText="1"/>
    </xf>
    <xf numFmtId="0" fontId="25" fillId="0" borderId="0" xfId="9316" applyFont="1"/>
    <xf numFmtId="0" fontId="3" fillId="0" borderId="0" xfId="9317"/>
    <xf numFmtId="4" fontId="31" fillId="53" borderId="69" xfId="9317" applyNumberFormat="1" applyFont="1" applyFill="1" applyBorder="1" applyAlignment="1">
      <alignment horizontal="center" vertical="center" wrapText="1"/>
    </xf>
    <xf numFmtId="43" fontId="29" fillId="0" borderId="12" xfId="9318" applyFont="1" applyBorder="1" applyAlignment="1">
      <alignment horizontal="right" vertical="center"/>
    </xf>
    <xf numFmtId="43" fontId="29" fillId="0" borderId="12" xfId="9318" applyFont="1" applyFill="1" applyBorder="1" applyAlignment="1">
      <alignment horizontal="right" vertical="center"/>
    </xf>
    <xf numFmtId="0" fontId="31" fillId="0" borderId="3" xfId="9317" applyFont="1" applyBorder="1" applyAlignment="1">
      <alignment vertical="center"/>
    </xf>
    <xf numFmtId="0" fontId="31" fillId="48" borderId="9" xfId="9317" applyFont="1" applyFill="1" applyBorder="1" applyAlignment="1">
      <alignment horizontal="center" vertical="center"/>
    </xf>
    <xf numFmtId="43" fontId="28" fillId="0" borderId="12" xfId="9317" applyNumberFormat="1" applyFont="1" applyBorder="1" applyAlignment="1">
      <alignment horizontal="center" vertical="center"/>
    </xf>
    <xf numFmtId="44" fontId="0" fillId="0" borderId="0" xfId="9319" applyFont="1"/>
    <xf numFmtId="0" fontId="25" fillId="0" borderId="0" xfId="9317" applyFont="1"/>
    <xf numFmtId="0" fontId="47" fillId="0" borderId="1" xfId="633" applyFont="1" applyBorder="1" applyAlignment="1">
      <alignment vertical="center" wrapText="1"/>
    </xf>
    <xf numFmtId="0" fontId="47" fillId="0" borderId="3" xfId="633" applyFont="1" applyBorder="1" applyAlignment="1">
      <alignment vertical="center" wrapText="1"/>
    </xf>
    <xf numFmtId="0" fontId="47" fillId="0" borderId="2" xfId="633" applyFont="1" applyBorder="1" applyAlignment="1">
      <alignment vertical="center" wrapText="1"/>
    </xf>
    <xf numFmtId="0" fontId="108" fillId="0" borderId="0" xfId="9320" applyFont="1"/>
    <xf numFmtId="0" fontId="47" fillId="0" borderId="4" xfId="633" applyFont="1" applyBorder="1" applyAlignment="1">
      <alignment vertical="center" wrapText="1"/>
    </xf>
    <xf numFmtId="0" fontId="47" fillId="0" borderId="0" xfId="633" applyFont="1" applyAlignment="1">
      <alignment vertical="center" wrapText="1"/>
    </xf>
    <xf numFmtId="0" fontId="47" fillId="0" borderId="5" xfId="633" applyFont="1" applyBorder="1" applyAlignment="1">
      <alignment vertical="center" wrapText="1"/>
    </xf>
    <xf numFmtId="0" fontId="47" fillId="0" borderId="6" xfId="633" applyFont="1" applyBorder="1" applyAlignment="1">
      <alignment vertical="center" wrapText="1"/>
    </xf>
    <xf numFmtId="0" fontId="47" fillId="0" borderId="8" xfId="633" applyFont="1" applyBorder="1" applyAlignment="1">
      <alignment vertical="center" wrapText="1"/>
    </xf>
    <xf numFmtId="0" fontId="47" fillId="0" borderId="7" xfId="633" applyFont="1" applyBorder="1" applyAlignment="1">
      <alignment vertical="center" wrapText="1"/>
    </xf>
    <xf numFmtId="0" fontId="119" fillId="0" borderId="65" xfId="9320" applyFont="1" applyBorder="1" applyProtection="1">
      <protection locked="0"/>
    </xf>
    <xf numFmtId="0" fontId="118" fillId="48" borderId="17" xfId="9320" applyFont="1" applyFill="1" applyBorder="1" applyAlignment="1" applyProtection="1">
      <alignment horizontal="centerContinuous" vertical="center"/>
      <protection locked="0"/>
    </xf>
    <xf numFmtId="0" fontId="118" fillId="51" borderId="16" xfId="9320" applyFont="1" applyFill="1" applyBorder="1" applyAlignment="1">
      <alignment horizontal="center"/>
    </xf>
    <xf numFmtId="43" fontId="108" fillId="0" borderId="0" xfId="9320" applyNumberFormat="1" applyFont="1"/>
    <xf numFmtId="49" fontId="118" fillId="51" borderId="16" xfId="9320" applyNumberFormat="1" applyFont="1" applyFill="1" applyBorder="1" applyAlignment="1">
      <alignment horizontal="center" vertical="center"/>
    </xf>
    <xf numFmtId="0" fontId="108" fillId="0" borderId="16" xfId="9320" applyFont="1" applyFill="1" applyBorder="1" applyAlignment="1">
      <alignment horizontal="center"/>
    </xf>
    <xf numFmtId="187" fontId="32" fillId="0" borderId="16" xfId="910" applyNumberFormat="1" applyFont="1" applyBorder="1" applyAlignment="1">
      <alignment horizontal="center"/>
    </xf>
    <xf numFmtId="187" fontId="32" fillId="3" borderId="17" xfId="910" applyNumberFormat="1" applyFont="1" applyFill="1" applyBorder="1" applyAlignment="1">
      <alignment horizontal="center"/>
    </xf>
    <xf numFmtId="10" fontId="108" fillId="0" borderId="0" xfId="1113" applyNumberFormat="1" applyFont="1" applyBorder="1"/>
    <xf numFmtId="10" fontId="108" fillId="0" borderId="0" xfId="9320" applyNumberFormat="1" applyFont="1"/>
    <xf numFmtId="0" fontId="32" fillId="55" borderId="16" xfId="910" applyFont="1" applyFill="1" applyBorder="1"/>
    <xf numFmtId="10" fontId="124" fillId="0" borderId="17" xfId="910" applyNumberFormat="1" applyFont="1" applyBorder="1" applyAlignment="1">
      <alignment horizontal="center"/>
    </xf>
    <xf numFmtId="7" fontId="32" fillId="0" borderId="16" xfId="1362" applyNumberFormat="1" applyFont="1" applyFill="1" applyBorder="1" applyAlignment="1">
      <alignment horizontal="center" vertical="center" wrapText="1"/>
    </xf>
    <xf numFmtId="165" fontId="108" fillId="48" borderId="17" xfId="9320" applyNumberFormat="1" applyFont="1" applyFill="1" applyBorder="1" applyAlignment="1">
      <alignment horizontal="center"/>
    </xf>
    <xf numFmtId="168" fontId="108" fillId="0" borderId="0" xfId="9320" applyNumberFormat="1" applyFont="1"/>
    <xf numFmtId="181" fontId="108" fillId="0" borderId="0" xfId="9320" applyNumberFormat="1" applyFont="1"/>
    <xf numFmtId="10" fontId="108" fillId="3" borderId="17" xfId="910" applyNumberFormat="1" applyFont="1" applyFill="1" applyBorder="1" applyAlignment="1">
      <alignment horizontal="center"/>
    </xf>
    <xf numFmtId="193" fontId="108" fillId="0" borderId="0" xfId="9320" applyNumberFormat="1" applyFont="1"/>
    <xf numFmtId="194" fontId="108" fillId="0" borderId="0" xfId="9320" applyNumberFormat="1" applyFont="1"/>
    <xf numFmtId="43" fontId="108" fillId="0" borderId="16" xfId="1362" applyFont="1" applyFill="1" applyBorder="1" applyAlignment="1">
      <alignment horizontal="center"/>
    </xf>
    <xf numFmtId="195" fontId="108" fillId="0" borderId="0" xfId="9320" applyNumberFormat="1" applyFont="1"/>
    <xf numFmtId="10" fontId="32" fillId="55" borderId="16" xfId="910" applyNumberFormat="1" applyFont="1" applyFill="1" applyBorder="1" applyAlignment="1">
      <alignment horizontal="center"/>
    </xf>
    <xf numFmtId="7" fontId="108" fillId="48" borderId="17" xfId="1362" applyNumberFormat="1" applyFont="1" applyFill="1" applyBorder="1" applyAlignment="1">
      <alignment horizontal="center"/>
    </xf>
    <xf numFmtId="0" fontId="108" fillId="0" borderId="16" xfId="9320" applyFont="1" applyFill="1" applyBorder="1" applyAlignment="1">
      <alignment horizontal="center" vertical="center"/>
    </xf>
    <xf numFmtId="187" fontId="32" fillId="0" borderId="16" xfId="1362" applyNumberFormat="1" applyFont="1" applyFill="1" applyBorder="1" applyAlignment="1">
      <alignment horizontal="center"/>
    </xf>
    <xf numFmtId="181" fontId="123" fillId="0" borderId="0" xfId="9321" applyFont="1" applyBorder="1"/>
    <xf numFmtId="43" fontId="125" fillId="55" borderId="16" xfId="1362" applyFont="1" applyFill="1" applyBorder="1" applyAlignment="1">
      <alignment horizontal="center"/>
    </xf>
    <xf numFmtId="7" fontId="32" fillId="55" borderId="16" xfId="1362" applyNumberFormat="1" applyFont="1" applyFill="1" applyBorder="1" applyAlignment="1">
      <alignment horizontal="center"/>
    </xf>
    <xf numFmtId="7" fontId="108" fillId="3" borderId="17" xfId="1362" applyNumberFormat="1" applyFont="1" applyFill="1" applyBorder="1" applyAlignment="1">
      <alignment horizontal="center"/>
    </xf>
    <xf numFmtId="43" fontId="32" fillId="55" borderId="16" xfId="1362" applyFont="1" applyFill="1" applyBorder="1" applyAlignment="1">
      <alignment horizontal="center"/>
    </xf>
    <xf numFmtId="43" fontId="108" fillId="55" borderId="16" xfId="1362" applyFont="1" applyFill="1" applyBorder="1" applyAlignment="1">
      <alignment horizontal="center"/>
    </xf>
    <xf numFmtId="43" fontId="108" fillId="0" borderId="17" xfId="1362" applyFont="1" applyFill="1" applyBorder="1" applyAlignment="1">
      <alignment horizontal="center"/>
    </xf>
    <xf numFmtId="7" fontId="32" fillId="0" borderId="16" xfId="1362" applyNumberFormat="1" applyFont="1" applyFill="1" applyBorder="1" applyAlignment="1">
      <alignment horizontal="center"/>
    </xf>
    <xf numFmtId="49" fontId="108" fillId="0" borderId="15" xfId="9320" applyNumberFormat="1" applyFont="1" applyFill="1" applyBorder="1" applyAlignment="1">
      <alignment horizontal="center" vertical="center"/>
    </xf>
    <xf numFmtId="0" fontId="122" fillId="0" borderId="16" xfId="910" applyFont="1" applyBorder="1" applyAlignment="1">
      <alignment horizontal="center" vertical="center" wrapText="1"/>
    </xf>
    <xf numFmtId="10" fontId="122" fillId="0" borderId="16" xfId="9320" applyNumberFormat="1" applyFont="1" applyFill="1" applyBorder="1" applyAlignment="1">
      <alignment horizontal="center" vertical="center"/>
    </xf>
    <xf numFmtId="0" fontId="108" fillId="0" borderId="16" xfId="9320" applyFont="1" applyBorder="1"/>
    <xf numFmtId="165" fontId="126" fillId="0" borderId="16" xfId="1362" applyNumberFormat="1" applyFont="1" applyFill="1" applyBorder="1" applyAlignment="1">
      <alignment horizontal="center"/>
    </xf>
    <xf numFmtId="43" fontId="126" fillId="0" borderId="16" xfId="1362" applyFont="1" applyFill="1" applyBorder="1" applyAlignment="1">
      <alignment horizontal="center"/>
    </xf>
    <xf numFmtId="43" fontId="127" fillId="0" borderId="16" xfId="1362" applyFont="1" applyFill="1" applyBorder="1" applyAlignment="1">
      <alignment horizontal="center"/>
    </xf>
    <xf numFmtId="43" fontId="32" fillId="0" borderId="16" xfId="1362" applyFont="1" applyFill="1" applyBorder="1" applyAlignment="1">
      <alignment horizontal="center"/>
    </xf>
    <xf numFmtId="165" fontId="32" fillId="3" borderId="17" xfId="1362" applyNumberFormat="1" applyFont="1" applyFill="1" applyBorder="1" applyAlignment="1">
      <alignment horizontal="center"/>
    </xf>
    <xf numFmtId="165" fontId="3" fillId="0" borderId="16" xfId="9322" applyNumberFormat="1" applyFont="1" applyFill="1" applyBorder="1" applyAlignment="1">
      <alignment horizontal="center" vertical="center"/>
    </xf>
    <xf numFmtId="168" fontId="129" fillId="0" borderId="17" xfId="9322" applyFont="1" applyFill="1" applyBorder="1" applyAlignment="1">
      <alignment horizontal="center"/>
    </xf>
    <xf numFmtId="165" fontId="32" fillId="48" borderId="17" xfId="1362" applyNumberFormat="1" applyFont="1" applyFill="1" applyBorder="1" applyAlignment="1">
      <alignment horizontal="center" vertical="center"/>
    </xf>
    <xf numFmtId="187" fontId="108" fillId="0" borderId="0" xfId="9320" applyNumberFormat="1" applyFont="1"/>
    <xf numFmtId="4" fontId="108" fillId="0" borderId="0" xfId="9320" applyNumberFormat="1" applyFont="1"/>
    <xf numFmtId="43" fontId="108" fillId="0" borderId="0" xfId="9320" applyNumberFormat="1" applyFont="1" applyAlignment="1">
      <alignment vertical="center"/>
    </xf>
    <xf numFmtId="43" fontId="108" fillId="0" borderId="0" xfId="9320" applyNumberFormat="1" applyFont="1" applyFill="1" applyAlignment="1">
      <alignment vertical="center"/>
    </xf>
    <xf numFmtId="2" fontId="108" fillId="0" borderId="0" xfId="9320" applyNumberFormat="1" applyFont="1"/>
    <xf numFmtId="0" fontId="102" fillId="0" borderId="0" xfId="1" applyFont="1" applyAlignment="1">
      <alignment horizontal="center" vertical="center" wrapText="1"/>
    </xf>
    <xf numFmtId="4" fontId="102" fillId="3" borderId="0" xfId="1" applyNumberFormat="1" applyFont="1" applyFill="1" applyAlignment="1">
      <alignment horizontal="center" vertical="center" wrapText="1"/>
    </xf>
    <xf numFmtId="0" fontId="103" fillId="0" borderId="0" xfId="0" applyFont="1" applyAlignment="1">
      <alignment horizontal="left" vertical="center" wrapText="1"/>
    </xf>
    <xf numFmtId="2" fontId="107" fillId="0" borderId="0" xfId="695" applyNumberFormat="1" applyFont="1" applyAlignment="1">
      <alignment horizontal="center" vertical="center"/>
    </xf>
    <xf numFmtId="2" fontId="108" fillId="0" borderId="0" xfId="695" applyNumberFormat="1" applyFont="1" applyAlignment="1">
      <alignment horizontal="center" vertical="center" wrapText="1"/>
    </xf>
    <xf numFmtId="168" fontId="107" fillId="0" borderId="0" xfId="1148" applyFont="1" applyFill="1" applyBorder="1" applyAlignment="1">
      <alignment horizontal="center" vertical="center" wrapText="1"/>
    </xf>
    <xf numFmtId="2" fontId="108" fillId="0" borderId="0" xfId="1148" applyNumberFormat="1" applyFont="1" applyFill="1" applyBorder="1" applyAlignment="1">
      <alignment horizontal="center" vertical="center" wrapText="1"/>
    </xf>
    <xf numFmtId="2" fontId="103" fillId="0" borderId="0" xfId="0" applyNumberFormat="1" applyFont="1" applyAlignment="1">
      <alignment horizontal="center" vertical="center" wrapText="1"/>
    </xf>
    <xf numFmtId="4" fontId="103" fillId="0" borderId="0" xfId="0" applyNumberFormat="1" applyFont="1" applyAlignment="1">
      <alignment horizontal="center" vertical="center" wrapText="1"/>
    </xf>
    <xf numFmtId="0" fontId="103" fillId="0" borderId="0" xfId="0" applyFont="1" applyAlignment="1">
      <alignment horizontal="center" vertical="center" wrapText="1"/>
    </xf>
    <xf numFmtId="0" fontId="103" fillId="0" borderId="0" xfId="0" applyFont="1" applyAlignment="1">
      <alignment horizontal="left" vertical="center"/>
    </xf>
    <xf numFmtId="0" fontId="102" fillId="0" borderId="0" xfId="1" applyFont="1" applyAlignment="1">
      <alignment horizontal="left" vertical="center" wrapText="1"/>
    </xf>
    <xf numFmtId="2" fontId="107" fillId="0" borderId="0" xfId="695" applyNumberFormat="1" applyFont="1" applyAlignment="1">
      <alignment horizontal="center" vertical="center" wrapText="1"/>
    </xf>
    <xf numFmtId="4" fontId="108" fillId="0" borderId="0" xfId="695" applyNumberFormat="1" applyFont="1" applyAlignment="1">
      <alignment horizontal="center" vertical="center" wrapText="1"/>
    </xf>
    <xf numFmtId="9" fontId="108" fillId="0" borderId="0" xfId="695" applyNumberFormat="1" applyFont="1" applyAlignment="1">
      <alignment horizontal="center" vertical="center" wrapText="1"/>
    </xf>
    <xf numFmtId="1" fontId="103" fillId="0" borderId="0" xfId="0" applyNumberFormat="1" applyFont="1" applyAlignment="1">
      <alignment horizontal="center" vertical="center" wrapText="1"/>
    </xf>
    <xf numFmtId="0" fontId="104" fillId="0" borderId="0" xfId="1" applyFont="1" applyAlignment="1">
      <alignment horizontal="center" vertical="center" wrapText="1"/>
    </xf>
    <xf numFmtId="4" fontId="107" fillId="0" borderId="0" xfId="695" applyNumberFormat="1" applyFont="1" applyAlignment="1" applyProtection="1">
      <alignment horizontal="center" vertical="center" wrapText="1"/>
      <protection locked="0"/>
    </xf>
    <xf numFmtId="0" fontId="107" fillId="0" borderId="0" xfId="695" applyFont="1" applyAlignment="1">
      <alignment horizontal="center" vertical="center" wrapText="1"/>
    </xf>
    <xf numFmtId="4" fontId="107" fillId="0" borderId="0" xfId="695" applyNumberFormat="1" applyFont="1" applyAlignment="1">
      <alignment horizontal="center" vertical="center" wrapText="1"/>
    </xf>
    <xf numFmtId="2" fontId="102" fillId="0" borderId="0" xfId="1" applyNumberFormat="1" applyFont="1" applyAlignment="1">
      <alignment horizontal="center" vertical="center" wrapText="1"/>
    </xf>
    <xf numFmtId="0" fontId="103" fillId="0" borderId="0" xfId="0" applyFont="1" applyAlignment="1">
      <alignment horizontal="left" wrapText="1"/>
    </xf>
    <xf numFmtId="0" fontId="103" fillId="3" borderId="0" xfId="0" applyFont="1" applyFill="1" applyAlignment="1">
      <alignment horizontal="center" vertical="center"/>
    </xf>
    <xf numFmtId="2" fontId="107" fillId="0" borderId="0" xfId="1148" applyNumberFormat="1" applyFont="1" applyBorder="1" applyAlignment="1">
      <alignment horizontal="center" vertical="center" wrapText="1"/>
    </xf>
    <xf numFmtId="0" fontId="107" fillId="0" borderId="0" xfId="695" applyFont="1" applyAlignment="1">
      <alignment horizontal="left" vertical="center" wrapText="1"/>
    </xf>
    <xf numFmtId="43" fontId="107" fillId="0" borderId="0" xfId="1845" applyFont="1" applyBorder="1" applyAlignment="1">
      <alignment horizontal="left" vertical="center" wrapText="1"/>
    </xf>
    <xf numFmtId="4" fontId="102" fillId="0" borderId="0" xfId="1" applyNumberFormat="1" applyFont="1" applyAlignment="1">
      <alignment horizontal="center" vertical="center" wrapText="1"/>
    </xf>
    <xf numFmtId="165" fontId="103" fillId="0" borderId="0" xfId="0" applyNumberFormat="1" applyFont="1" applyAlignment="1">
      <alignment horizontal="center" vertical="center"/>
    </xf>
    <xf numFmtId="10" fontId="103" fillId="0" borderId="0" xfId="0" applyNumberFormat="1" applyFont="1" applyAlignment="1">
      <alignment horizontal="center" vertical="center"/>
    </xf>
    <xf numFmtId="165" fontId="108" fillId="0" borderId="0" xfId="695" applyNumberFormat="1" applyFont="1" applyAlignment="1">
      <alignment horizontal="center" vertical="center" wrapText="1"/>
    </xf>
    <xf numFmtId="2" fontId="103" fillId="0" borderId="0" xfId="0" applyNumberFormat="1" applyFont="1" applyAlignment="1">
      <alignment horizontal="center" vertical="center"/>
    </xf>
    <xf numFmtId="0" fontId="27" fillId="0" borderId="0" xfId="0" applyFont="1" applyAlignment="1">
      <alignment horizontal="center" vertical="center" wrapText="1"/>
    </xf>
    <xf numFmtId="0" fontId="25" fillId="0" borderId="1" xfId="1" applyFont="1" applyBorder="1"/>
    <xf numFmtId="0" fontId="25" fillId="0" borderId="3" xfId="1" applyFont="1" applyBorder="1"/>
    <xf numFmtId="0" fontId="25" fillId="0" borderId="2" xfId="1" applyFont="1" applyBorder="1"/>
    <xf numFmtId="0" fontId="0" fillId="0" borderId="0" xfId="0" applyAlignment="1">
      <alignment horizontal="center"/>
    </xf>
    <xf numFmtId="2" fontId="29" fillId="0" borderId="0" xfId="0" applyNumberFormat="1" applyFont="1" applyAlignment="1">
      <alignment horizontal="center" vertical="center"/>
    </xf>
    <xf numFmtId="0" fontId="29" fillId="0" borderId="0" xfId="0" applyFont="1" applyAlignment="1">
      <alignment horizontal="left" vertical="center" wrapText="1"/>
    </xf>
    <xf numFmtId="4" fontId="29" fillId="0" borderId="0" xfId="0" applyNumberFormat="1" applyFont="1" applyAlignment="1">
      <alignment horizontal="center" vertical="center"/>
    </xf>
    <xf numFmtId="0" fontId="29" fillId="0" borderId="0" xfId="0" applyFont="1" applyAlignment="1">
      <alignment horizontal="left" vertical="center"/>
    </xf>
    <xf numFmtId="0" fontId="29" fillId="0" borderId="0" xfId="0" applyFont="1" applyAlignment="1">
      <alignment vertical="center" wrapText="1"/>
    </xf>
    <xf numFmtId="4" fontId="29" fillId="0" borderId="0" xfId="0" applyNumberFormat="1" applyFont="1" applyAlignment="1">
      <alignment horizontal="left" vertical="center"/>
    </xf>
    <xf numFmtId="0" fontId="29" fillId="0" borderId="0" xfId="0" applyFont="1"/>
    <xf numFmtId="0" fontId="29" fillId="0" borderId="0" xfId="0" applyFont="1" applyAlignment="1">
      <alignment vertical="center"/>
    </xf>
    <xf numFmtId="2" fontId="29" fillId="0" borderId="0" xfId="0" applyNumberFormat="1" applyFont="1" applyAlignment="1">
      <alignment vertical="center"/>
    </xf>
    <xf numFmtId="0" fontId="29" fillId="0" borderId="0" xfId="0" applyFont="1" applyAlignment="1">
      <alignment horizontal="center"/>
    </xf>
    <xf numFmtId="1" fontId="29" fillId="0" borderId="0" xfId="0" applyNumberFormat="1" applyFont="1" applyAlignment="1">
      <alignment horizontal="center" vertical="center"/>
    </xf>
    <xf numFmtId="0" fontId="29" fillId="0" borderId="16" xfId="0" applyFont="1" applyBorder="1" applyAlignment="1">
      <alignment horizontal="left" wrapText="1"/>
    </xf>
    <xf numFmtId="0" fontId="28" fillId="0" borderId="16" xfId="1" applyFont="1" applyBorder="1" applyAlignment="1">
      <alignment horizontal="center" vertical="center"/>
    </xf>
    <xf numFmtId="2" fontId="28" fillId="0" borderId="16" xfId="1" applyNumberFormat="1" applyFont="1" applyBorder="1" applyAlignment="1">
      <alignment horizontal="center" vertical="center"/>
    </xf>
    <xf numFmtId="0" fontId="29" fillId="0" borderId="16" xfId="0" applyFont="1" applyBorder="1" applyAlignment="1">
      <alignment horizontal="left" vertical="center" wrapText="1"/>
    </xf>
    <xf numFmtId="165" fontId="28" fillId="0" borderId="49" xfId="1" applyNumberFormat="1" applyFont="1" applyBorder="1" applyAlignment="1">
      <alignment horizontal="center" vertical="center"/>
    </xf>
    <xf numFmtId="0" fontId="35" fillId="0" borderId="0" xfId="0" applyFont="1" applyAlignment="1">
      <alignment horizontal="center"/>
    </xf>
    <xf numFmtId="1" fontId="29" fillId="0" borderId="0" xfId="0" applyNumberFormat="1" applyFont="1" applyAlignment="1">
      <alignment horizontal="center" vertical="center" wrapText="1"/>
    </xf>
    <xf numFmtId="0" fontId="29" fillId="0" borderId="0" xfId="0" applyFont="1" applyAlignment="1">
      <alignment horizontal="center" vertical="center" wrapText="1"/>
    </xf>
    <xf numFmtId="0" fontId="29" fillId="0" borderId="16" xfId="0" applyFont="1" applyBorder="1" applyAlignment="1">
      <alignment vertical="center" wrapText="1"/>
    </xf>
    <xf numFmtId="0" fontId="29" fillId="0" borderId="46" xfId="0" applyFont="1" applyBorder="1" applyAlignment="1">
      <alignment vertical="center" wrapText="1"/>
    </xf>
    <xf numFmtId="0" fontId="28" fillId="0" borderId="0" xfId="1" applyFont="1" applyAlignment="1">
      <alignment vertical="center" wrapText="1"/>
    </xf>
    <xf numFmtId="2" fontId="29" fillId="0" borderId="16" xfId="0" applyNumberFormat="1" applyFont="1" applyBorder="1" applyAlignment="1">
      <alignment horizontal="center" vertical="center" wrapText="1"/>
    </xf>
    <xf numFmtId="198" fontId="29" fillId="0" borderId="0" xfId="0" applyNumberFormat="1" applyFont="1" applyAlignment="1">
      <alignment horizontal="center" vertical="center"/>
    </xf>
    <xf numFmtId="165" fontId="29" fillId="3" borderId="18" xfId="1" applyNumberFormat="1" applyFont="1" applyFill="1" applyBorder="1" applyAlignment="1">
      <alignment horizontal="center" vertical="center" wrapText="1"/>
    </xf>
    <xf numFmtId="0" fontId="29" fillId="0" borderId="44" xfId="0" applyFont="1" applyBorder="1" applyAlignment="1">
      <alignment vertical="center" wrapText="1"/>
    </xf>
    <xf numFmtId="2" fontId="43" fillId="0" borderId="16" xfId="0" applyNumberFormat="1" applyFont="1" applyBorder="1" applyAlignment="1">
      <alignment horizontal="center" vertical="center" wrapText="1"/>
    </xf>
    <xf numFmtId="1" fontId="29" fillId="0" borderId="0" xfId="0" applyNumberFormat="1" applyFont="1" applyAlignment="1">
      <alignment vertical="center"/>
    </xf>
    <xf numFmtId="0" fontId="29" fillId="0" borderId="27" xfId="0" applyFont="1" applyBorder="1" applyAlignment="1">
      <alignment horizontal="center" vertical="center"/>
    </xf>
    <xf numFmtId="2" fontId="29" fillId="0" borderId="27" xfId="0" applyNumberFormat="1" applyFont="1" applyBorder="1" applyAlignment="1">
      <alignment horizontal="center" vertical="center"/>
    </xf>
    <xf numFmtId="2" fontId="29" fillId="0" borderId="0" xfId="0" applyNumberFormat="1" applyFont="1" applyAlignment="1">
      <alignment horizontal="center" vertical="center" wrapText="1"/>
    </xf>
    <xf numFmtId="165" fontId="28" fillId="0" borderId="49" xfId="1" applyNumberFormat="1" applyFont="1" applyBorder="1" applyAlignment="1">
      <alignment horizontal="center" vertical="center" wrapText="1"/>
    </xf>
    <xf numFmtId="0" fontId="29" fillId="0" borderId="46" xfId="0" applyFont="1" applyBorder="1" applyAlignment="1">
      <alignment horizontal="center" vertical="center"/>
    </xf>
    <xf numFmtId="3" fontId="43" fillId="0" borderId="0" xfId="0" applyNumberFormat="1" applyFont="1" applyAlignment="1">
      <alignment horizontal="center" vertical="center" wrapText="1"/>
    </xf>
    <xf numFmtId="0" fontId="29" fillId="0" borderId="46" xfId="0" applyFont="1" applyBorder="1" applyAlignment="1">
      <alignment horizontal="left" vertical="center" wrapText="1"/>
    </xf>
    <xf numFmtId="0" fontId="28" fillId="0" borderId="44" xfId="1" applyFont="1" applyBorder="1" applyAlignment="1">
      <alignment horizontal="center" vertical="center"/>
    </xf>
    <xf numFmtId="165" fontId="43" fillId="0" borderId="46" xfId="0" applyNumberFormat="1" applyFont="1" applyBorder="1" applyAlignment="1">
      <alignment horizontal="center" vertical="center" wrapText="1"/>
    </xf>
    <xf numFmtId="165" fontId="43" fillId="3" borderId="49" xfId="0" applyNumberFormat="1" applyFont="1" applyFill="1" applyBorder="1" applyAlignment="1">
      <alignment horizontal="center" vertical="center" wrapText="1"/>
    </xf>
    <xf numFmtId="0" fontId="28" fillId="3" borderId="16" xfId="1" applyFont="1" applyFill="1" applyBorder="1" applyAlignment="1">
      <alignment horizontal="left" vertical="center" wrapText="1"/>
    </xf>
    <xf numFmtId="1" fontId="2" fillId="0" borderId="0" xfId="9326" applyNumberFormat="1"/>
    <xf numFmtId="2" fontId="2" fillId="0" borderId="0" xfId="9326" applyNumberFormat="1"/>
    <xf numFmtId="0" fontId="2" fillId="0" borderId="0" xfId="9326"/>
    <xf numFmtId="1" fontId="2" fillId="56" borderId="0" xfId="9326" applyNumberFormat="1" applyFill="1"/>
    <xf numFmtId="2" fontId="2" fillId="56" borderId="0" xfId="9326" applyNumberFormat="1" applyFill="1"/>
    <xf numFmtId="4" fontId="2" fillId="0" borderId="0" xfId="9326" applyNumberFormat="1"/>
    <xf numFmtId="0" fontId="25" fillId="5" borderId="71" xfId="1" applyFont="1" applyFill="1" applyBorder="1" applyAlignment="1">
      <alignment horizontal="center" vertical="center"/>
    </xf>
    <xf numFmtId="165" fontId="29" fillId="3" borderId="65" xfId="2" applyNumberFormat="1" applyFont="1" applyFill="1" applyBorder="1" applyAlignment="1">
      <alignment horizontal="center" vertical="center" wrapText="1"/>
    </xf>
    <xf numFmtId="1" fontId="29" fillId="3" borderId="0" xfId="0" applyNumberFormat="1" applyFont="1" applyFill="1" applyAlignment="1">
      <alignment horizontal="center" vertical="center" wrapText="1"/>
    </xf>
    <xf numFmtId="4" fontId="29" fillId="0" borderId="16" xfId="7901" applyNumberFormat="1" applyFont="1" applyFill="1" applyBorder="1" applyAlignment="1">
      <alignment horizontal="center" vertical="center" wrapText="1"/>
    </xf>
    <xf numFmtId="4" fontId="0" fillId="0" borderId="0" xfId="0" applyNumberFormat="1" applyAlignment="1">
      <alignment horizontal="center" vertical="center"/>
    </xf>
    <xf numFmtId="0" fontId="0" fillId="0" borderId="0" xfId="0" applyAlignment="1">
      <alignment horizontal="left" vertical="center" wrapText="1"/>
    </xf>
    <xf numFmtId="4" fontId="103" fillId="0" borderId="0" xfId="0" applyNumberFormat="1" applyFont="1" applyAlignment="1">
      <alignment horizontal="center" vertical="center"/>
    </xf>
    <xf numFmtId="0" fontId="35" fillId="0" borderId="0" xfId="0" applyFont="1" applyAlignment="1">
      <alignment horizontal="center" vertical="top"/>
    </xf>
    <xf numFmtId="4" fontId="103" fillId="0" borderId="0" xfId="0" applyNumberFormat="1" applyFont="1" applyAlignment="1">
      <alignment horizontal="left" vertical="center"/>
    </xf>
    <xf numFmtId="0" fontId="0" fillId="0" borderId="6" xfId="0" applyBorder="1" applyAlignment="1">
      <alignment horizontal="center" vertical="center"/>
    </xf>
    <xf numFmtId="0" fontId="0" fillId="0" borderId="8" xfId="0" applyBorder="1" applyAlignment="1">
      <alignment horizontal="center" vertical="center"/>
    </xf>
    <xf numFmtId="0" fontId="0" fillId="0" borderId="8" xfId="0" applyBorder="1" applyAlignment="1">
      <alignment horizontal="left" vertical="center"/>
    </xf>
    <xf numFmtId="0" fontId="0" fillId="0" borderId="7" xfId="0" applyBorder="1" applyAlignment="1">
      <alignment horizontal="center" vertical="center"/>
    </xf>
    <xf numFmtId="43" fontId="125" fillId="0" borderId="16" xfId="1362" applyFont="1" applyFill="1" applyBorder="1" applyAlignment="1">
      <alignment horizontal="center"/>
    </xf>
    <xf numFmtId="0" fontId="32" fillId="0" borderId="16" xfId="910" applyFont="1" applyBorder="1"/>
    <xf numFmtId="0" fontId="29" fillId="3" borderId="46" xfId="0" applyFont="1" applyFill="1" applyBorder="1" applyAlignment="1">
      <alignment horizontal="left" vertical="center" wrapText="1"/>
    </xf>
    <xf numFmtId="0" fontId="28" fillId="3" borderId="77" xfId="1" applyFont="1" applyFill="1" applyBorder="1" applyAlignment="1">
      <alignment horizontal="center" vertical="center" wrapText="1"/>
    </xf>
    <xf numFmtId="0" fontId="29" fillId="3" borderId="78" xfId="0" applyFont="1" applyFill="1" applyBorder="1" applyAlignment="1">
      <alignment horizontal="center" vertical="center"/>
    </xf>
    <xf numFmtId="0" fontId="29" fillId="3" borderId="78" xfId="0" applyFont="1" applyFill="1" applyBorder="1" applyAlignment="1">
      <alignment horizontal="left" vertical="center" wrapText="1"/>
    </xf>
    <xf numFmtId="0" fontId="28" fillId="3" borderId="78" xfId="1" applyFont="1" applyFill="1" applyBorder="1" applyAlignment="1">
      <alignment horizontal="center" vertical="center" wrapText="1"/>
    </xf>
    <xf numFmtId="4" fontId="29" fillId="3" borderId="78" xfId="5474" applyNumberFormat="1" applyFont="1" applyFill="1" applyBorder="1" applyAlignment="1">
      <alignment horizontal="center" vertical="center" wrapText="1"/>
    </xf>
    <xf numFmtId="165" fontId="28" fillId="3" borderId="78" xfId="1" applyNumberFormat="1" applyFont="1" applyFill="1" applyBorder="1" applyAlignment="1">
      <alignment horizontal="center" vertical="center" wrapText="1"/>
    </xf>
    <xf numFmtId="165" fontId="29" fillId="3" borderId="79" xfId="2" applyNumberFormat="1" applyFont="1" applyFill="1" applyBorder="1" applyAlignment="1">
      <alignment horizontal="center" vertical="center" wrapText="1"/>
    </xf>
    <xf numFmtId="165" fontId="43" fillId="3" borderId="18" xfId="0" applyNumberFormat="1" applyFont="1" applyFill="1" applyBorder="1" applyAlignment="1">
      <alignment horizontal="center" vertical="center" wrapText="1"/>
    </xf>
    <xf numFmtId="0" fontId="31" fillId="3" borderId="51" xfId="1" applyFont="1" applyFill="1" applyBorder="1" applyAlignment="1">
      <alignment horizontal="center" vertical="center" wrapText="1"/>
    </xf>
    <xf numFmtId="0" fontId="0" fillId="3" borderId="27" xfId="0" applyFill="1" applyBorder="1" applyAlignment="1">
      <alignment horizontal="center" vertical="center"/>
    </xf>
    <xf numFmtId="0" fontId="29" fillId="3" borderId="46" xfId="0" applyFont="1" applyFill="1" applyBorder="1" applyAlignment="1">
      <alignment horizontal="left" vertical="top" wrapText="1"/>
    </xf>
    <xf numFmtId="4" fontId="29" fillId="3" borderId="44" xfId="5474" applyNumberFormat="1" applyFont="1" applyFill="1" applyBorder="1" applyAlignment="1">
      <alignment horizontal="center" vertical="center" wrapText="1"/>
    </xf>
    <xf numFmtId="165" fontId="28" fillId="3" borderId="44" xfId="1" applyNumberFormat="1" applyFont="1" applyFill="1" applyBorder="1" applyAlignment="1">
      <alignment horizontal="center" vertical="center" wrapText="1"/>
    </xf>
    <xf numFmtId="165" fontId="29" fillId="3" borderId="71" xfId="2" applyNumberFormat="1" applyFont="1" applyFill="1" applyBorder="1" applyAlignment="1">
      <alignment horizontal="center" vertical="center" wrapText="1"/>
    </xf>
    <xf numFmtId="0" fontId="31" fillId="3" borderId="52" xfId="1" applyFont="1" applyFill="1" applyBorder="1" applyAlignment="1">
      <alignment vertical="center" wrapText="1"/>
    </xf>
    <xf numFmtId="0" fontId="31" fillId="3" borderId="62" xfId="1" applyFont="1" applyFill="1" applyBorder="1" applyAlignment="1">
      <alignment vertical="center" wrapText="1"/>
    </xf>
    <xf numFmtId="0" fontId="24" fillId="0" borderId="6" xfId="1" applyBorder="1" applyAlignment="1">
      <alignment horizontal="center"/>
    </xf>
    <xf numFmtId="0" fontId="24" fillId="0" borderId="63" xfId="1" applyBorder="1"/>
    <xf numFmtId="0" fontId="31" fillId="3" borderId="70" xfId="1" applyFont="1" applyFill="1" applyBorder="1" applyAlignment="1">
      <alignment horizontal="center" vertical="center" wrapText="1"/>
    </xf>
    <xf numFmtId="0" fontId="31" fillId="3" borderId="68" xfId="1" applyFont="1" applyFill="1" applyBorder="1" applyAlignment="1">
      <alignment vertical="center" wrapText="1"/>
    </xf>
    <xf numFmtId="0" fontId="31" fillId="3" borderId="76" xfId="1" applyFont="1" applyFill="1" applyBorder="1" applyAlignment="1">
      <alignment vertical="center" wrapText="1"/>
    </xf>
    <xf numFmtId="165" fontId="31" fillId="5" borderId="81" xfId="1" applyNumberFormat="1" applyFont="1" applyFill="1" applyBorder="1" applyAlignment="1">
      <alignment horizontal="center" vertical="center" wrapText="1"/>
    </xf>
    <xf numFmtId="165" fontId="29" fillId="3" borderId="17" xfId="2" applyNumberFormat="1" applyFont="1" applyFill="1" applyBorder="1" applyAlignment="1">
      <alignment horizontal="center" vertical="center" wrapText="1"/>
    </xf>
    <xf numFmtId="0" fontId="28" fillId="3" borderId="20" xfId="1" applyFont="1" applyFill="1" applyBorder="1" applyAlignment="1">
      <alignment horizontal="center" vertical="center" wrapText="1"/>
    </xf>
    <xf numFmtId="0" fontId="29" fillId="3" borderId="28" xfId="0" applyFont="1" applyFill="1" applyBorder="1" applyAlignment="1">
      <alignment horizontal="center" vertical="center"/>
    </xf>
    <xf numFmtId="0" fontId="29" fillId="3" borderId="28" xfId="0" applyFont="1" applyFill="1" applyBorder="1" applyAlignment="1">
      <alignment horizontal="left" vertical="top" wrapText="1"/>
    </xf>
    <xf numFmtId="0" fontId="28" fillId="3" borderId="28" xfId="1" applyFont="1" applyFill="1" applyBorder="1" applyAlignment="1">
      <alignment horizontal="center" vertical="center" wrapText="1"/>
    </xf>
    <xf numFmtId="4" fontId="29" fillId="3" borderId="28" xfId="5474" applyNumberFormat="1" applyFont="1" applyFill="1" applyBorder="1" applyAlignment="1">
      <alignment horizontal="center" vertical="center" wrapText="1"/>
    </xf>
    <xf numFmtId="165" fontId="28" fillId="3" borderId="28" xfId="1" applyNumberFormat="1" applyFont="1" applyFill="1" applyBorder="1" applyAlignment="1">
      <alignment horizontal="center" vertical="center" wrapText="1"/>
    </xf>
    <xf numFmtId="165" fontId="29" fillId="3" borderId="64" xfId="2" applyNumberFormat="1" applyFont="1" applyFill="1" applyBorder="1" applyAlignment="1">
      <alignment horizontal="center" vertical="center" wrapText="1"/>
    </xf>
    <xf numFmtId="181" fontId="123" fillId="0" borderId="0" xfId="9321" applyFont="1" applyBorder="1"/>
    <xf numFmtId="4" fontId="1" fillId="3" borderId="0" xfId="5013" applyNumberFormat="1" applyFont="1" applyFill="1" applyAlignment="1">
      <alignment horizontal="center" vertical="center"/>
    </xf>
    <xf numFmtId="4" fontId="9" fillId="0" borderId="0" xfId="5013" applyNumberFormat="1" applyFill="1" applyAlignment="1">
      <alignment horizontal="center" vertical="center"/>
    </xf>
    <xf numFmtId="10" fontId="10" fillId="48" borderId="0" xfId="9327" applyNumberFormat="1" applyFont="1" applyFill="1" applyAlignment="1">
      <alignment horizontal="center" vertical="center"/>
    </xf>
    <xf numFmtId="0" fontId="33" fillId="0" borderId="0" xfId="1" applyFont="1" applyAlignment="1">
      <alignment horizontal="left" vertical="center"/>
    </xf>
    <xf numFmtId="0" fontId="26" fillId="0" borderId="1"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0" xfId="0" applyFont="1" applyAlignment="1">
      <alignment horizontal="center" vertical="center" wrapText="1"/>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7" xfId="0" applyFont="1" applyBorder="1" applyAlignment="1">
      <alignment horizontal="center" vertical="center" wrapText="1"/>
    </xf>
    <xf numFmtId="0" fontId="27" fillId="2" borderId="9"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7" fillId="2" borderId="11" xfId="0" applyFont="1" applyFill="1" applyBorder="1" applyAlignment="1">
      <alignment horizontal="center" vertical="center" wrapText="1"/>
    </xf>
    <xf numFmtId="0" fontId="27" fillId="3" borderId="1" xfId="0" applyFont="1" applyFill="1" applyBorder="1" applyAlignment="1">
      <alignment horizontal="center" vertical="center" wrapText="1"/>
    </xf>
    <xf numFmtId="0" fontId="27" fillId="3" borderId="3" xfId="0" applyFont="1" applyFill="1" applyBorder="1" applyAlignment="1">
      <alignment horizontal="center" vertical="center" wrapText="1"/>
    </xf>
    <xf numFmtId="0" fontId="27" fillId="3" borderId="2" xfId="0" applyFont="1" applyFill="1" applyBorder="1" applyAlignment="1">
      <alignment horizontal="center" vertical="center" wrapText="1"/>
    </xf>
    <xf numFmtId="0" fontId="28" fillId="3" borderId="16" xfId="1" applyFont="1" applyFill="1" applyBorder="1" applyAlignment="1">
      <alignment horizontal="left" vertical="center" wrapText="1"/>
    </xf>
    <xf numFmtId="0" fontId="27" fillId="4" borderId="9" xfId="0" applyFont="1" applyFill="1" applyBorder="1" applyAlignment="1">
      <alignment horizontal="center" vertical="center" wrapText="1"/>
    </xf>
    <xf numFmtId="0" fontId="27" fillId="4" borderId="10" xfId="0" applyFont="1" applyFill="1" applyBorder="1" applyAlignment="1">
      <alignment horizontal="center" vertical="center" wrapText="1"/>
    </xf>
    <xf numFmtId="0" fontId="27" fillId="4" borderId="11" xfId="0" applyFont="1" applyFill="1" applyBorder="1" applyAlignment="1">
      <alignment horizontal="center" vertical="center" wrapText="1"/>
    </xf>
    <xf numFmtId="0" fontId="25" fillId="0" borderId="1" xfId="1" applyFont="1" applyBorder="1" applyAlignment="1">
      <alignment horizontal="center"/>
    </xf>
    <xf numFmtId="0" fontId="25" fillId="0" borderId="2" xfId="1" applyFont="1" applyBorder="1" applyAlignment="1">
      <alignment horizontal="center"/>
    </xf>
    <xf numFmtId="165" fontId="29" fillId="3" borderId="18" xfId="2" applyNumberFormat="1" applyFont="1" applyFill="1" applyBorder="1" applyAlignment="1">
      <alignment horizontal="center" vertical="center" wrapText="1"/>
    </xf>
    <xf numFmtId="165" fontId="29" fillId="3" borderId="60" xfId="2" applyNumberFormat="1" applyFont="1" applyFill="1" applyBorder="1" applyAlignment="1">
      <alignment horizontal="center" vertical="center" wrapText="1"/>
    </xf>
    <xf numFmtId="0" fontId="43" fillId="3" borderId="18" xfId="0" applyFont="1" applyFill="1" applyBorder="1" applyAlignment="1">
      <alignment horizontal="left" vertical="center" wrapText="1"/>
    </xf>
    <xf numFmtId="0" fontId="43" fillId="3" borderId="19" xfId="0" applyFont="1" applyFill="1" applyBorder="1" applyAlignment="1">
      <alignment horizontal="left" vertical="center" wrapText="1"/>
    </xf>
    <xf numFmtId="0" fontId="43" fillId="3" borderId="30" xfId="0" applyFont="1" applyFill="1" applyBorder="1" applyAlignment="1">
      <alignment horizontal="left" vertical="center" wrapText="1"/>
    </xf>
    <xf numFmtId="165" fontId="43" fillId="3" borderId="18" xfId="0" applyNumberFormat="1" applyFont="1" applyFill="1" applyBorder="1" applyAlignment="1">
      <alignment horizontal="center" vertical="center" wrapText="1"/>
    </xf>
    <xf numFmtId="165" fontId="43" fillId="3" borderId="60" xfId="0" applyNumberFormat="1" applyFont="1" applyFill="1" applyBorder="1" applyAlignment="1">
      <alignment horizontal="center" vertical="center" wrapText="1"/>
    </xf>
    <xf numFmtId="166" fontId="28" fillId="0" borderId="62" xfId="1" applyNumberFormat="1" applyFont="1" applyBorder="1" applyAlignment="1">
      <alignment horizontal="center" vertical="center" wrapText="1"/>
    </xf>
    <xf numFmtId="166" fontId="28" fillId="0" borderId="11" xfId="1" applyNumberFormat="1" applyFont="1" applyBorder="1" applyAlignment="1">
      <alignment horizontal="center" vertical="center" wrapText="1"/>
    </xf>
    <xf numFmtId="0" fontId="31" fillId="0" borderId="9" xfId="1" applyFont="1" applyBorder="1" applyAlignment="1">
      <alignment horizontal="right" vertical="center" wrapText="1"/>
    </xf>
    <xf numFmtId="0" fontId="31" fillId="0" borderId="10" xfId="1" applyFont="1" applyBorder="1" applyAlignment="1">
      <alignment horizontal="right" vertical="center" wrapText="1"/>
    </xf>
    <xf numFmtId="0" fontId="31" fillId="0" borderId="23" xfId="1" applyFont="1" applyBorder="1" applyAlignment="1">
      <alignment horizontal="right" vertical="center" wrapText="1"/>
    </xf>
    <xf numFmtId="0" fontId="31" fillId="0" borderId="9" xfId="1" applyFont="1" applyBorder="1" applyAlignment="1">
      <alignment horizontal="center" vertical="center" wrapText="1"/>
    </xf>
    <xf numFmtId="0" fontId="31" fillId="0" borderId="10" xfId="1" applyFont="1" applyBorder="1" applyAlignment="1">
      <alignment horizontal="center" vertical="center" wrapText="1"/>
    </xf>
    <xf numFmtId="0" fontId="31" fillId="0" borderId="11" xfId="1" applyFont="1" applyBorder="1" applyAlignment="1">
      <alignment horizontal="center" vertical="center" wrapText="1"/>
    </xf>
    <xf numFmtId="0" fontId="24" fillId="0" borderId="9" xfId="1" applyBorder="1" applyAlignment="1">
      <alignment horizontal="center"/>
    </xf>
    <xf numFmtId="0" fontId="24" fillId="0" borderId="10" xfId="1" applyBorder="1" applyAlignment="1">
      <alignment horizontal="center"/>
    </xf>
    <xf numFmtId="0" fontId="24" fillId="0" borderId="11" xfId="1" applyBorder="1" applyAlignment="1">
      <alignment horizontal="center"/>
    </xf>
    <xf numFmtId="166" fontId="31" fillId="5" borderId="62" xfId="1" applyNumberFormat="1" applyFont="1" applyFill="1" applyBorder="1" applyAlignment="1">
      <alignment horizontal="center" vertical="center" wrapText="1"/>
    </xf>
    <xf numFmtId="166" fontId="31" fillId="5" borderId="11" xfId="1" applyNumberFormat="1" applyFont="1" applyFill="1" applyBorder="1" applyAlignment="1">
      <alignment horizontal="center" vertical="center" wrapText="1"/>
    </xf>
    <xf numFmtId="165" fontId="28" fillId="3" borderId="18" xfId="1" applyNumberFormat="1" applyFont="1" applyFill="1" applyBorder="1" applyAlignment="1">
      <alignment horizontal="center" vertical="center" wrapText="1"/>
    </xf>
    <xf numFmtId="165" fontId="28" fillId="3" borderId="60" xfId="1" applyNumberFormat="1" applyFont="1" applyFill="1" applyBorder="1" applyAlignment="1">
      <alignment horizontal="center" vertical="center" wrapText="1"/>
    </xf>
    <xf numFmtId="165" fontId="28" fillId="3" borderId="21" xfId="1" applyNumberFormat="1" applyFont="1" applyFill="1" applyBorder="1" applyAlignment="1">
      <alignment horizontal="center" vertical="center"/>
    </xf>
    <xf numFmtId="165" fontId="28" fillId="3" borderId="61" xfId="1" applyNumberFormat="1" applyFont="1" applyFill="1" applyBorder="1" applyAlignment="1">
      <alignment horizontal="center" vertical="center"/>
    </xf>
    <xf numFmtId="0" fontId="25" fillId="5" borderId="62" xfId="1" applyFont="1" applyFill="1" applyBorder="1" applyAlignment="1">
      <alignment horizontal="center" vertical="center"/>
    </xf>
    <xf numFmtId="0" fontId="25" fillId="5" borderId="11" xfId="1" applyFont="1" applyFill="1" applyBorder="1" applyAlignment="1">
      <alignment horizontal="center" vertical="center"/>
    </xf>
    <xf numFmtId="0" fontId="27" fillId="3" borderId="9" xfId="0" applyFont="1" applyFill="1" applyBorder="1" applyAlignment="1">
      <alignment horizontal="center" vertical="center" wrapText="1"/>
    </xf>
    <xf numFmtId="0" fontId="27" fillId="3" borderId="10" xfId="0" applyFont="1" applyFill="1" applyBorder="1" applyAlignment="1">
      <alignment horizontal="center" vertical="center" wrapText="1"/>
    </xf>
    <xf numFmtId="0" fontId="28" fillId="3" borderId="18" xfId="1" applyFont="1" applyFill="1" applyBorder="1" applyAlignment="1">
      <alignment horizontal="left" vertical="center" wrapText="1"/>
    </xf>
    <xf numFmtId="0" fontId="28" fillId="3" borderId="19" xfId="1" applyFont="1" applyFill="1" applyBorder="1" applyAlignment="1">
      <alignment horizontal="left" vertical="center" wrapText="1"/>
    </xf>
    <xf numFmtId="0" fontId="28" fillId="3" borderId="30" xfId="1" applyFont="1" applyFill="1" applyBorder="1" applyAlignment="1">
      <alignment horizontal="left" vertical="center" wrapText="1"/>
    </xf>
    <xf numFmtId="0" fontId="31" fillId="5" borderId="6" xfId="1" applyFont="1" applyFill="1" applyBorder="1" applyAlignment="1">
      <alignment horizontal="center" vertical="center" wrapText="1"/>
    </xf>
    <xf numFmtId="0" fontId="31" fillId="5" borderId="8" xfId="1" applyFont="1" applyFill="1" applyBorder="1" applyAlignment="1">
      <alignment horizontal="center" vertical="center" wrapText="1"/>
    </xf>
    <xf numFmtId="164" fontId="27" fillId="0" borderId="25" xfId="1368" applyFont="1" applyBorder="1" applyAlignment="1">
      <alignment horizontal="center" vertical="center" wrapText="1"/>
    </xf>
    <xf numFmtId="164" fontId="27" fillId="0" borderId="3" xfId="1368" applyFont="1" applyBorder="1" applyAlignment="1">
      <alignment horizontal="center" vertical="center" wrapText="1"/>
    </xf>
    <xf numFmtId="164" fontId="27" fillId="0" borderId="2" xfId="1368" applyFont="1" applyBorder="1" applyAlignment="1">
      <alignment horizontal="center" vertical="center" wrapText="1"/>
    </xf>
    <xf numFmtId="164" fontId="27" fillId="0" borderId="26" xfId="1368" applyFont="1" applyBorder="1" applyAlignment="1">
      <alignment horizontal="center" vertical="center" wrapText="1"/>
    </xf>
    <xf numFmtId="164" fontId="27" fillId="0" borderId="0" xfId="1368" applyFont="1" applyBorder="1" applyAlignment="1">
      <alignment horizontal="center" vertical="center" wrapText="1"/>
    </xf>
    <xf numFmtId="164" fontId="27" fillId="0" borderId="5" xfId="1368" applyFont="1" applyBorder="1" applyAlignment="1">
      <alignment horizontal="center" vertical="center" wrapText="1"/>
    </xf>
    <xf numFmtId="164" fontId="27" fillId="0" borderId="76" xfId="1368" applyFont="1" applyBorder="1" applyAlignment="1">
      <alignment horizontal="center" vertical="center" wrapText="1"/>
    </xf>
    <xf numFmtId="164" fontId="27" fillId="0" borderId="8" xfId="1368" applyFont="1" applyBorder="1" applyAlignment="1">
      <alignment horizontal="center" vertical="center" wrapText="1"/>
    </xf>
    <xf numFmtId="164" fontId="27" fillId="0" borderId="7" xfId="1368" applyFont="1" applyBorder="1" applyAlignment="1">
      <alignment horizontal="center" vertical="center" wrapText="1"/>
    </xf>
    <xf numFmtId="0" fontId="27" fillId="2" borderId="1"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2" xfId="0" applyFont="1" applyFill="1" applyBorder="1" applyAlignment="1">
      <alignment horizontal="center" vertical="center" wrapText="1"/>
    </xf>
    <xf numFmtId="0" fontId="47" fillId="0" borderId="57" xfId="0" applyFont="1" applyBorder="1" applyAlignment="1">
      <alignment horizontal="center" vertical="center" wrapText="1"/>
    </xf>
    <xf numFmtId="0" fontId="47" fillId="0" borderId="27" xfId="0" applyFont="1" applyBorder="1" applyAlignment="1">
      <alignment horizontal="center" vertical="center" wrapText="1"/>
    </xf>
    <xf numFmtId="0" fontId="47" fillId="0" borderId="58" xfId="0" applyFont="1" applyBorder="1" applyAlignment="1">
      <alignment horizontal="center" vertical="center" wrapText="1"/>
    </xf>
    <xf numFmtId="0" fontId="27" fillId="3" borderId="80" xfId="0" applyFont="1" applyFill="1" applyBorder="1" applyAlignment="1">
      <alignment horizontal="center" vertical="center" wrapText="1"/>
    </xf>
    <xf numFmtId="0" fontId="27" fillId="3" borderId="27" xfId="0" applyFont="1" applyFill="1" applyBorder="1" applyAlignment="1">
      <alignment horizontal="center" vertical="center" wrapText="1"/>
    </xf>
    <xf numFmtId="0" fontId="25" fillId="0" borderId="3" xfId="1" applyFont="1" applyBorder="1" applyAlignment="1">
      <alignment horizontal="center"/>
    </xf>
    <xf numFmtId="0" fontId="25" fillId="0" borderId="24" xfId="1" applyFont="1" applyBorder="1" applyAlignment="1">
      <alignment horizontal="center"/>
    </xf>
    <xf numFmtId="0" fontId="27" fillId="3" borderId="6" xfId="0" applyFont="1" applyFill="1" applyBorder="1" applyAlignment="1">
      <alignment horizontal="center" vertical="center" wrapText="1"/>
    </xf>
    <xf numFmtId="0" fontId="27" fillId="3" borderId="8" xfId="0" applyFont="1" applyFill="1" applyBorder="1" applyAlignment="1">
      <alignment horizontal="center" vertical="center" wrapText="1"/>
    </xf>
    <xf numFmtId="0" fontId="27" fillId="3" borderId="63" xfId="0" applyFont="1" applyFill="1" applyBorder="1" applyAlignment="1">
      <alignment horizontal="center" vertical="center" wrapText="1"/>
    </xf>
    <xf numFmtId="0" fontId="103" fillId="0" borderId="0" xfId="0" applyFont="1" applyAlignment="1">
      <alignment horizontal="left" vertical="center" wrapText="1"/>
    </xf>
    <xf numFmtId="0" fontId="103" fillId="0" borderId="0" xfId="0" applyFont="1" applyAlignment="1">
      <alignment horizontal="left" wrapText="1"/>
    </xf>
    <xf numFmtId="0" fontId="45" fillId="5" borderId="9" xfId="0" applyFont="1" applyFill="1" applyBorder="1" applyAlignment="1">
      <alignment horizontal="center" vertical="center"/>
    </xf>
    <xf numFmtId="0" fontId="45" fillId="5" borderId="10" xfId="0" applyFont="1" applyFill="1" applyBorder="1" applyAlignment="1">
      <alignment horizontal="center" vertical="center"/>
    </xf>
    <xf numFmtId="0" fontId="45" fillId="5" borderId="11" xfId="0" applyFont="1" applyFill="1" applyBorder="1" applyAlignment="1">
      <alignment horizontal="center" vertical="center"/>
    </xf>
    <xf numFmtId="0" fontId="103" fillId="0" borderId="14" xfId="0" applyFont="1" applyBorder="1" applyAlignment="1">
      <alignment horizontal="center"/>
    </xf>
    <xf numFmtId="0" fontId="26" fillId="50" borderId="9" xfId="0" applyFont="1" applyFill="1" applyBorder="1" applyAlignment="1">
      <alignment horizontal="center" vertical="center" wrapText="1"/>
    </xf>
    <xf numFmtId="0" fontId="26" fillId="50" borderId="10" xfId="0" applyFont="1" applyFill="1" applyBorder="1" applyAlignment="1">
      <alignment horizontal="center" vertical="center" wrapText="1"/>
    </xf>
    <xf numFmtId="0" fontId="26" fillId="50" borderId="11" xfId="0" applyFont="1" applyFill="1" applyBorder="1" applyAlignment="1">
      <alignment horizontal="center" vertical="center" wrapText="1"/>
    </xf>
    <xf numFmtId="0" fontId="45" fillId="3" borderId="9" xfId="0" applyFont="1" applyFill="1" applyBorder="1" applyAlignment="1">
      <alignment horizontal="center" vertical="center"/>
    </xf>
    <xf numFmtId="0" fontId="45" fillId="3" borderId="10" xfId="0" applyFont="1" applyFill="1" applyBorder="1" applyAlignment="1">
      <alignment horizontal="center" vertical="center"/>
    </xf>
    <xf numFmtId="0" fontId="45" fillId="3" borderId="11" xfId="0" applyFont="1" applyFill="1" applyBorder="1" applyAlignment="1">
      <alignment horizontal="center" vertical="center"/>
    </xf>
    <xf numFmtId="0" fontId="45" fillId="51" borderId="9" xfId="0" applyFont="1" applyFill="1" applyBorder="1" applyAlignment="1">
      <alignment horizontal="center" vertical="center"/>
    </xf>
    <xf numFmtId="0" fontId="45" fillId="51" borderId="10" xfId="0" applyFont="1" applyFill="1" applyBorder="1" applyAlignment="1">
      <alignment horizontal="center" vertical="center"/>
    </xf>
    <xf numFmtId="0" fontId="45" fillId="51" borderId="11" xfId="0" applyFont="1" applyFill="1" applyBorder="1" applyAlignment="1">
      <alignment horizontal="center" vertical="center"/>
    </xf>
    <xf numFmtId="0" fontId="26" fillId="4" borderId="46" xfId="0" applyFont="1" applyFill="1" applyBorder="1" applyAlignment="1">
      <alignment horizontal="center" vertical="center" wrapText="1"/>
    </xf>
    <xf numFmtId="0" fontId="31" fillId="5" borderId="9" xfId="1" applyFont="1" applyFill="1" applyBorder="1" applyAlignment="1">
      <alignment horizontal="center" vertical="center" wrapText="1"/>
    </xf>
    <xf numFmtId="0" fontId="31" fillId="5" borderId="10" xfId="1" applyFont="1" applyFill="1" applyBorder="1" applyAlignment="1">
      <alignment horizontal="center" vertical="center" wrapText="1"/>
    </xf>
    <xf numFmtId="0" fontId="102" fillId="0" borderId="0" xfId="1" applyFont="1" applyAlignment="1">
      <alignment horizontal="center" vertical="center" wrapText="1"/>
    </xf>
    <xf numFmtId="0" fontId="102" fillId="0" borderId="0" xfId="1" applyFont="1" applyAlignment="1">
      <alignment horizontal="left" vertical="center" wrapText="1"/>
    </xf>
    <xf numFmtId="9" fontId="108" fillId="0" borderId="0" xfId="695" applyNumberFormat="1" applyFont="1" applyAlignment="1">
      <alignment horizontal="center" vertical="center" wrapText="1"/>
    </xf>
    <xf numFmtId="168" fontId="107" fillId="0" borderId="0" xfId="1148" applyFont="1" applyFill="1" applyBorder="1" applyAlignment="1">
      <alignment horizontal="center" vertical="center" wrapText="1"/>
    </xf>
    <xf numFmtId="0" fontId="103" fillId="0" borderId="0" xfId="0" applyFont="1" applyAlignment="1">
      <alignment horizontal="center" vertical="center" wrapText="1"/>
    </xf>
    <xf numFmtId="4" fontId="108" fillId="0" borderId="0" xfId="695" applyNumberFormat="1" applyFont="1" applyAlignment="1">
      <alignment horizontal="center" vertical="center" wrapText="1"/>
    </xf>
    <xf numFmtId="0" fontId="103" fillId="0" borderId="0" xfId="0" applyFont="1" applyAlignment="1">
      <alignment horizontal="left" vertical="center"/>
    </xf>
    <xf numFmtId="0" fontId="27" fillId="3" borderId="18" xfId="0" applyFont="1" applyFill="1" applyBorder="1" applyAlignment="1">
      <alignment horizontal="center" vertical="center" wrapText="1"/>
    </xf>
    <xf numFmtId="0" fontId="27" fillId="3" borderId="19" xfId="0" applyFont="1" applyFill="1" applyBorder="1" applyAlignment="1">
      <alignment horizontal="center" vertical="center" wrapText="1"/>
    </xf>
    <xf numFmtId="0" fontId="27" fillId="3" borderId="30" xfId="0" applyFont="1" applyFill="1" applyBorder="1" applyAlignment="1">
      <alignment horizontal="center" vertical="center" wrapText="1"/>
    </xf>
    <xf numFmtId="0" fontId="31" fillId="3" borderId="15" xfId="1" applyFont="1" applyFill="1" applyBorder="1" applyAlignment="1">
      <alignment horizontal="center" vertical="center" wrapText="1"/>
    </xf>
    <xf numFmtId="0" fontId="31" fillId="3" borderId="16" xfId="1" applyFont="1" applyFill="1" applyBorder="1" applyAlignment="1">
      <alignment horizontal="center" vertical="center" wrapText="1"/>
    </xf>
    <xf numFmtId="0" fontId="31" fillId="5" borderId="52" xfId="1" applyFont="1" applyFill="1" applyBorder="1" applyAlignment="1">
      <alignment horizontal="center" vertical="center" wrapText="1"/>
    </xf>
    <xf numFmtId="0" fontId="31" fillId="5" borderId="62" xfId="1" applyFont="1" applyFill="1" applyBorder="1" applyAlignment="1">
      <alignment horizontal="center" vertical="center" wrapText="1"/>
    </xf>
    <xf numFmtId="0" fontId="43" fillId="3" borderId="55" xfId="0" applyFont="1" applyFill="1" applyBorder="1" applyAlignment="1">
      <alignment horizontal="center" vertical="center" wrapText="1"/>
    </xf>
    <xf numFmtId="0" fontId="43" fillId="3" borderId="27" xfId="0" applyFont="1" applyFill="1" applyBorder="1" applyAlignment="1">
      <alignment horizontal="center" vertical="center" wrapText="1"/>
    </xf>
    <xf numFmtId="0" fontId="27" fillId="3" borderId="4" xfId="0" applyFont="1" applyFill="1" applyBorder="1" applyAlignment="1">
      <alignment horizontal="center" vertical="center" wrapText="1"/>
    </xf>
    <xf numFmtId="0" fontId="27" fillId="3" borderId="0" xfId="0" applyFont="1" applyFill="1" applyAlignment="1">
      <alignment horizontal="center" vertical="center" wrapText="1"/>
    </xf>
    <xf numFmtId="0" fontId="27" fillId="3" borderId="50" xfId="0" applyFont="1" applyFill="1" applyBorder="1" applyAlignment="1">
      <alignment horizontal="center" vertical="center" wrapText="1"/>
    </xf>
    <xf numFmtId="0" fontId="27" fillId="3" borderId="44" xfId="0" applyFont="1" applyFill="1" applyBorder="1" applyAlignment="1">
      <alignment horizontal="center" vertical="center" wrapText="1"/>
    </xf>
    <xf numFmtId="0" fontId="27" fillId="3" borderId="15" xfId="0" applyFont="1" applyFill="1" applyBorder="1" applyAlignment="1">
      <alignment horizontal="center" vertical="center" wrapText="1"/>
    </xf>
    <xf numFmtId="0" fontId="27" fillId="3" borderId="16" xfId="0" applyFont="1" applyFill="1" applyBorder="1" applyAlignment="1">
      <alignment horizontal="center" vertical="center" wrapText="1"/>
    </xf>
    <xf numFmtId="0" fontId="27" fillId="2" borderId="6" xfId="0" applyFont="1" applyFill="1" applyBorder="1" applyAlignment="1">
      <alignment horizontal="center" vertical="center" wrapText="1"/>
    </xf>
    <xf numFmtId="0" fontId="27" fillId="2" borderId="8" xfId="0" applyFont="1" applyFill="1" applyBorder="1" applyAlignment="1">
      <alignment horizontal="center" vertical="center" wrapText="1"/>
    </xf>
    <xf numFmtId="0" fontId="27" fillId="3" borderId="13" xfId="0" applyFont="1" applyFill="1" applyBorder="1" applyAlignment="1">
      <alignment horizontal="center" vertical="center" wrapText="1"/>
    </xf>
    <xf numFmtId="0" fontId="27" fillId="3" borderId="14" xfId="0" applyFont="1" applyFill="1" applyBorder="1" applyAlignment="1">
      <alignment horizontal="center" vertical="center" wrapText="1"/>
    </xf>
    <xf numFmtId="0" fontId="31" fillId="5" borderId="18" xfId="1" applyFont="1" applyFill="1" applyBorder="1" applyAlignment="1">
      <alignment horizontal="center" vertical="center" wrapText="1"/>
    </xf>
    <xf numFmtId="0" fontId="31" fillId="5" borderId="19" xfId="1" applyFont="1" applyFill="1" applyBorder="1" applyAlignment="1">
      <alignment horizontal="center" vertical="center" wrapText="1"/>
    </xf>
    <xf numFmtId="0" fontId="31" fillId="3" borderId="29" xfId="1" applyFont="1" applyFill="1" applyBorder="1" applyAlignment="1">
      <alignment horizontal="center" vertical="center" wrapText="1"/>
    </xf>
    <xf numFmtId="0" fontId="31" fillId="3" borderId="19" xfId="1" applyFont="1" applyFill="1" applyBorder="1" applyAlignment="1">
      <alignment horizontal="center" vertical="center" wrapText="1"/>
    </xf>
    <xf numFmtId="0" fontId="31" fillId="49" borderId="18" xfId="1" applyFont="1" applyFill="1" applyBorder="1" applyAlignment="1">
      <alignment horizontal="center" vertical="center" wrapText="1"/>
    </xf>
    <xf numFmtId="0" fontId="31" fillId="49" borderId="19" xfId="1" applyFont="1" applyFill="1" applyBorder="1" applyAlignment="1">
      <alignment horizontal="center" vertical="center" wrapText="1"/>
    </xf>
    <xf numFmtId="0" fontId="31" fillId="49" borderId="30" xfId="1" applyFont="1" applyFill="1" applyBorder="1" applyAlignment="1">
      <alignment horizontal="center" vertical="center" wrapText="1"/>
    </xf>
    <xf numFmtId="165" fontId="31" fillId="5" borderId="51" xfId="1" applyNumberFormat="1" applyFont="1" applyFill="1" applyBorder="1" applyAlignment="1">
      <alignment horizontal="center" vertical="center"/>
    </xf>
    <xf numFmtId="165" fontId="31" fillId="5" borderId="52" xfId="1" applyNumberFormat="1" applyFont="1" applyFill="1" applyBorder="1" applyAlignment="1">
      <alignment horizontal="center" vertical="center"/>
    </xf>
    <xf numFmtId="165" fontId="31" fillId="5" borderId="66" xfId="1" applyNumberFormat="1" applyFont="1" applyFill="1" applyBorder="1" applyAlignment="1">
      <alignment horizontal="center" vertical="center"/>
    </xf>
    <xf numFmtId="165" fontId="31" fillId="5" borderId="9" xfId="1" applyNumberFormat="1" applyFont="1" applyFill="1" applyBorder="1" applyAlignment="1">
      <alignment horizontal="center" vertical="center"/>
    </xf>
    <xf numFmtId="165" fontId="31" fillId="5" borderId="10" xfId="1" applyNumberFormat="1" applyFont="1" applyFill="1" applyBorder="1" applyAlignment="1">
      <alignment horizontal="center" vertical="center"/>
    </xf>
    <xf numFmtId="0" fontId="31" fillId="3" borderId="46" xfId="1" applyFont="1" applyFill="1" applyBorder="1" applyAlignment="1">
      <alignment horizontal="center" vertical="center" wrapText="1"/>
    </xf>
    <xf numFmtId="165" fontId="31" fillId="3" borderId="15" xfId="1" applyNumberFormat="1" applyFont="1" applyFill="1" applyBorder="1" applyAlignment="1">
      <alignment horizontal="center" vertical="center"/>
    </xf>
    <xf numFmtId="165" fontId="31" fillId="3" borderId="16" xfId="1" applyNumberFormat="1" applyFont="1" applyFill="1" applyBorder="1" applyAlignment="1">
      <alignment horizontal="center" vertical="center"/>
    </xf>
    <xf numFmtId="165" fontId="31" fillId="3" borderId="18" xfId="1" applyNumberFormat="1" applyFont="1" applyFill="1" applyBorder="1" applyAlignment="1">
      <alignment horizontal="center" vertical="center"/>
    </xf>
    <xf numFmtId="0" fontId="27" fillId="3" borderId="53" xfId="0" applyFont="1" applyFill="1" applyBorder="1" applyAlignment="1">
      <alignment horizontal="center" vertical="center" wrapText="1"/>
    </xf>
    <xf numFmtId="0" fontId="27" fillId="3" borderId="46" xfId="0" applyFont="1" applyFill="1" applyBorder="1" applyAlignment="1">
      <alignment horizontal="center" vertical="center" wrapText="1"/>
    </xf>
    <xf numFmtId="0" fontId="28" fillId="0" borderId="59" xfId="1" applyFont="1" applyBorder="1" applyAlignment="1">
      <alignment horizontal="center" vertical="center" wrapText="1"/>
    </xf>
    <xf numFmtId="0" fontId="28" fillId="0" borderId="14" xfId="1" applyFont="1" applyBorder="1" applyAlignment="1">
      <alignment horizontal="center" vertical="center" wrapText="1"/>
    </xf>
    <xf numFmtId="0" fontId="28" fillId="0" borderId="56" xfId="1" applyFont="1" applyBorder="1" applyAlignment="1">
      <alignment horizontal="center" vertical="center" wrapText="1"/>
    </xf>
    <xf numFmtId="0" fontId="28" fillId="0" borderId="18" xfId="1" applyFont="1" applyBorder="1" applyAlignment="1">
      <alignment horizontal="center" vertical="center" wrapText="1"/>
    </xf>
    <xf numFmtId="0" fontId="28" fillId="0" borderId="19" xfId="1" applyFont="1" applyBorder="1" applyAlignment="1">
      <alignment horizontal="center" vertical="center" wrapText="1"/>
    </xf>
    <xf numFmtId="0" fontId="28" fillId="0" borderId="27" xfId="1" applyFont="1" applyBorder="1" applyAlignment="1">
      <alignment horizontal="center" vertical="center" wrapText="1"/>
    </xf>
    <xf numFmtId="0" fontId="28" fillId="0" borderId="30" xfId="1" applyFont="1" applyBorder="1" applyAlignment="1">
      <alignment horizontal="center" vertical="center" wrapText="1"/>
    </xf>
    <xf numFmtId="0" fontId="28" fillId="3" borderId="18" xfId="1" applyFont="1" applyFill="1" applyBorder="1" applyAlignment="1">
      <alignment horizontal="center" vertical="center" wrapText="1"/>
    </xf>
    <xf numFmtId="0" fontId="28" fillId="3" borderId="19" xfId="1" applyFont="1" applyFill="1" applyBorder="1" applyAlignment="1">
      <alignment horizontal="center" vertical="center" wrapText="1"/>
    </xf>
    <xf numFmtId="0" fontId="28" fillId="3" borderId="55" xfId="1" applyFont="1" applyFill="1" applyBorder="1" applyAlignment="1">
      <alignment horizontal="center" vertical="center" wrapText="1"/>
    </xf>
    <xf numFmtId="0" fontId="28" fillId="3" borderId="30" xfId="1" applyFont="1" applyFill="1" applyBorder="1" applyAlignment="1">
      <alignment horizontal="center" vertical="center" wrapText="1"/>
    </xf>
    <xf numFmtId="0" fontId="31" fillId="49" borderId="18" xfId="1" applyFont="1" applyFill="1" applyBorder="1" applyAlignment="1">
      <alignment horizontal="center" vertical="center"/>
    </xf>
    <xf numFmtId="0" fontId="31" fillId="49" borderId="19" xfId="1" applyFont="1" applyFill="1" applyBorder="1" applyAlignment="1">
      <alignment horizontal="center" vertical="center"/>
    </xf>
    <xf numFmtId="0" fontId="31" fillId="49" borderId="30" xfId="1" applyFont="1" applyFill="1" applyBorder="1" applyAlignment="1">
      <alignment horizontal="center" vertical="center"/>
    </xf>
    <xf numFmtId="0" fontId="31" fillId="3" borderId="20" xfId="1" applyFont="1" applyFill="1" applyBorder="1" applyAlignment="1">
      <alignment horizontal="center" vertical="center" wrapText="1"/>
    </xf>
    <xf numFmtId="0" fontId="31" fillId="3" borderId="28" xfId="1" applyFont="1" applyFill="1" applyBorder="1" applyAlignment="1">
      <alignment horizontal="center" vertical="center" wrapText="1"/>
    </xf>
    <xf numFmtId="0" fontId="31" fillId="3" borderId="64" xfId="1" applyFont="1" applyFill="1" applyBorder="1" applyAlignment="1">
      <alignment horizontal="center" vertical="center" wrapText="1"/>
    </xf>
    <xf numFmtId="0" fontId="27" fillId="3" borderId="71" xfId="0" applyFont="1" applyFill="1" applyBorder="1" applyAlignment="1">
      <alignment horizontal="center" vertical="center" wrapText="1"/>
    </xf>
    <xf numFmtId="0" fontId="31" fillId="3" borderId="51" xfId="1" applyFont="1" applyFill="1" applyBorder="1" applyAlignment="1">
      <alignment horizontal="center" vertical="center" wrapText="1"/>
    </xf>
    <xf numFmtId="0" fontId="31" fillId="3" borderId="52" xfId="1" applyFont="1" applyFill="1" applyBorder="1" applyAlignment="1">
      <alignment horizontal="center" vertical="center" wrapText="1"/>
    </xf>
    <xf numFmtId="0" fontId="31" fillId="3" borderId="62" xfId="1" applyFont="1" applyFill="1" applyBorder="1" applyAlignment="1">
      <alignment horizontal="center" vertical="center" wrapText="1"/>
    </xf>
    <xf numFmtId="0" fontId="31" fillId="5" borderId="51" xfId="1" applyFont="1" applyFill="1" applyBorder="1" applyAlignment="1">
      <alignment horizontal="center" vertical="center" wrapText="1"/>
    </xf>
    <xf numFmtId="0" fontId="31" fillId="5" borderId="66" xfId="1" applyFont="1" applyFill="1" applyBorder="1" applyAlignment="1">
      <alignment horizontal="center" vertical="center" wrapText="1"/>
    </xf>
    <xf numFmtId="0" fontId="31" fillId="3" borderId="48" xfId="1" applyFont="1" applyFill="1" applyBorder="1" applyAlignment="1">
      <alignment horizontal="center" vertical="center" wrapText="1"/>
    </xf>
    <xf numFmtId="0" fontId="31" fillId="3" borderId="49" xfId="1" applyFont="1" applyFill="1" applyBorder="1" applyAlignment="1">
      <alignment horizontal="center" vertical="center" wrapText="1"/>
    </xf>
    <xf numFmtId="0" fontId="31" fillId="3" borderId="65" xfId="1" applyFont="1" applyFill="1" applyBorder="1" applyAlignment="1">
      <alignment horizontal="center" vertical="center" wrapText="1"/>
    </xf>
    <xf numFmtId="0" fontId="27" fillId="3" borderId="17" xfId="0" applyFont="1" applyFill="1" applyBorder="1" applyAlignment="1">
      <alignment horizontal="center" vertical="center" wrapText="1"/>
    </xf>
    <xf numFmtId="165" fontId="31" fillId="5" borderId="18" xfId="1" applyNumberFormat="1" applyFont="1" applyFill="1" applyBorder="1" applyAlignment="1">
      <alignment horizontal="center" vertical="center"/>
    </xf>
    <xf numFmtId="165" fontId="31" fillId="5" borderId="19" xfId="1" applyNumberFormat="1" applyFont="1" applyFill="1" applyBorder="1" applyAlignment="1">
      <alignment horizontal="center" vertical="center"/>
    </xf>
    <xf numFmtId="0" fontId="31" fillId="3" borderId="70" xfId="1" applyFont="1" applyFill="1" applyBorder="1" applyAlignment="1">
      <alignment horizontal="center" vertical="center" wrapText="1"/>
    </xf>
    <xf numFmtId="0" fontId="31" fillId="3" borderId="68" xfId="1" applyFont="1" applyFill="1" applyBorder="1" applyAlignment="1">
      <alignment horizontal="center" vertical="center" wrapText="1"/>
    </xf>
    <xf numFmtId="0" fontId="31" fillId="5" borderId="68" xfId="1" applyFont="1" applyFill="1" applyBorder="1" applyAlignment="1">
      <alignment horizontal="center" vertical="center" wrapText="1"/>
    </xf>
    <xf numFmtId="0" fontId="29" fillId="0" borderId="0" xfId="0" applyFont="1" applyAlignment="1">
      <alignment horizontal="left" vertical="center"/>
    </xf>
    <xf numFmtId="0" fontId="0" fillId="3" borderId="0" xfId="0" applyFill="1" applyAlignment="1">
      <alignment horizontal="left" vertical="center"/>
    </xf>
    <xf numFmtId="0" fontId="29" fillId="0" borderId="0" xfId="0" applyFont="1" applyAlignment="1">
      <alignment horizontal="left" vertical="center" wrapText="1"/>
    </xf>
    <xf numFmtId="0" fontId="0" fillId="0" borderId="0" xfId="0" applyAlignment="1">
      <alignment horizontal="left" vertical="center" wrapText="1"/>
    </xf>
    <xf numFmtId="0" fontId="35" fillId="3" borderId="0" xfId="0" applyFont="1" applyFill="1" applyAlignment="1">
      <alignment horizontal="center" vertical="center"/>
    </xf>
    <xf numFmtId="0" fontId="35" fillId="0" borderId="0" xfId="0" applyFont="1" applyAlignment="1">
      <alignment horizontal="left" vertical="center"/>
    </xf>
    <xf numFmtId="0" fontId="0" fillId="0" borderId="0" xfId="0" applyAlignment="1">
      <alignment horizontal="left" vertical="center"/>
    </xf>
    <xf numFmtId="0" fontId="35" fillId="0" borderId="0" xfId="0" applyFont="1" applyAlignment="1">
      <alignment horizontal="left" vertical="center" wrapText="1"/>
    </xf>
    <xf numFmtId="0" fontId="0" fillId="3" borderId="0" xfId="0" applyFill="1" applyAlignment="1">
      <alignment horizontal="left" vertical="center" wrapText="1"/>
    </xf>
    <xf numFmtId="0" fontId="0" fillId="0" borderId="0" xfId="0" applyAlignment="1">
      <alignment vertical="center" wrapText="1"/>
    </xf>
    <xf numFmtId="0" fontId="35" fillId="3" borderId="0" xfId="0" applyFont="1" applyFill="1" applyAlignment="1">
      <alignment horizontal="left" vertical="center"/>
    </xf>
    <xf numFmtId="0" fontId="35" fillId="3" borderId="0" xfId="0" applyFont="1" applyFill="1" applyAlignment="1">
      <alignment vertical="center"/>
    </xf>
    <xf numFmtId="0" fontId="0" fillId="3" borderId="0" xfId="0" applyFill="1" applyAlignment="1">
      <alignment vertical="center"/>
    </xf>
    <xf numFmtId="0" fontId="35" fillId="3" borderId="0" xfId="0" applyFont="1" applyFill="1" applyAlignment="1">
      <alignment horizontal="left" vertical="center" wrapText="1"/>
    </xf>
    <xf numFmtId="0" fontId="0" fillId="3" borderId="25" xfId="0" applyFill="1" applyBorder="1" applyAlignment="1">
      <alignment horizontal="center" vertical="center"/>
    </xf>
    <xf numFmtId="0" fontId="0" fillId="3" borderId="3" xfId="0" applyFill="1" applyBorder="1" applyAlignment="1">
      <alignment horizontal="center" vertical="center"/>
    </xf>
    <xf numFmtId="0" fontId="0" fillId="3" borderId="24" xfId="0" applyFill="1" applyBorder="1" applyAlignment="1">
      <alignment horizontal="center" vertical="center"/>
    </xf>
    <xf numFmtId="0" fontId="29" fillId="0" borderId="0" xfId="0" applyFont="1" applyAlignment="1">
      <alignment horizontal="center" vertical="center" wrapText="1"/>
    </xf>
    <xf numFmtId="0" fontId="27" fillId="51" borderId="9" xfId="0" applyFont="1" applyFill="1" applyBorder="1" applyAlignment="1">
      <alignment horizontal="center" vertical="center" wrapText="1"/>
    </xf>
    <xf numFmtId="0" fontId="27" fillId="51" borderId="10" xfId="0" applyFont="1" applyFill="1" applyBorder="1" applyAlignment="1">
      <alignment horizontal="center" vertical="center" wrapText="1"/>
    </xf>
    <xf numFmtId="0" fontId="27" fillId="51" borderId="11" xfId="0" applyFont="1" applyFill="1" applyBorder="1" applyAlignment="1">
      <alignment horizontal="center" vertical="center" wrapText="1"/>
    </xf>
    <xf numFmtId="2" fontId="29" fillId="0" borderId="0" xfId="0" applyNumberFormat="1" applyFont="1" applyAlignment="1">
      <alignment horizontal="center" vertical="center"/>
    </xf>
    <xf numFmtId="0" fontId="29" fillId="0" borderId="0" xfId="0" applyFont="1" applyAlignment="1">
      <alignment horizontal="center" vertical="center"/>
    </xf>
    <xf numFmtId="0" fontId="29" fillId="0" borderId="0" xfId="0" applyFont="1" applyAlignment="1">
      <alignment vertical="center"/>
    </xf>
    <xf numFmtId="0" fontId="29" fillId="3" borderId="0" xfId="0" applyFont="1" applyFill="1" applyAlignment="1">
      <alignment horizontal="left" vertical="center" wrapText="1"/>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26" fillId="3" borderId="0" xfId="0" applyFont="1" applyFill="1" applyAlignment="1">
      <alignment horizontal="center" vertical="center" wrapText="1"/>
    </xf>
    <xf numFmtId="0" fontId="45" fillId="52" borderId="9" xfId="0" applyFont="1" applyFill="1" applyBorder="1" applyAlignment="1">
      <alignment horizontal="center" vertical="center"/>
    </xf>
    <xf numFmtId="0" fontId="45" fillId="52" borderId="10" xfId="0" applyFont="1" applyFill="1" applyBorder="1" applyAlignment="1">
      <alignment horizontal="center" vertical="center"/>
    </xf>
    <xf numFmtId="0" fontId="45" fillId="52" borderId="11" xfId="0" applyFont="1" applyFill="1" applyBorder="1" applyAlignment="1">
      <alignment horizontal="center" vertical="center"/>
    </xf>
    <xf numFmtId="0" fontId="45" fillId="0" borderId="0" xfId="0" applyFont="1" applyAlignment="1">
      <alignment horizontal="center" vertical="center"/>
    </xf>
    <xf numFmtId="0" fontId="27" fillId="52" borderId="9" xfId="0" applyFont="1" applyFill="1" applyBorder="1" applyAlignment="1">
      <alignment horizontal="center" vertical="center" wrapText="1"/>
    </xf>
    <xf numFmtId="0" fontId="27" fillId="52" borderId="10" xfId="0" applyFont="1" applyFill="1" applyBorder="1" applyAlignment="1">
      <alignment horizontal="center" vertical="center" wrapText="1"/>
    </xf>
    <xf numFmtId="0" fontId="27" fillId="52" borderId="23" xfId="0" applyFont="1" applyFill="1" applyBorder="1" applyAlignment="1">
      <alignment horizontal="center" vertical="center" wrapText="1"/>
    </xf>
    <xf numFmtId="1" fontId="29" fillId="0" borderId="0" xfId="0" applyNumberFormat="1" applyFont="1" applyAlignment="1">
      <alignment horizontal="left" vertical="center"/>
    </xf>
    <xf numFmtId="2" fontId="35" fillId="0" borderId="0" xfId="0" applyNumberFormat="1" applyFont="1" applyAlignment="1">
      <alignment horizontal="left" vertical="center" wrapText="1"/>
    </xf>
    <xf numFmtId="2" fontId="0" fillId="0" borderId="0" xfId="0" applyNumberFormat="1" applyAlignment="1">
      <alignment horizontal="left" vertical="center" wrapText="1"/>
    </xf>
    <xf numFmtId="0" fontId="0" fillId="0" borderId="1"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118" fillId="0" borderId="15" xfId="9320" applyFont="1" applyBorder="1" applyAlignment="1" applyProtection="1">
      <alignment horizontal="center" vertical="center"/>
      <protection locked="0"/>
    </xf>
    <xf numFmtId="0" fontId="118" fillId="0" borderId="16" xfId="9320" applyFont="1" applyBorder="1" applyAlignment="1" applyProtection="1">
      <alignment horizontal="center" vertical="center"/>
      <protection locked="0"/>
    </xf>
    <xf numFmtId="0" fontId="120" fillId="0" borderId="16" xfId="9320" applyFont="1" applyBorder="1" applyAlignment="1" applyProtection="1">
      <alignment horizontal="center" vertical="center"/>
      <protection locked="0"/>
    </xf>
    <xf numFmtId="0" fontId="120" fillId="0" borderId="17" xfId="9320" applyFont="1" applyBorder="1" applyAlignment="1" applyProtection="1">
      <alignment horizontal="center" vertical="center"/>
      <protection locked="0"/>
    </xf>
    <xf numFmtId="0" fontId="47" fillId="0" borderId="1" xfId="633" applyFont="1" applyBorder="1" applyAlignment="1">
      <alignment horizontal="center" vertical="center" wrapText="1"/>
    </xf>
    <xf numFmtId="0" fontId="47" fillId="0" borderId="3" xfId="633" applyFont="1" applyBorder="1" applyAlignment="1">
      <alignment horizontal="center" vertical="center" wrapText="1"/>
    </xf>
    <xf numFmtId="0" fontId="47" fillId="0" borderId="2" xfId="633" applyFont="1" applyBorder="1" applyAlignment="1">
      <alignment horizontal="center" vertical="center" wrapText="1"/>
    </xf>
    <xf numFmtId="0" fontId="47" fillId="0" borderId="4" xfId="633" applyFont="1" applyBorder="1" applyAlignment="1">
      <alignment horizontal="center" vertical="center" wrapText="1"/>
    </xf>
    <xf numFmtId="0" fontId="47" fillId="0" borderId="0" xfId="633" applyFont="1" applyAlignment="1">
      <alignment horizontal="center" vertical="center" wrapText="1"/>
    </xf>
    <xf numFmtId="0" fontId="47" fillId="0" borderId="5" xfId="633" applyFont="1" applyBorder="1" applyAlignment="1">
      <alignment horizontal="center" vertical="center" wrapText="1"/>
    </xf>
    <xf numFmtId="0" fontId="47" fillId="0" borderId="6" xfId="633" applyFont="1" applyBorder="1" applyAlignment="1">
      <alignment horizontal="center" vertical="center" wrapText="1"/>
    </xf>
    <xf numFmtId="0" fontId="47" fillId="0" borderId="8" xfId="633" applyFont="1" applyBorder="1" applyAlignment="1">
      <alignment horizontal="center" vertical="center" wrapText="1"/>
    </xf>
    <xf numFmtId="0" fontId="47" fillId="0" borderId="7" xfId="633" applyFont="1" applyBorder="1" applyAlignment="1">
      <alignment horizontal="center" vertical="center" wrapText="1"/>
    </xf>
    <xf numFmtId="49" fontId="108" fillId="0" borderId="15" xfId="9320" applyNumberFormat="1" applyFont="1" applyFill="1" applyBorder="1" applyAlignment="1">
      <alignment horizontal="center" vertical="center"/>
    </xf>
    <xf numFmtId="0" fontId="122" fillId="0" borderId="16" xfId="9320" applyFont="1" applyFill="1" applyBorder="1" applyAlignment="1">
      <alignment horizontal="center" vertical="center" wrapText="1"/>
    </xf>
    <xf numFmtId="0" fontId="122" fillId="0" borderId="16" xfId="910" applyFont="1" applyBorder="1" applyAlignment="1">
      <alignment horizontal="center" vertical="center" wrapText="1"/>
    </xf>
    <xf numFmtId="10" fontId="122" fillId="0" borderId="16" xfId="9320" applyNumberFormat="1" applyFont="1" applyFill="1" applyBorder="1" applyAlignment="1">
      <alignment horizontal="center" vertical="center"/>
    </xf>
    <xf numFmtId="181" fontId="123" fillId="0" borderId="0" xfId="9321" applyFont="1" applyBorder="1"/>
    <xf numFmtId="0" fontId="118" fillId="51" borderId="15" xfId="9320" applyFont="1" applyFill="1" applyBorder="1" applyAlignment="1">
      <alignment horizontal="center" vertical="center"/>
    </xf>
    <xf numFmtId="0" fontId="118" fillId="51" borderId="16" xfId="9320" applyFont="1" applyFill="1" applyBorder="1" applyAlignment="1">
      <alignment horizontal="center" vertical="center"/>
    </xf>
    <xf numFmtId="0" fontId="118" fillId="51" borderId="16" xfId="9320" applyFont="1" applyFill="1" applyBorder="1" applyAlignment="1">
      <alignment horizontal="center"/>
    </xf>
    <xf numFmtId="0" fontId="121" fillId="51" borderId="17" xfId="9320" applyFont="1" applyFill="1" applyBorder="1" applyAlignment="1">
      <alignment horizontal="center" vertical="center"/>
    </xf>
    <xf numFmtId="0" fontId="108" fillId="0" borderId="75" xfId="9320" applyFont="1" applyBorder="1" applyAlignment="1">
      <alignment horizontal="center"/>
    </xf>
    <xf numFmtId="0" fontId="108" fillId="0" borderId="67" xfId="9320" applyFont="1" applyBorder="1" applyAlignment="1">
      <alignment horizontal="center"/>
    </xf>
    <xf numFmtId="0" fontId="108" fillId="0" borderId="61" xfId="9320" applyFont="1" applyBorder="1" applyAlignment="1">
      <alignment horizontal="center"/>
    </xf>
    <xf numFmtId="0" fontId="122" fillId="0" borderId="72" xfId="910" applyFont="1" applyBorder="1" applyAlignment="1">
      <alignment horizontal="center" vertical="center" wrapText="1"/>
    </xf>
    <xf numFmtId="0" fontId="122" fillId="0" borderId="73" xfId="910" applyFont="1" applyBorder="1" applyAlignment="1">
      <alignment horizontal="center" vertical="center" wrapText="1"/>
    </xf>
    <xf numFmtId="0" fontId="122" fillId="0" borderId="26" xfId="910" applyFont="1" applyBorder="1" applyAlignment="1">
      <alignment horizontal="center" vertical="center" wrapText="1"/>
    </xf>
    <xf numFmtId="0" fontId="122" fillId="0" borderId="22" xfId="910" applyFont="1" applyBorder="1" applyAlignment="1">
      <alignment horizontal="center" vertical="center" wrapText="1"/>
    </xf>
    <xf numFmtId="0" fontId="122" fillId="0" borderId="57" xfId="910" applyFont="1" applyBorder="1" applyAlignment="1">
      <alignment horizontal="center" vertical="center" wrapText="1"/>
    </xf>
    <xf numFmtId="0" fontId="122" fillId="0" borderId="74" xfId="910" applyFont="1" applyBorder="1" applyAlignment="1">
      <alignment horizontal="center" vertical="center" wrapText="1"/>
    </xf>
    <xf numFmtId="0" fontId="128" fillId="0" borderId="15" xfId="9320" applyFont="1" applyFill="1" applyBorder="1" applyAlignment="1">
      <alignment horizontal="center" vertical="center"/>
    </xf>
    <xf numFmtId="0" fontId="128" fillId="0" borderId="16" xfId="9320" applyFont="1" applyFill="1" applyBorder="1" applyAlignment="1">
      <alignment horizontal="center"/>
    </xf>
    <xf numFmtId="0" fontId="108" fillId="0" borderId="29" xfId="9320" applyFont="1" applyBorder="1" applyAlignment="1">
      <alignment horizontal="center"/>
    </xf>
    <xf numFmtId="0" fontId="108" fillId="0" borderId="19" xfId="9320" applyFont="1" applyBorder="1" applyAlignment="1">
      <alignment horizontal="center"/>
    </xf>
    <xf numFmtId="0" fontId="108" fillId="0" borderId="60" xfId="9320" applyFont="1" applyBorder="1" applyAlignment="1">
      <alignment horizontal="center"/>
    </xf>
    <xf numFmtId="0" fontId="28" fillId="0" borderId="9" xfId="9317" applyFont="1" applyBorder="1" applyAlignment="1">
      <alignment horizontal="left" vertical="center"/>
    </xf>
    <xf numFmtId="0" fontId="28" fillId="0" borderId="10" xfId="9317" applyFont="1" applyBorder="1" applyAlignment="1">
      <alignment horizontal="left" vertical="center"/>
    </xf>
    <xf numFmtId="0" fontId="28" fillId="0" borderId="11" xfId="9317" applyFont="1" applyBorder="1" applyAlignment="1">
      <alignment horizontal="left" vertical="center"/>
    </xf>
    <xf numFmtId="0" fontId="25" fillId="0" borderId="1" xfId="9316" applyFont="1" applyBorder="1" applyAlignment="1">
      <alignment horizontal="center"/>
    </xf>
    <xf numFmtId="0" fontId="25" fillId="0" borderId="3" xfId="9316" applyFont="1" applyBorder="1" applyAlignment="1">
      <alignment horizontal="center"/>
    </xf>
    <xf numFmtId="0" fontId="25" fillId="0" borderId="2" xfId="9316" applyFont="1" applyBorder="1" applyAlignment="1">
      <alignment horizontal="center"/>
    </xf>
    <xf numFmtId="0" fontId="25" fillId="0" borderId="4" xfId="9316" applyFont="1" applyBorder="1" applyAlignment="1">
      <alignment horizontal="center"/>
    </xf>
    <xf numFmtId="0" fontId="25" fillId="0" borderId="0" xfId="9316" applyFont="1" applyAlignment="1">
      <alignment horizontal="center"/>
    </xf>
    <xf numFmtId="0" fontId="25" fillId="0" borderId="5" xfId="9316" applyFont="1" applyBorder="1" applyAlignment="1">
      <alignment horizontal="center"/>
    </xf>
    <xf numFmtId="0" fontId="117" fillId="0" borderId="1" xfId="9316" applyFont="1" applyBorder="1" applyAlignment="1">
      <alignment horizontal="center" vertical="center" wrapText="1"/>
    </xf>
    <xf numFmtId="0" fontId="117" fillId="0" borderId="2" xfId="9316" applyFont="1" applyBorder="1" applyAlignment="1">
      <alignment horizontal="center" vertical="center" wrapText="1"/>
    </xf>
    <xf numFmtId="0" fontId="117" fillId="0" borderId="4" xfId="9316" applyFont="1" applyBorder="1" applyAlignment="1">
      <alignment horizontal="center" vertical="center" wrapText="1"/>
    </xf>
    <xf numFmtId="0" fontId="117" fillId="0" borderId="5" xfId="9316" applyFont="1" applyBorder="1" applyAlignment="1">
      <alignment horizontal="center" vertical="center" wrapText="1"/>
    </xf>
    <xf numFmtId="0" fontId="117" fillId="0" borderId="6" xfId="9316" applyFont="1" applyBorder="1" applyAlignment="1">
      <alignment horizontal="center" vertical="center" wrapText="1"/>
    </xf>
    <xf numFmtId="0" fontId="117" fillId="0" borderId="7" xfId="9316" applyFont="1" applyBorder="1" applyAlignment="1">
      <alignment horizontal="center" vertical="center" wrapText="1"/>
    </xf>
    <xf numFmtId="0" fontId="27" fillId="4" borderId="9" xfId="633" applyFont="1" applyFill="1" applyBorder="1" applyAlignment="1">
      <alignment horizontal="center" vertical="center" wrapText="1"/>
    </xf>
    <xf numFmtId="0" fontId="27" fillId="4" borderId="10" xfId="633" applyFont="1" applyFill="1" applyBorder="1" applyAlignment="1">
      <alignment horizontal="center" vertical="center" wrapText="1"/>
    </xf>
    <xf numFmtId="0" fontId="27" fillId="4" borderId="11" xfId="633" applyFont="1" applyFill="1" applyBorder="1" applyAlignment="1">
      <alignment horizontal="center" vertical="center" wrapText="1"/>
    </xf>
    <xf numFmtId="0" fontId="31" fillId="53" borderId="6" xfId="9317" applyFont="1" applyFill="1" applyBorder="1" applyAlignment="1">
      <alignment horizontal="center" vertical="center"/>
    </xf>
    <xf numFmtId="0" fontId="31" fillId="53" borderId="8" xfId="9317" applyFont="1" applyFill="1" applyBorder="1" applyAlignment="1">
      <alignment horizontal="center" vertical="center"/>
    </xf>
    <xf numFmtId="0" fontId="31" fillId="53" borderId="63" xfId="9317" applyFont="1" applyFill="1" applyBorder="1" applyAlignment="1">
      <alignment horizontal="center" vertical="center"/>
    </xf>
    <xf numFmtId="0" fontId="31" fillId="54" borderId="9" xfId="9317" applyFont="1" applyFill="1" applyBorder="1" applyAlignment="1">
      <alignment horizontal="left" vertical="center"/>
    </xf>
    <xf numFmtId="0" fontId="31" fillId="54" borderId="10" xfId="9317" applyFont="1" applyFill="1" applyBorder="1" applyAlignment="1">
      <alignment horizontal="left" vertical="center"/>
    </xf>
    <xf numFmtId="0" fontId="31" fillId="54" borderId="11" xfId="9317" applyFont="1" applyFill="1" applyBorder="1" applyAlignment="1">
      <alignment horizontal="left" vertical="center"/>
    </xf>
    <xf numFmtId="0" fontId="0" fillId="0" borderId="0" xfId="0" applyBorder="1" applyAlignment="1">
      <alignment horizontal="center" vertical="center"/>
    </xf>
    <xf numFmtId="0" fontId="28" fillId="0" borderId="0" xfId="1" applyFont="1" applyBorder="1" applyAlignment="1">
      <alignment horizontal="center" vertical="center" wrapText="1"/>
    </xf>
    <xf numFmtId="0" fontId="29" fillId="0" borderId="0" xfId="0" applyFont="1" applyBorder="1" applyAlignment="1">
      <alignment horizontal="center" vertical="center"/>
    </xf>
    <xf numFmtId="0" fontId="0" fillId="0" borderId="0" xfId="0" applyBorder="1" applyAlignment="1">
      <alignment horizontal="left" vertical="center" wrapText="1"/>
    </xf>
    <xf numFmtId="0" fontId="35" fillId="0" borderId="0" xfId="0" applyFont="1" applyBorder="1" applyAlignment="1">
      <alignment horizontal="center" vertical="center"/>
    </xf>
    <xf numFmtId="2" fontId="29" fillId="0" borderId="0" xfId="0" applyNumberFormat="1" applyFon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left" vertical="center" wrapText="1"/>
    </xf>
    <xf numFmtId="4" fontId="0" fillId="0" borderId="0" xfId="0" applyNumberFormat="1" applyBorder="1" applyAlignment="1">
      <alignment horizontal="center" vertical="center"/>
    </xf>
    <xf numFmtId="0" fontId="0" fillId="0" borderId="0" xfId="0" applyBorder="1" applyAlignment="1">
      <alignment horizontal="left" vertical="center"/>
    </xf>
    <xf numFmtId="0" fontId="35" fillId="0" borderId="0" xfId="0" applyFont="1" applyBorder="1" applyAlignment="1">
      <alignment horizontal="left" vertical="center"/>
    </xf>
    <xf numFmtId="0" fontId="0" fillId="0" borderId="0" xfId="0" applyBorder="1" applyAlignment="1">
      <alignment vertical="center" wrapText="1"/>
    </xf>
    <xf numFmtId="0" fontId="35" fillId="0" borderId="0" xfId="0" applyFont="1" applyBorder="1" applyAlignment="1">
      <alignment vertical="center" wrapText="1"/>
    </xf>
    <xf numFmtId="4" fontId="103" fillId="0" borderId="0" xfId="0" applyNumberFormat="1" applyFont="1" applyBorder="1" applyAlignment="1">
      <alignment horizontal="center" vertical="center"/>
    </xf>
    <xf numFmtId="0" fontId="103" fillId="0" borderId="0" xfId="0" applyFont="1" applyBorder="1" applyAlignment="1">
      <alignment horizontal="center" vertical="center"/>
    </xf>
    <xf numFmtId="2" fontId="0" fillId="0" borderId="0" xfId="0" applyNumberFormat="1" applyBorder="1" applyAlignment="1">
      <alignment horizontal="center" vertical="center"/>
    </xf>
    <xf numFmtId="0" fontId="35" fillId="0" borderId="0" xfId="0" applyFont="1" applyBorder="1" applyAlignment="1">
      <alignment horizontal="center" vertical="top"/>
    </xf>
    <xf numFmtId="0" fontId="0" fillId="0" borderId="0" xfId="0" applyBorder="1" applyAlignment="1">
      <alignment horizontal="left" vertical="center"/>
    </xf>
    <xf numFmtId="0" fontId="0" fillId="0" borderId="0" xfId="0" applyBorder="1" applyAlignment="1">
      <alignment vertical="center"/>
    </xf>
    <xf numFmtId="0" fontId="35" fillId="0" borderId="0" xfId="0" applyFont="1" applyBorder="1" applyAlignment="1">
      <alignment horizontal="left" vertical="center" wrapText="1"/>
    </xf>
    <xf numFmtId="4" fontId="103" fillId="0" borderId="0" xfId="0" applyNumberFormat="1" applyFont="1" applyBorder="1" applyAlignment="1">
      <alignment horizontal="left" vertical="center"/>
    </xf>
    <xf numFmtId="0" fontId="35" fillId="0" borderId="0" xfId="0" applyFont="1" applyBorder="1" applyAlignment="1">
      <alignment vertical="center"/>
    </xf>
    <xf numFmtId="0" fontId="0" fillId="0" borderId="0" xfId="0" applyBorder="1" applyAlignment="1">
      <alignment horizontal="center" vertical="center" wrapText="1"/>
    </xf>
    <xf numFmtId="0" fontId="29" fillId="0" borderId="0" xfId="0" applyFont="1" applyBorder="1" applyAlignment="1">
      <alignment horizontal="left" vertical="center" wrapText="1"/>
    </xf>
    <xf numFmtId="0" fontId="29" fillId="0" borderId="0" xfId="0" applyFont="1" applyBorder="1" applyAlignment="1">
      <alignment horizontal="center" vertical="center" wrapText="1"/>
    </xf>
    <xf numFmtId="2" fontId="103" fillId="0" borderId="0" xfId="0" applyNumberFormat="1" applyFont="1" applyBorder="1" applyAlignment="1">
      <alignment horizontal="center" vertical="center"/>
    </xf>
    <xf numFmtId="2" fontId="35" fillId="0" borderId="0" xfId="0" applyNumberFormat="1" applyFont="1" applyBorder="1" applyAlignment="1">
      <alignment horizontal="center" vertical="center"/>
    </xf>
  </cellXfs>
  <cellStyles count="9328">
    <cellStyle name="_x000d__x000a_JournalTemplate=C:\COMFO\CTALK\JOURSTD.TPL_x000d__x000a_LbStateAddress=3 3 0 251 1 89 2 311_x000d__x000a_LbStateJou" xfId="4"/>
    <cellStyle name="1" xfId="5"/>
    <cellStyle name="12" xfId="6"/>
    <cellStyle name="2.1" xfId="7"/>
    <cellStyle name="2.1.1" xfId="8"/>
    <cellStyle name="2.1.1.1" xfId="9"/>
    <cellStyle name="20% - Accent1" xfId="10"/>
    <cellStyle name="20% - Accent1 2" xfId="5015"/>
    <cellStyle name="20% - Accent2" xfId="11"/>
    <cellStyle name="20% - Accent2 2" xfId="5016"/>
    <cellStyle name="20% - Accent3" xfId="12"/>
    <cellStyle name="20% - Accent3 2" xfId="5017"/>
    <cellStyle name="20% - Accent4" xfId="13"/>
    <cellStyle name="20% - Accent4 2" xfId="5018"/>
    <cellStyle name="20% - Accent5" xfId="14"/>
    <cellStyle name="20% - Accent5 2" xfId="5019"/>
    <cellStyle name="20% - Accent6" xfId="15"/>
    <cellStyle name="20% - Accent6 2" xfId="5020"/>
    <cellStyle name="20% - Ênfase1 10" xfId="16"/>
    <cellStyle name="20% - Ênfase1 10 2" xfId="5021"/>
    <cellStyle name="20% - Ênfase1 11" xfId="17"/>
    <cellStyle name="20% - Ênfase1 11 2" xfId="5022"/>
    <cellStyle name="20% - Ênfase1 12" xfId="18"/>
    <cellStyle name="20% - Ênfase1 12 2" xfId="5023"/>
    <cellStyle name="20% - Ênfase1 13" xfId="19"/>
    <cellStyle name="20% - Ênfase1 13 2" xfId="5024"/>
    <cellStyle name="20% - Ênfase1 14" xfId="20"/>
    <cellStyle name="20% - Ênfase1 14 2" xfId="5025"/>
    <cellStyle name="20% - Ênfase1 15" xfId="21"/>
    <cellStyle name="20% - Ênfase1 15 2" xfId="5026"/>
    <cellStyle name="20% - Ênfase1 16" xfId="22"/>
    <cellStyle name="20% - Ênfase1 16 2" xfId="5027"/>
    <cellStyle name="20% - Ênfase1 17" xfId="23"/>
    <cellStyle name="20% - Ênfase1 17 2" xfId="5028"/>
    <cellStyle name="20% - Ênfase1 18" xfId="24"/>
    <cellStyle name="20% - Ênfase1 18 2" xfId="5029"/>
    <cellStyle name="20% - Ênfase1 19" xfId="25"/>
    <cellStyle name="20% - Ênfase1 19 2" xfId="5030"/>
    <cellStyle name="20% - Ênfase1 2" xfId="26"/>
    <cellStyle name="20% - Ênfase1 2 2" xfId="27"/>
    <cellStyle name="20% - Ênfase1 2 2 2" xfId="28"/>
    <cellStyle name="20% - Ênfase1 2 2 2 2" xfId="5031"/>
    <cellStyle name="20% - Ênfase1 2 2 3" xfId="5032"/>
    <cellStyle name="20% - Ênfase1 2 3" xfId="29"/>
    <cellStyle name="20% - Ênfase1 2 3 2" xfId="30"/>
    <cellStyle name="20% - Ênfase1 2 3 2 2" xfId="5033"/>
    <cellStyle name="20% - Ênfase1 2 3 3" xfId="5034"/>
    <cellStyle name="20% - Ênfase1 2 4" xfId="31"/>
    <cellStyle name="20% - Ênfase1 2 4 2" xfId="32"/>
    <cellStyle name="20% - Ênfase1 2 4 2 2" xfId="5035"/>
    <cellStyle name="20% - Ênfase1 2 4 3" xfId="5036"/>
    <cellStyle name="20% - Ênfase1 2 5" xfId="33"/>
    <cellStyle name="20% - Ênfase1 2 5 2" xfId="34"/>
    <cellStyle name="20% - Ênfase1 2 5 2 2" xfId="5037"/>
    <cellStyle name="20% - Ênfase1 2 5 3" xfId="5038"/>
    <cellStyle name="20% - Ênfase1 2 6" xfId="35"/>
    <cellStyle name="20% - Ênfase1 2 6 2" xfId="5039"/>
    <cellStyle name="20% - Ênfase1 2 7" xfId="5040"/>
    <cellStyle name="20% - Ênfase1 20" xfId="36"/>
    <cellStyle name="20% - Ênfase1 20 2" xfId="5041"/>
    <cellStyle name="20% - Ênfase1 21" xfId="37"/>
    <cellStyle name="20% - Ênfase1 21 2" xfId="5042"/>
    <cellStyle name="20% - Ênfase1 22" xfId="38"/>
    <cellStyle name="20% - Ênfase1 22 2" xfId="5043"/>
    <cellStyle name="20% - Ênfase1 23" xfId="39"/>
    <cellStyle name="20% - Ênfase1 23 2" xfId="5044"/>
    <cellStyle name="20% - Ênfase1 24" xfId="40"/>
    <cellStyle name="20% - Ênfase1 24 2" xfId="5045"/>
    <cellStyle name="20% - Ênfase1 25" xfId="41"/>
    <cellStyle name="20% - Ênfase1 25 2" xfId="5046"/>
    <cellStyle name="20% - Ênfase1 26" xfId="42"/>
    <cellStyle name="20% - Ênfase1 26 2" xfId="5047"/>
    <cellStyle name="20% - Ênfase1 27" xfId="43"/>
    <cellStyle name="20% - Ênfase1 27 2" xfId="5048"/>
    <cellStyle name="20% - Ênfase1 3" xfId="44"/>
    <cellStyle name="20% - Ênfase1 3 2" xfId="5049"/>
    <cellStyle name="20% - Ênfase1 4" xfId="45"/>
    <cellStyle name="20% - Ênfase1 4 2" xfId="5050"/>
    <cellStyle name="20% - Ênfase1 5" xfId="46"/>
    <cellStyle name="20% - Ênfase1 5 2" xfId="5051"/>
    <cellStyle name="20% - Ênfase1 6" xfId="47"/>
    <cellStyle name="20% - Ênfase1 6 2" xfId="5052"/>
    <cellStyle name="20% - Ênfase1 7" xfId="48"/>
    <cellStyle name="20% - Ênfase1 7 2" xfId="5053"/>
    <cellStyle name="20% - Ênfase1 8" xfId="49"/>
    <cellStyle name="20% - Ênfase1 8 2" xfId="5054"/>
    <cellStyle name="20% - Ênfase1 9" xfId="50"/>
    <cellStyle name="20% - Ênfase1 9 2" xfId="5055"/>
    <cellStyle name="20% - Ênfase2 10" xfId="51"/>
    <cellStyle name="20% - Ênfase2 10 2" xfId="5056"/>
    <cellStyle name="20% - Ênfase2 11" xfId="52"/>
    <cellStyle name="20% - Ênfase2 11 2" xfId="5057"/>
    <cellStyle name="20% - Ênfase2 12" xfId="53"/>
    <cellStyle name="20% - Ênfase2 12 2" xfId="5058"/>
    <cellStyle name="20% - Ênfase2 13" xfId="54"/>
    <cellStyle name="20% - Ênfase2 13 2" xfId="5059"/>
    <cellStyle name="20% - Ênfase2 14" xfId="55"/>
    <cellStyle name="20% - Ênfase2 14 2" xfId="5060"/>
    <cellStyle name="20% - Ênfase2 15" xfId="56"/>
    <cellStyle name="20% - Ênfase2 15 2" xfId="5061"/>
    <cellStyle name="20% - Ênfase2 16" xfId="57"/>
    <cellStyle name="20% - Ênfase2 16 2" xfId="5062"/>
    <cellStyle name="20% - Ênfase2 17" xfId="58"/>
    <cellStyle name="20% - Ênfase2 17 2" xfId="5063"/>
    <cellStyle name="20% - Ênfase2 18" xfId="59"/>
    <cellStyle name="20% - Ênfase2 18 2" xfId="5064"/>
    <cellStyle name="20% - Ênfase2 19" xfId="60"/>
    <cellStyle name="20% - Ênfase2 19 2" xfId="5065"/>
    <cellStyle name="20% - Ênfase2 2" xfId="61"/>
    <cellStyle name="20% - Ênfase2 2 2" xfId="62"/>
    <cellStyle name="20% - Ênfase2 2 2 2" xfId="63"/>
    <cellStyle name="20% - Ênfase2 2 2 2 2" xfId="5066"/>
    <cellStyle name="20% - Ênfase2 2 2 3" xfId="5067"/>
    <cellStyle name="20% - Ênfase2 2 3" xfId="64"/>
    <cellStyle name="20% - Ênfase2 2 3 2" xfId="65"/>
    <cellStyle name="20% - Ênfase2 2 3 2 2" xfId="5068"/>
    <cellStyle name="20% - Ênfase2 2 3 3" xfId="5069"/>
    <cellStyle name="20% - Ênfase2 2 4" xfId="66"/>
    <cellStyle name="20% - Ênfase2 2 4 2" xfId="67"/>
    <cellStyle name="20% - Ênfase2 2 4 2 2" xfId="5070"/>
    <cellStyle name="20% - Ênfase2 2 4 3" xfId="5071"/>
    <cellStyle name="20% - Ênfase2 2 5" xfId="68"/>
    <cellStyle name="20% - Ênfase2 2 5 2" xfId="69"/>
    <cellStyle name="20% - Ênfase2 2 5 2 2" xfId="5072"/>
    <cellStyle name="20% - Ênfase2 2 5 3" xfId="5073"/>
    <cellStyle name="20% - Ênfase2 2 6" xfId="70"/>
    <cellStyle name="20% - Ênfase2 2 6 2" xfId="5074"/>
    <cellStyle name="20% - Ênfase2 2 7" xfId="5075"/>
    <cellStyle name="20% - Ênfase2 20" xfId="71"/>
    <cellStyle name="20% - Ênfase2 20 2" xfId="5076"/>
    <cellStyle name="20% - Ênfase2 21" xfId="72"/>
    <cellStyle name="20% - Ênfase2 21 2" xfId="5077"/>
    <cellStyle name="20% - Ênfase2 22" xfId="73"/>
    <cellStyle name="20% - Ênfase2 22 2" xfId="5078"/>
    <cellStyle name="20% - Ênfase2 23" xfId="74"/>
    <cellStyle name="20% - Ênfase2 23 2" xfId="5079"/>
    <cellStyle name="20% - Ênfase2 24" xfId="75"/>
    <cellStyle name="20% - Ênfase2 24 2" xfId="5080"/>
    <cellStyle name="20% - Ênfase2 25" xfId="76"/>
    <cellStyle name="20% - Ênfase2 25 2" xfId="5081"/>
    <cellStyle name="20% - Ênfase2 26" xfId="77"/>
    <cellStyle name="20% - Ênfase2 26 2" xfId="5082"/>
    <cellStyle name="20% - Ênfase2 27" xfId="78"/>
    <cellStyle name="20% - Ênfase2 27 2" xfId="5083"/>
    <cellStyle name="20% - Ênfase2 3" xfId="79"/>
    <cellStyle name="20% - Ênfase2 3 2" xfId="5084"/>
    <cellStyle name="20% - Ênfase2 4" xfId="80"/>
    <cellStyle name="20% - Ênfase2 4 2" xfId="5085"/>
    <cellStyle name="20% - Ênfase2 5" xfId="81"/>
    <cellStyle name="20% - Ênfase2 5 2" xfId="5086"/>
    <cellStyle name="20% - Ênfase2 6" xfId="82"/>
    <cellStyle name="20% - Ênfase2 6 2" xfId="5087"/>
    <cellStyle name="20% - Ênfase2 7" xfId="83"/>
    <cellStyle name="20% - Ênfase2 7 2" xfId="5088"/>
    <cellStyle name="20% - Ênfase2 8" xfId="84"/>
    <cellStyle name="20% - Ênfase2 8 2" xfId="5089"/>
    <cellStyle name="20% - Ênfase2 9" xfId="85"/>
    <cellStyle name="20% - Ênfase2 9 2" xfId="5090"/>
    <cellStyle name="20% - Ênfase3 10" xfId="86"/>
    <cellStyle name="20% - Ênfase3 10 2" xfId="5091"/>
    <cellStyle name="20% - Ênfase3 11" xfId="87"/>
    <cellStyle name="20% - Ênfase3 11 2" xfId="5092"/>
    <cellStyle name="20% - Ênfase3 12" xfId="88"/>
    <cellStyle name="20% - Ênfase3 12 2" xfId="5093"/>
    <cellStyle name="20% - Ênfase3 13" xfId="89"/>
    <cellStyle name="20% - Ênfase3 13 2" xfId="5094"/>
    <cellStyle name="20% - Ênfase3 14" xfId="90"/>
    <cellStyle name="20% - Ênfase3 14 2" xfId="5095"/>
    <cellStyle name="20% - Ênfase3 15" xfId="91"/>
    <cellStyle name="20% - Ênfase3 15 2" xfId="5096"/>
    <cellStyle name="20% - Ênfase3 16" xfId="92"/>
    <cellStyle name="20% - Ênfase3 16 2" xfId="5097"/>
    <cellStyle name="20% - Ênfase3 17" xfId="93"/>
    <cellStyle name="20% - Ênfase3 17 2" xfId="5098"/>
    <cellStyle name="20% - Ênfase3 18" xfId="94"/>
    <cellStyle name="20% - Ênfase3 18 2" xfId="5099"/>
    <cellStyle name="20% - Ênfase3 19" xfId="95"/>
    <cellStyle name="20% - Ênfase3 19 2" xfId="5100"/>
    <cellStyle name="20% - Ênfase3 2" xfId="96"/>
    <cellStyle name="20% - Ênfase3 2 2" xfId="97"/>
    <cellStyle name="20% - Ênfase3 2 2 2" xfId="98"/>
    <cellStyle name="20% - Ênfase3 2 2 2 2" xfId="5101"/>
    <cellStyle name="20% - Ênfase3 2 2 3" xfId="5102"/>
    <cellStyle name="20% - Ênfase3 2 3" xfId="99"/>
    <cellStyle name="20% - Ênfase3 2 3 2" xfId="100"/>
    <cellStyle name="20% - Ênfase3 2 3 2 2" xfId="5103"/>
    <cellStyle name="20% - Ênfase3 2 3 3" xfId="5104"/>
    <cellStyle name="20% - Ênfase3 2 4" xfId="101"/>
    <cellStyle name="20% - Ênfase3 2 4 2" xfId="102"/>
    <cellStyle name="20% - Ênfase3 2 4 2 2" xfId="5105"/>
    <cellStyle name="20% - Ênfase3 2 4 3" xfId="5106"/>
    <cellStyle name="20% - Ênfase3 2 5" xfId="103"/>
    <cellStyle name="20% - Ênfase3 2 5 2" xfId="104"/>
    <cellStyle name="20% - Ênfase3 2 5 2 2" xfId="5107"/>
    <cellStyle name="20% - Ênfase3 2 5 3" xfId="5108"/>
    <cellStyle name="20% - Ênfase3 2 6" xfId="105"/>
    <cellStyle name="20% - Ênfase3 2 6 2" xfId="5109"/>
    <cellStyle name="20% - Ênfase3 2 7" xfId="5110"/>
    <cellStyle name="20% - Ênfase3 20" xfId="106"/>
    <cellStyle name="20% - Ênfase3 20 2" xfId="5111"/>
    <cellStyle name="20% - Ênfase3 21" xfId="107"/>
    <cellStyle name="20% - Ênfase3 21 2" xfId="5112"/>
    <cellStyle name="20% - Ênfase3 22" xfId="108"/>
    <cellStyle name="20% - Ênfase3 22 2" xfId="5113"/>
    <cellStyle name="20% - Ênfase3 23" xfId="109"/>
    <cellStyle name="20% - Ênfase3 23 2" xfId="5114"/>
    <cellStyle name="20% - Ênfase3 24" xfId="110"/>
    <cellStyle name="20% - Ênfase3 24 2" xfId="5115"/>
    <cellStyle name="20% - Ênfase3 25" xfId="111"/>
    <cellStyle name="20% - Ênfase3 25 2" xfId="5116"/>
    <cellStyle name="20% - Ênfase3 26" xfId="112"/>
    <cellStyle name="20% - Ênfase3 26 2" xfId="5117"/>
    <cellStyle name="20% - Ênfase3 27" xfId="113"/>
    <cellStyle name="20% - Ênfase3 27 2" xfId="5118"/>
    <cellStyle name="20% - Ênfase3 3" xfId="114"/>
    <cellStyle name="20% - Ênfase3 3 2" xfId="5119"/>
    <cellStyle name="20% - Ênfase3 4" xfId="115"/>
    <cellStyle name="20% - Ênfase3 4 2" xfId="5120"/>
    <cellStyle name="20% - Ênfase3 5" xfId="116"/>
    <cellStyle name="20% - Ênfase3 5 2" xfId="5121"/>
    <cellStyle name="20% - Ênfase3 6" xfId="117"/>
    <cellStyle name="20% - Ênfase3 6 2" xfId="5122"/>
    <cellStyle name="20% - Ênfase3 7" xfId="118"/>
    <cellStyle name="20% - Ênfase3 7 2" xfId="5123"/>
    <cellStyle name="20% - Ênfase3 8" xfId="119"/>
    <cellStyle name="20% - Ênfase3 8 2" xfId="5124"/>
    <cellStyle name="20% - Ênfase3 9" xfId="120"/>
    <cellStyle name="20% - Ênfase3 9 2" xfId="5125"/>
    <cellStyle name="20% - Ênfase4 10" xfId="121"/>
    <cellStyle name="20% - Ênfase4 10 2" xfId="5126"/>
    <cellStyle name="20% - Ênfase4 11" xfId="122"/>
    <cellStyle name="20% - Ênfase4 11 2" xfId="5127"/>
    <cellStyle name="20% - Ênfase4 12" xfId="123"/>
    <cellStyle name="20% - Ênfase4 12 2" xfId="5128"/>
    <cellStyle name="20% - Ênfase4 13" xfId="124"/>
    <cellStyle name="20% - Ênfase4 13 2" xfId="5129"/>
    <cellStyle name="20% - Ênfase4 14" xfId="125"/>
    <cellStyle name="20% - Ênfase4 14 2" xfId="5130"/>
    <cellStyle name="20% - Ênfase4 15" xfId="126"/>
    <cellStyle name="20% - Ênfase4 15 2" xfId="5131"/>
    <cellStyle name="20% - Ênfase4 16" xfId="127"/>
    <cellStyle name="20% - Ênfase4 16 2" xfId="5132"/>
    <cellStyle name="20% - Ênfase4 17" xfId="128"/>
    <cellStyle name="20% - Ênfase4 17 2" xfId="5133"/>
    <cellStyle name="20% - Ênfase4 18" xfId="129"/>
    <cellStyle name="20% - Ênfase4 18 2" xfId="5134"/>
    <cellStyle name="20% - Ênfase4 19" xfId="130"/>
    <cellStyle name="20% - Ênfase4 19 2" xfId="5135"/>
    <cellStyle name="20% - Ênfase4 2" xfId="131"/>
    <cellStyle name="20% - Ênfase4 2 2" xfId="132"/>
    <cellStyle name="20% - Ênfase4 2 2 2" xfId="133"/>
    <cellStyle name="20% - Ênfase4 2 2 2 2" xfId="5136"/>
    <cellStyle name="20% - Ênfase4 2 2 3" xfId="5137"/>
    <cellStyle name="20% - Ênfase4 2 3" xfId="134"/>
    <cellStyle name="20% - Ênfase4 2 3 2" xfId="135"/>
    <cellStyle name="20% - Ênfase4 2 3 2 2" xfId="5138"/>
    <cellStyle name="20% - Ênfase4 2 3 3" xfId="5139"/>
    <cellStyle name="20% - Ênfase4 2 4" xfId="136"/>
    <cellStyle name="20% - Ênfase4 2 4 2" xfId="137"/>
    <cellStyle name="20% - Ênfase4 2 4 2 2" xfId="5140"/>
    <cellStyle name="20% - Ênfase4 2 4 3" xfId="5141"/>
    <cellStyle name="20% - Ênfase4 2 5" xfId="138"/>
    <cellStyle name="20% - Ênfase4 2 5 2" xfId="139"/>
    <cellStyle name="20% - Ênfase4 2 5 2 2" xfId="5142"/>
    <cellStyle name="20% - Ênfase4 2 5 3" xfId="5143"/>
    <cellStyle name="20% - Ênfase4 2 6" xfId="140"/>
    <cellStyle name="20% - Ênfase4 2 6 2" xfId="5144"/>
    <cellStyle name="20% - Ênfase4 2 7" xfId="5145"/>
    <cellStyle name="20% - Ênfase4 20" xfId="141"/>
    <cellStyle name="20% - Ênfase4 20 2" xfId="5146"/>
    <cellStyle name="20% - Ênfase4 21" xfId="142"/>
    <cellStyle name="20% - Ênfase4 21 2" xfId="5147"/>
    <cellStyle name="20% - Ênfase4 22" xfId="143"/>
    <cellStyle name="20% - Ênfase4 22 2" xfId="5148"/>
    <cellStyle name="20% - Ênfase4 23" xfId="144"/>
    <cellStyle name="20% - Ênfase4 23 2" xfId="5149"/>
    <cellStyle name="20% - Ênfase4 24" xfId="145"/>
    <cellStyle name="20% - Ênfase4 24 2" xfId="5150"/>
    <cellStyle name="20% - Ênfase4 25" xfId="146"/>
    <cellStyle name="20% - Ênfase4 25 2" xfId="5151"/>
    <cellStyle name="20% - Ênfase4 26" xfId="147"/>
    <cellStyle name="20% - Ênfase4 26 2" xfId="5152"/>
    <cellStyle name="20% - Ênfase4 27" xfId="148"/>
    <cellStyle name="20% - Ênfase4 27 2" xfId="5153"/>
    <cellStyle name="20% - Ênfase4 3" xfId="149"/>
    <cellStyle name="20% - Ênfase4 3 2" xfId="5154"/>
    <cellStyle name="20% - Ênfase4 4" xfId="150"/>
    <cellStyle name="20% - Ênfase4 4 2" xfId="5155"/>
    <cellStyle name="20% - Ênfase4 5" xfId="151"/>
    <cellStyle name="20% - Ênfase4 5 2" xfId="5156"/>
    <cellStyle name="20% - Ênfase4 6" xfId="152"/>
    <cellStyle name="20% - Ênfase4 6 2" xfId="5157"/>
    <cellStyle name="20% - Ênfase4 7" xfId="153"/>
    <cellStyle name="20% - Ênfase4 7 2" xfId="5158"/>
    <cellStyle name="20% - Ênfase4 8" xfId="154"/>
    <cellStyle name="20% - Ênfase4 8 2" xfId="5159"/>
    <cellStyle name="20% - Ênfase4 9" xfId="155"/>
    <cellStyle name="20% - Ênfase4 9 2" xfId="5160"/>
    <cellStyle name="20% - Ênfase5 10" xfId="156"/>
    <cellStyle name="20% - Ênfase5 10 2" xfId="5161"/>
    <cellStyle name="20% - Ênfase5 11" xfId="157"/>
    <cellStyle name="20% - Ênfase5 11 2" xfId="5162"/>
    <cellStyle name="20% - Ênfase5 12" xfId="158"/>
    <cellStyle name="20% - Ênfase5 12 2" xfId="5163"/>
    <cellStyle name="20% - Ênfase5 13" xfId="159"/>
    <cellStyle name="20% - Ênfase5 13 2" xfId="5164"/>
    <cellStyle name="20% - Ênfase5 14" xfId="160"/>
    <cellStyle name="20% - Ênfase5 14 2" xfId="5165"/>
    <cellStyle name="20% - Ênfase5 15" xfId="161"/>
    <cellStyle name="20% - Ênfase5 15 2" xfId="5166"/>
    <cellStyle name="20% - Ênfase5 16" xfId="162"/>
    <cellStyle name="20% - Ênfase5 16 2" xfId="5167"/>
    <cellStyle name="20% - Ênfase5 17" xfId="163"/>
    <cellStyle name="20% - Ênfase5 17 2" xfId="5168"/>
    <cellStyle name="20% - Ênfase5 18" xfId="164"/>
    <cellStyle name="20% - Ênfase5 18 2" xfId="5169"/>
    <cellStyle name="20% - Ênfase5 19" xfId="165"/>
    <cellStyle name="20% - Ênfase5 19 2" xfId="5170"/>
    <cellStyle name="20% - Ênfase5 2" xfId="166"/>
    <cellStyle name="20% - Ênfase5 2 2" xfId="167"/>
    <cellStyle name="20% - Ênfase5 2 2 2" xfId="168"/>
    <cellStyle name="20% - Ênfase5 2 2 2 2" xfId="5171"/>
    <cellStyle name="20% - Ênfase5 2 2 3" xfId="5172"/>
    <cellStyle name="20% - Ênfase5 2 3" xfId="169"/>
    <cellStyle name="20% - Ênfase5 2 3 2" xfId="170"/>
    <cellStyle name="20% - Ênfase5 2 3 2 2" xfId="5173"/>
    <cellStyle name="20% - Ênfase5 2 3 3" xfId="5174"/>
    <cellStyle name="20% - Ênfase5 2 4" xfId="171"/>
    <cellStyle name="20% - Ênfase5 2 4 2" xfId="172"/>
    <cellStyle name="20% - Ênfase5 2 4 2 2" xfId="5175"/>
    <cellStyle name="20% - Ênfase5 2 4 3" xfId="5176"/>
    <cellStyle name="20% - Ênfase5 2 5" xfId="173"/>
    <cellStyle name="20% - Ênfase5 2 5 2" xfId="174"/>
    <cellStyle name="20% - Ênfase5 2 5 2 2" xfId="5177"/>
    <cellStyle name="20% - Ênfase5 2 5 3" xfId="5178"/>
    <cellStyle name="20% - Ênfase5 2 6" xfId="175"/>
    <cellStyle name="20% - Ênfase5 2 6 2" xfId="5179"/>
    <cellStyle name="20% - Ênfase5 2 7" xfId="5180"/>
    <cellStyle name="20% - Ênfase5 20" xfId="176"/>
    <cellStyle name="20% - Ênfase5 20 2" xfId="5181"/>
    <cellStyle name="20% - Ênfase5 21" xfId="177"/>
    <cellStyle name="20% - Ênfase5 21 2" xfId="5182"/>
    <cellStyle name="20% - Ênfase5 22" xfId="178"/>
    <cellStyle name="20% - Ênfase5 22 2" xfId="5183"/>
    <cellStyle name="20% - Ênfase5 23" xfId="179"/>
    <cellStyle name="20% - Ênfase5 23 2" xfId="5184"/>
    <cellStyle name="20% - Ênfase5 24" xfId="180"/>
    <cellStyle name="20% - Ênfase5 24 2" xfId="5185"/>
    <cellStyle name="20% - Ênfase5 25" xfId="181"/>
    <cellStyle name="20% - Ênfase5 25 2" xfId="5186"/>
    <cellStyle name="20% - Ênfase5 26" xfId="182"/>
    <cellStyle name="20% - Ênfase5 26 2" xfId="5187"/>
    <cellStyle name="20% - Ênfase5 27" xfId="183"/>
    <cellStyle name="20% - Ênfase5 27 2" xfId="5188"/>
    <cellStyle name="20% - Ênfase5 3" xfId="184"/>
    <cellStyle name="20% - Ênfase5 3 2" xfId="5189"/>
    <cellStyle name="20% - Ênfase5 4" xfId="185"/>
    <cellStyle name="20% - Ênfase5 4 2" xfId="5190"/>
    <cellStyle name="20% - Ênfase5 5" xfId="186"/>
    <cellStyle name="20% - Ênfase5 5 2" xfId="5191"/>
    <cellStyle name="20% - Ênfase5 6" xfId="187"/>
    <cellStyle name="20% - Ênfase5 6 2" xfId="5192"/>
    <cellStyle name="20% - Ênfase5 7" xfId="188"/>
    <cellStyle name="20% - Ênfase5 7 2" xfId="5193"/>
    <cellStyle name="20% - Ênfase5 8" xfId="189"/>
    <cellStyle name="20% - Ênfase5 8 2" xfId="5194"/>
    <cellStyle name="20% - Ênfase5 9" xfId="190"/>
    <cellStyle name="20% - Ênfase5 9 2" xfId="5195"/>
    <cellStyle name="20% - Ênfase6 10" xfId="191"/>
    <cellStyle name="20% - Ênfase6 10 2" xfId="5196"/>
    <cellStyle name="20% - Ênfase6 11" xfId="192"/>
    <cellStyle name="20% - Ênfase6 11 2" xfId="5197"/>
    <cellStyle name="20% - Ênfase6 12" xfId="193"/>
    <cellStyle name="20% - Ênfase6 12 2" xfId="5198"/>
    <cellStyle name="20% - Ênfase6 13" xfId="194"/>
    <cellStyle name="20% - Ênfase6 13 2" xfId="5199"/>
    <cellStyle name="20% - Ênfase6 14" xfId="195"/>
    <cellStyle name="20% - Ênfase6 14 2" xfId="5200"/>
    <cellStyle name="20% - Ênfase6 15" xfId="196"/>
    <cellStyle name="20% - Ênfase6 15 2" xfId="5201"/>
    <cellStyle name="20% - Ênfase6 16" xfId="197"/>
    <cellStyle name="20% - Ênfase6 16 2" xfId="5202"/>
    <cellStyle name="20% - Ênfase6 17" xfId="198"/>
    <cellStyle name="20% - Ênfase6 17 2" xfId="5203"/>
    <cellStyle name="20% - Ênfase6 18" xfId="199"/>
    <cellStyle name="20% - Ênfase6 18 2" xfId="5204"/>
    <cellStyle name="20% - Ênfase6 19" xfId="200"/>
    <cellStyle name="20% - Ênfase6 19 2" xfId="5205"/>
    <cellStyle name="20% - Ênfase6 2" xfId="201"/>
    <cellStyle name="20% - Ênfase6 2 2" xfId="202"/>
    <cellStyle name="20% - Ênfase6 2 2 2" xfId="203"/>
    <cellStyle name="20% - Ênfase6 2 2 2 2" xfId="5206"/>
    <cellStyle name="20% - Ênfase6 2 2 3" xfId="5207"/>
    <cellStyle name="20% - Ênfase6 2 3" xfId="204"/>
    <cellStyle name="20% - Ênfase6 2 3 2" xfId="205"/>
    <cellStyle name="20% - Ênfase6 2 3 2 2" xfId="5208"/>
    <cellStyle name="20% - Ênfase6 2 3 3" xfId="5209"/>
    <cellStyle name="20% - Ênfase6 2 4" xfId="206"/>
    <cellStyle name="20% - Ênfase6 2 4 2" xfId="207"/>
    <cellStyle name="20% - Ênfase6 2 4 2 2" xfId="5210"/>
    <cellStyle name="20% - Ênfase6 2 4 3" xfId="5211"/>
    <cellStyle name="20% - Ênfase6 2 5" xfId="208"/>
    <cellStyle name="20% - Ênfase6 2 5 2" xfId="209"/>
    <cellStyle name="20% - Ênfase6 2 5 2 2" xfId="5212"/>
    <cellStyle name="20% - Ênfase6 2 5 3" xfId="5213"/>
    <cellStyle name="20% - Ênfase6 2 6" xfId="210"/>
    <cellStyle name="20% - Ênfase6 2 6 2" xfId="5214"/>
    <cellStyle name="20% - Ênfase6 2 7" xfId="5215"/>
    <cellStyle name="20% - Ênfase6 20" xfId="211"/>
    <cellStyle name="20% - Ênfase6 20 2" xfId="5216"/>
    <cellStyle name="20% - Ênfase6 21" xfId="212"/>
    <cellStyle name="20% - Ênfase6 21 2" xfId="5217"/>
    <cellStyle name="20% - Ênfase6 22" xfId="213"/>
    <cellStyle name="20% - Ênfase6 22 2" xfId="5218"/>
    <cellStyle name="20% - Ênfase6 23" xfId="214"/>
    <cellStyle name="20% - Ênfase6 23 2" xfId="5219"/>
    <cellStyle name="20% - Ênfase6 24" xfId="215"/>
    <cellStyle name="20% - Ênfase6 24 2" xfId="5220"/>
    <cellStyle name="20% - Ênfase6 25" xfId="216"/>
    <cellStyle name="20% - Ênfase6 25 2" xfId="5221"/>
    <cellStyle name="20% - Ênfase6 26" xfId="217"/>
    <cellStyle name="20% - Ênfase6 26 2" xfId="5222"/>
    <cellStyle name="20% - Ênfase6 27" xfId="218"/>
    <cellStyle name="20% - Ênfase6 27 2" xfId="5223"/>
    <cellStyle name="20% - Ênfase6 3" xfId="219"/>
    <cellStyle name="20% - Ênfase6 3 2" xfId="5224"/>
    <cellStyle name="20% - Ênfase6 4" xfId="220"/>
    <cellStyle name="20% - Ênfase6 4 2" xfId="5225"/>
    <cellStyle name="20% - Ênfase6 5" xfId="221"/>
    <cellStyle name="20% - Ênfase6 5 2" xfId="5226"/>
    <cellStyle name="20% - Ênfase6 6" xfId="222"/>
    <cellStyle name="20% - Ênfase6 6 2" xfId="5227"/>
    <cellStyle name="20% - Ênfase6 7" xfId="223"/>
    <cellStyle name="20% - Ênfase6 7 2" xfId="5228"/>
    <cellStyle name="20% - Ênfase6 8" xfId="224"/>
    <cellStyle name="20% - Ênfase6 8 2" xfId="5229"/>
    <cellStyle name="20% - Ênfase6 9" xfId="225"/>
    <cellStyle name="20% - Ênfase6 9 2" xfId="5230"/>
    <cellStyle name="40% - Accent1" xfId="226"/>
    <cellStyle name="40% - Accent1 2" xfId="5231"/>
    <cellStyle name="40% - Accent2" xfId="227"/>
    <cellStyle name="40% - Accent2 2" xfId="5232"/>
    <cellStyle name="40% - Accent3" xfId="228"/>
    <cellStyle name="40% - Accent3 2" xfId="5233"/>
    <cellStyle name="40% - Accent4" xfId="229"/>
    <cellStyle name="40% - Accent4 2" xfId="5234"/>
    <cellStyle name="40% - Accent5" xfId="230"/>
    <cellStyle name="40% - Accent5 2" xfId="5235"/>
    <cellStyle name="40% - Accent6" xfId="231"/>
    <cellStyle name="40% - Accent6 2" xfId="5236"/>
    <cellStyle name="40% - Ênfase1 10" xfId="232"/>
    <cellStyle name="40% - Ênfase1 10 2" xfId="5237"/>
    <cellStyle name="40% - Ênfase1 11" xfId="233"/>
    <cellStyle name="40% - Ênfase1 11 2" xfId="5238"/>
    <cellStyle name="40% - Ênfase1 12" xfId="234"/>
    <cellStyle name="40% - Ênfase1 12 2" xfId="5239"/>
    <cellStyle name="40% - Ênfase1 13" xfId="235"/>
    <cellStyle name="40% - Ênfase1 13 2" xfId="5240"/>
    <cellStyle name="40% - Ênfase1 14" xfId="236"/>
    <cellStyle name="40% - Ênfase1 14 2" xfId="5241"/>
    <cellStyle name="40% - Ênfase1 15" xfId="237"/>
    <cellStyle name="40% - Ênfase1 15 2" xfId="5242"/>
    <cellStyle name="40% - Ênfase1 16" xfId="238"/>
    <cellStyle name="40% - Ênfase1 16 2" xfId="5243"/>
    <cellStyle name="40% - Ênfase1 17" xfId="239"/>
    <cellStyle name="40% - Ênfase1 17 2" xfId="5244"/>
    <cellStyle name="40% - Ênfase1 18" xfId="240"/>
    <cellStyle name="40% - Ênfase1 18 2" xfId="5245"/>
    <cellStyle name="40% - Ênfase1 19" xfId="241"/>
    <cellStyle name="40% - Ênfase1 19 2" xfId="5246"/>
    <cellStyle name="40% - Ênfase1 2" xfId="242"/>
    <cellStyle name="40% - Ênfase1 2 2" xfId="243"/>
    <cellStyle name="40% - Ênfase1 2 2 2" xfId="244"/>
    <cellStyle name="40% - Ênfase1 2 2 2 2" xfId="5247"/>
    <cellStyle name="40% - Ênfase1 2 2 3" xfId="5248"/>
    <cellStyle name="40% - Ênfase1 2 3" xfId="245"/>
    <cellStyle name="40% - Ênfase1 2 3 2" xfId="246"/>
    <cellStyle name="40% - Ênfase1 2 3 2 2" xfId="5249"/>
    <cellStyle name="40% - Ênfase1 2 3 3" xfId="5250"/>
    <cellStyle name="40% - Ênfase1 2 4" xfId="247"/>
    <cellStyle name="40% - Ênfase1 2 4 2" xfId="248"/>
    <cellStyle name="40% - Ênfase1 2 4 2 2" xfId="5251"/>
    <cellStyle name="40% - Ênfase1 2 4 3" xfId="5252"/>
    <cellStyle name="40% - Ênfase1 2 5" xfId="249"/>
    <cellStyle name="40% - Ênfase1 2 5 2" xfId="250"/>
    <cellStyle name="40% - Ênfase1 2 5 2 2" xfId="5253"/>
    <cellStyle name="40% - Ênfase1 2 5 3" xfId="5254"/>
    <cellStyle name="40% - Ênfase1 2 6" xfId="251"/>
    <cellStyle name="40% - Ênfase1 2 6 2" xfId="5255"/>
    <cellStyle name="40% - Ênfase1 2 7" xfId="5256"/>
    <cellStyle name="40% - Ênfase1 20" xfId="252"/>
    <cellStyle name="40% - Ênfase1 20 2" xfId="5257"/>
    <cellStyle name="40% - Ênfase1 21" xfId="253"/>
    <cellStyle name="40% - Ênfase1 21 2" xfId="5258"/>
    <cellStyle name="40% - Ênfase1 22" xfId="254"/>
    <cellStyle name="40% - Ênfase1 22 2" xfId="5259"/>
    <cellStyle name="40% - Ênfase1 23" xfId="255"/>
    <cellStyle name="40% - Ênfase1 23 2" xfId="5260"/>
    <cellStyle name="40% - Ênfase1 24" xfId="256"/>
    <cellStyle name="40% - Ênfase1 24 2" xfId="5261"/>
    <cellStyle name="40% - Ênfase1 25" xfId="257"/>
    <cellStyle name="40% - Ênfase1 25 2" xfId="5262"/>
    <cellStyle name="40% - Ênfase1 26" xfId="258"/>
    <cellStyle name="40% - Ênfase1 26 2" xfId="5263"/>
    <cellStyle name="40% - Ênfase1 27" xfId="259"/>
    <cellStyle name="40% - Ênfase1 27 2" xfId="5264"/>
    <cellStyle name="40% - Ênfase1 3" xfId="260"/>
    <cellStyle name="40% - Ênfase1 3 2" xfId="5265"/>
    <cellStyle name="40% - Ênfase1 4" xfId="261"/>
    <cellStyle name="40% - Ênfase1 4 2" xfId="5266"/>
    <cellStyle name="40% - Ênfase1 5" xfId="262"/>
    <cellStyle name="40% - Ênfase1 5 2" xfId="5267"/>
    <cellStyle name="40% - Ênfase1 6" xfId="263"/>
    <cellStyle name="40% - Ênfase1 6 2" xfId="5268"/>
    <cellStyle name="40% - Ênfase1 7" xfId="264"/>
    <cellStyle name="40% - Ênfase1 7 2" xfId="5269"/>
    <cellStyle name="40% - Ênfase1 8" xfId="265"/>
    <cellStyle name="40% - Ênfase1 8 2" xfId="5270"/>
    <cellStyle name="40% - Ênfase1 9" xfId="266"/>
    <cellStyle name="40% - Ênfase1 9 2" xfId="5271"/>
    <cellStyle name="40% - Ênfase2 10" xfId="267"/>
    <cellStyle name="40% - Ênfase2 10 2" xfId="5272"/>
    <cellStyle name="40% - Ênfase2 11" xfId="268"/>
    <cellStyle name="40% - Ênfase2 11 2" xfId="5273"/>
    <cellStyle name="40% - Ênfase2 12" xfId="269"/>
    <cellStyle name="40% - Ênfase2 12 2" xfId="5274"/>
    <cellStyle name="40% - Ênfase2 13" xfId="270"/>
    <cellStyle name="40% - Ênfase2 13 2" xfId="5275"/>
    <cellStyle name="40% - Ênfase2 14" xfId="271"/>
    <cellStyle name="40% - Ênfase2 14 2" xfId="5276"/>
    <cellStyle name="40% - Ênfase2 15" xfId="272"/>
    <cellStyle name="40% - Ênfase2 15 2" xfId="5277"/>
    <cellStyle name="40% - Ênfase2 16" xfId="273"/>
    <cellStyle name="40% - Ênfase2 16 2" xfId="5278"/>
    <cellStyle name="40% - Ênfase2 17" xfId="274"/>
    <cellStyle name="40% - Ênfase2 17 2" xfId="5279"/>
    <cellStyle name="40% - Ênfase2 18" xfId="275"/>
    <cellStyle name="40% - Ênfase2 18 2" xfId="5280"/>
    <cellStyle name="40% - Ênfase2 19" xfId="276"/>
    <cellStyle name="40% - Ênfase2 19 2" xfId="5281"/>
    <cellStyle name="40% - Ênfase2 2" xfId="277"/>
    <cellStyle name="40% - Ênfase2 2 2" xfId="278"/>
    <cellStyle name="40% - Ênfase2 2 2 2" xfId="279"/>
    <cellStyle name="40% - Ênfase2 2 2 2 2" xfId="5282"/>
    <cellStyle name="40% - Ênfase2 2 2 3" xfId="5283"/>
    <cellStyle name="40% - Ênfase2 2 3" xfId="280"/>
    <cellStyle name="40% - Ênfase2 2 3 2" xfId="281"/>
    <cellStyle name="40% - Ênfase2 2 3 2 2" xfId="5284"/>
    <cellStyle name="40% - Ênfase2 2 3 3" xfId="5285"/>
    <cellStyle name="40% - Ênfase2 2 4" xfId="282"/>
    <cellStyle name="40% - Ênfase2 2 4 2" xfId="283"/>
    <cellStyle name="40% - Ênfase2 2 4 2 2" xfId="5286"/>
    <cellStyle name="40% - Ênfase2 2 4 3" xfId="5287"/>
    <cellStyle name="40% - Ênfase2 2 5" xfId="284"/>
    <cellStyle name="40% - Ênfase2 2 5 2" xfId="285"/>
    <cellStyle name="40% - Ênfase2 2 5 2 2" xfId="5288"/>
    <cellStyle name="40% - Ênfase2 2 5 3" xfId="5289"/>
    <cellStyle name="40% - Ênfase2 2 6" xfId="286"/>
    <cellStyle name="40% - Ênfase2 2 6 2" xfId="5290"/>
    <cellStyle name="40% - Ênfase2 2 7" xfId="5291"/>
    <cellStyle name="40% - Ênfase2 20" xfId="287"/>
    <cellStyle name="40% - Ênfase2 20 2" xfId="5292"/>
    <cellStyle name="40% - Ênfase2 21" xfId="288"/>
    <cellStyle name="40% - Ênfase2 21 2" xfId="5293"/>
    <cellStyle name="40% - Ênfase2 22" xfId="289"/>
    <cellStyle name="40% - Ênfase2 22 2" xfId="5294"/>
    <cellStyle name="40% - Ênfase2 23" xfId="290"/>
    <cellStyle name="40% - Ênfase2 23 2" xfId="5295"/>
    <cellStyle name="40% - Ênfase2 24" xfId="291"/>
    <cellStyle name="40% - Ênfase2 24 2" xfId="5296"/>
    <cellStyle name="40% - Ênfase2 25" xfId="292"/>
    <cellStyle name="40% - Ênfase2 25 2" xfId="5297"/>
    <cellStyle name="40% - Ênfase2 26" xfId="293"/>
    <cellStyle name="40% - Ênfase2 26 2" xfId="5298"/>
    <cellStyle name="40% - Ênfase2 27" xfId="294"/>
    <cellStyle name="40% - Ênfase2 27 2" xfId="5299"/>
    <cellStyle name="40% - Ênfase2 3" xfId="295"/>
    <cellStyle name="40% - Ênfase2 3 2" xfId="5300"/>
    <cellStyle name="40% - Ênfase2 4" xfId="296"/>
    <cellStyle name="40% - Ênfase2 4 2" xfId="5301"/>
    <cellStyle name="40% - Ênfase2 5" xfId="297"/>
    <cellStyle name="40% - Ênfase2 5 2" xfId="5302"/>
    <cellStyle name="40% - Ênfase2 6" xfId="298"/>
    <cellStyle name="40% - Ênfase2 6 2" xfId="5303"/>
    <cellStyle name="40% - Ênfase2 7" xfId="299"/>
    <cellStyle name="40% - Ênfase2 7 2" xfId="5304"/>
    <cellStyle name="40% - Ênfase2 8" xfId="300"/>
    <cellStyle name="40% - Ênfase2 8 2" xfId="5305"/>
    <cellStyle name="40% - Ênfase2 9" xfId="301"/>
    <cellStyle name="40% - Ênfase2 9 2" xfId="5306"/>
    <cellStyle name="40% - Ênfase3 10" xfId="302"/>
    <cellStyle name="40% - Ênfase3 10 2" xfId="5307"/>
    <cellStyle name="40% - Ênfase3 11" xfId="303"/>
    <cellStyle name="40% - Ênfase3 11 2" xfId="5308"/>
    <cellStyle name="40% - Ênfase3 12" xfId="304"/>
    <cellStyle name="40% - Ênfase3 12 2" xfId="5309"/>
    <cellStyle name="40% - Ênfase3 13" xfId="305"/>
    <cellStyle name="40% - Ênfase3 13 2" xfId="5310"/>
    <cellStyle name="40% - Ênfase3 14" xfId="306"/>
    <cellStyle name="40% - Ênfase3 14 2" xfId="5311"/>
    <cellStyle name="40% - Ênfase3 15" xfId="307"/>
    <cellStyle name="40% - Ênfase3 15 2" xfId="5312"/>
    <cellStyle name="40% - Ênfase3 16" xfId="308"/>
    <cellStyle name="40% - Ênfase3 16 2" xfId="5313"/>
    <cellStyle name="40% - Ênfase3 17" xfId="309"/>
    <cellStyle name="40% - Ênfase3 17 2" xfId="5314"/>
    <cellStyle name="40% - Ênfase3 18" xfId="310"/>
    <cellStyle name="40% - Ênfase3 18 2" xfId="5315"/>
    <cellStyle name="40% - Ênfase3 19" xfId="311"/>
    <cellStyle name="40% - Ênfase3 19 2" xfId="5316"/>
    <cellStyle name="40% - Ênfase3 2" xfId="312"/>
    <cellStyle name="40% - Ênfase3 2 2" xfId="313"/>
    <cellStyle name="40% - Ênfase3 2 2 2" xfId="314"/>
    <cellStyle name="40% - Ênfase3 2 2 2 2" xfId="5317"/>
    <cellStyle name="40% - Ênfase3 2 2 3" xfId="5318"/>
    <cellStyle name="40% - Ênfase3 2 3" xfId="315"/>
    <cellStyle name="40% - Ênfase3 2 3 2" xfId="316"/>
    <cellStyle name="40% - Ênfase3 2 3 2 2" xfId="5319"/>
    <cellStyle name="40% - Ênfase3 2 3 3" xfId="5320"/>
    <cellStyle name="40% - Ênfase3 2 4" xfId="317"/>
    <cellStyle name="40% - Ênfase3 2 4 2" xfId="318"/>
    <cellStyle name="40% - Ênfase3 2 4 2 2" xfId="5321"/>
    <cellStyle name="40% - Ênfase3 2 4 3" xfId="5322"/>
    <cellStyle name="40% - Ênfase3 2 5" xfId="319"/>
    <cellStyle name="40% - Ênfase3 2 5 2" xfId="320"/>
    <cellStyle name="40% - Ênfase3 2 5 2 2" xfId="5323"/>
    <cellStyle name="40% - Ênfase3 2 5 3" xfId="5324"/>
    <cellStyle name="40% - Ênfase3 2 6" xfId="321"/>
    <cellStyle name="40% - Ênfase3 2 6 2" xfId="5325"/>
    <cellStyle name="40% - Ênfase3 2 7" xfId="5326"/>
    <cellStyle name="40% - Ênfase3 20" xfId="322"/>
    <cellStyle name="40% - Ênfase3 20 2" xfId="5327"/>
    <cellStyle name="40% - Ênfase3 21" xfId="323"/>
    <cellStyle name="40% - Ênfase3 21 2" xfId="5328"/>
    <cellStyle name="40% - Ênfase3 22" xfId="324"/>
    <cellStyle name="40% - Ênfase3 22 2" xfId="5329"/>
    <cellStyle name="40% - Ênfase3 23" xfId="325"/>
    <cellStyle name="40% - Ênfase3 23 2" xfId="5330"/>
    <cellStyle name="40% - Ênfase3 24" xfId="326"/>
    <cellStyle name="40% - Ênfase3 24 2" xfId="5331"/>
    <cellStyle name="40% - Ênfase3 25" xfId="327"/>
    <cellStyle name="40% - Ênfase3 25 2" xfId="5332"/>
    <cellStyle name="40% - Ênfase3 26" xfId="328"/>
    <cellStyle name="40% - Ênfase3 26 2" xfId="5333"/>
    <cellStyle name="40% - Ênfase3 27" xfId="329"/>
    <cellStyle name="40% - Ênfase3 27 2" xfId="5334"/>
    <cellStyle name="40% - Ênfase3 3" xfId="330"/>
    <cellStyle name="40% - Ênfase3 3 2" xfId="5335"/>
    <cellStyle name="40% - Ênfase3 4" xfId="331"/>
    <cellStyle name="40% - Ênfase3 4 2" xfId="5336"/>
    <cellStyle name="40% - Ênfase3 5" xfId="332"/>
    <cellStyle name="40% - Ênfase3 5 2" xfId="5337"/>
    <cellStyle name="40% - Ênfase3 6" xfId="333"/>
    <cellStyle name="40% - Ênfase3 6 2" xfId="5338"/>
    <cellStyle name="40% - Ênfase3 7" xfId="334"/>
    <cellStyle name="40% - Ênfase3 7 2" xfId="5339"/>
    <cellStyle name="40% - Ênfase3 8" xfId="335"/>
    <cellStyle name="40% - Ênfase3 8 2" xfId="5340"/>
    <cellStyle name="40% - Ênfase3 9" xfId="336"/>
    <cellStyle name="40% - Ênfase3 9 2" xfId="5341"/>
    <cellStyle name="40% - Ênfase4 10" xfId="337"/>
    <cellStyle name="40% - Ênfase4 10 2" xfId="5342"/>
    <cellStyle name="40% - Ênfase4 11" xfId="338"/>
    <cellStyle name="40% - Ênfase4 11 2" xfId="5343"/>
    <cellStyle name="40% - Ênfase4 12" xfId="339"/>
    <cellStyle name="40% - Ênfase4 12 2" xfId="5344"/>
    <cellStyle name="40% - Ênfase4 13" xfId="340"/>
    <cellStyle name="40% - Ênfase4 13 2" xfId="5345"/>
    <cellStyle name="40% - Ênfase4 14" xfId="341"/>
    <cellStyle name="40% - Ênfase4 14 2" xfId="5346"/>
    <cellStyle name="40% - Ênfase4 15" xfId="342"/>
    <cellStyle name="40% - Ênfase4 15 2" xfId="5347"/>
    <cellStyle name="40% - Ênfase4 16" xfId="343"/>
    <cellStyle name="40% - Ênfase4 16 2" xfId="5348"/>
    <cellStyle name="40% - Ênfase4 17" xfId="344"/>
    <cellStyle name="40% - Ênfase4 17 2" xfId="5349"/>
    <cellStyle name="40% - Ênfase4 18" xfId="345"/>
    <cellStyle name="40% - Ênfase4 18 2" xfId="5350"/>
    <cellStyle name="40% - Ênfase4 19" xfId="346"/>
    <cellStyle name="40% - Ênfase4 19 2" xfId="5351"/>
    <cellStyle name="40% - Ênfase4 2" xfId="347"/>
    <cellStyle name="40% - Ênfase4 2 2" xfId="348"/>
    <cellStyle name="40% - Ênfase4 2 2 2" xfId="349"/>
    <cellStyle name="40% - Ênfase4 2 2 2 2" xfId="5352"/>
    <cellStyle name="40% - Ênfase4 2 2 3" xfId="5353"/>
    <cellStyle name="40% - Ênfase4 2 3" xfId="350"/>
    <cellStyle name="40% - Ênfase4 2 3 2" xfId="351"/>
    <cellStyle name="40% - Ênfase4 2 3 2 2" xfId="5354"/>
    <cellStyle name="40% - Ênfase4 2 3 3" xfId="5355"/>
    <cellStyle name="40% - Ênfase4 2 4" xfId="352"/>
    <cellStyle name="40% - Ênfase4 2 4 2" xfId="353"/>
    <cellStyle name="40% - Ênfase4 2 4 2 2" xfId="5356"/>
    <cellStyle name="40% - Ênfase4 2 4 3" xfId="5357"/>
    <cellStyle name="40% - Ênfase4 2 5" xfId="354"/>
    <cellStyle name="40% - Ênfase4 2 5 2" xfId="355"/>
    <cellStyle name="40% - Ênfase4 2 5 2 2" xfId="5358"/>
    <cellStyle name="40% - Ênfase4 2 5 3" xfId="5359"/>
    <cellStyle name="40% - Ênfase4 2 6" xfId="356"/>
    <cellStyle name="40% - Ênfase4 2 6 2" xfId="5360"/>
    <cellStyle name="40% - Ênfase4 2 7" xfId="5361"/>
    <cellStyle name="40% - Ênfase4 20" xfId="357"/>
    <cellStyle name="40% - Ênfase4 20 2" xfId="5362"/>
    <cellStyle name="40% - Ênfase4 21" xfId="358"/>
    <cellStyle name="40% - Ênfase4 21 2" xfId="5363"/>
    <cellStyle name="40% - Ênfase4 22" xfId="359"/>
    <cellStyle name="40% - Ênfase4 22 2" xfId="5364"/>
    <cellStyle name="40% - Ênfase4 23" xfId="360"/>
    <cellStyle name="40% - Ênfase4 23 2" xfId="5365"/>
    <cellStyle name="40% - Ênfase4 24" xfId="361"/>
    <cellStyle name="40% - Ênfase4 24 2" xfId="5366"/>
    <cellStyle name="40% - Ênfase4 25" xfId="362"/>
    <cellStyle name="40% - Ênfase4 25 2" xfId="5367"/>
    <cellStyle name="40% - Ênfase4 26" xfId="363"/>
    <cellStyle name="40% - Ênfase4 26 2" xfId="5368"/>
    <cellStyle name="40% - Ênfase4 27" xfId="364"/>
    <cellStyle name="40% - Ênfase4 27 2" xfId="5369"/>
    <cellStyle name="40% - Ênfase4 3" xfId="365"/>
    <cellStyle name="40% - Ênfase4 3 2" xfId="5370"/>
    <cellStyle name="40% - Ênfase4 4" xfId="366"/>
    <cellStyle name="40% - Ênfase4 4 2" xfId="5371"/>
    <cellStyle name="40% - Ênfase4 5" xfId="367"/>
    <cellStyle name="40% - Ênfase4 5 2" xfId="5372"/>
    <cellStyle name="40% - Ênfase4 6" xfId="368"/>
    <cellStyle name="40% - Ênfase4 6 2" xfId="5373"/>
    <cellStyle name="40% - Ênfase4 7" xfId="369"/>
    <cellStyle name="40% - Ênfase4 7 2" xfId="5374"/>
    <cellStyle name="40% - Ênfase4 8" xfId="370"/>
    <cellStyle name="40% - Ênfase4 8 2" xfId="5375"/>
    <cellStyle name="40% - Ênfase4 9" xfId="371"/>
    <cellStyle name="40% - Ênfase4 9 2" xfId="5376"/>
    <cellStyle name="40% - Ênfase5 10" xfId="372"/>
    <cellStyle name="40% - Ênfase5 10 2" xfId="5377"/>
    <cellStyle name="40% - Ênfase5 11" xfId="373"/>
    <cellStyle name="40% - Ênfase5 11 2" xfId="5378"/>
    <cellStyle name="40% - Ênfase5 12" xfId="374"/>
    <cellStyle name="40% - Ênfase5 12 2" xfId="5379"/>
    <cellStyle name="40% - Ênfase5 13" xfId="375"/>
    <cellStyle name="40% - Ênfase5 13 2" xfId="5380"/>
    <cellStyle name="40% - Ênfase5 14" xfId="376"/>
    <cellStyle name="40% - Ênfase5 14 2" xfId="5381"/>
    <cellStyle name="40% - Ênfase5 15" xfId="377"/>
    <cellStyle name="40% - Ênfase5 15 2" xfId="5382"/>
    <cellStyle name="40% - Ênfase5 16" xfId="378"/>
    <cellStyle name="40% - Ênfase5 16 2" xfId="5383"/>
    <cellStyle name="40% - Ênfase5 17" xfId="379"/>
    <cellStyle name="40% - Ênfase5 17 2" xfId="5384"/>
    <cellStyle name="40% - Ênfase5 18" xfId="380"/>
    <cellStyle name="40% - Ênfase5 18 2" xfId="5385"/>
    <cellStyle name="40% - Ênfase5 19" xfId="381"/>
    <cellStyle name="40% - Ênfase5 19 2" xfId="5386"/>
    <cellStyle name="40% - Ênfase5 2" xfId="382"/>
    <cellStyle name="40% - Ênfase5 2 2" xfId="383"/>
    <cellStyle name="40% - Ênfase5 2 2 2" xfId="384"/>
    <cellStyle name="40% - Ênfase5 2 2 2 2" xfId="5387"/>
    <cellStyle name="40% - Ênfase5 2 2 3" xfId="5388"/>
    <cellStyle name="40% - Ênfase5 2 3" xfId="385"/>
    <cellStyle name="40% - Ênfase5 2 3 2" xfId="386"/>
    <cellStyle name="40% - Ênfase5 2 3 2 2" xfId="5389"/>
    <cellStyle name="40% - Ênfase5 2 3 3" xfId="5390"/>
    <cellStyle name="40% - Ênfase5 2 4" xfId="387"/>
    <cellStyle name="40% - Ênfase5 2 4 2" xfId="388"/>
    <cellStyle name="40% - Ênfase5 2 4 2 2" xfId="5391"/>
    <cellStyle name="40% - Ênfase5 2 4 3" xfId="5392"/>
    <cellStyle name="40% - Ênfase5 2 5" xfId="389"/>
    <cellStyle name="40% - Ênfase5 2 5 2" xfId="390"/>
    <cellStyle name="40% - Ênfase5 2 5 2 2" xfId="5393"/>
    <cellStyle name="40% - Ênfase5 2 5 3" xfId="5394"/>
    <cellStyle name="40% - Ênfase5 2 6" xfId="391"/>
    <cellStyle name="40% - Ênfase5 2 6 2" xfId="5395"/>
    <cellStyle name="40% - Ênfase5 2 7" xfId="5396"/>
    <cellStyle name="40% - Ênfase5 20" xfId="392"/>
    <cellStyle name="40% - Ênfase5 20 2" xfId="5397"/>
    <cellStyle name="40% - Ênfase5 21" xfId="393"/>
    <cellStyle name="40% - Ênfase5 21 2" xfId="5398"/>
    <cellStyle name="40% - Ênfase5 22" xfId="394"/>
    <cellStyle name="40% - Ênfase5 22 2" xfId="5399"/>
    <cellStyle name="40% - Ênfase5 23" xfId="395"/>
    <cellStyle name="40% - Ênfase5 23 2" xfId="5400"/>
    <cellStyle name="40% - Ênfase5 24" xfId="396"/>
    <cellStyle name="40% - Ênfase5 24 2" xfId="5401"/>
    <cellStyle name="40% - Ênfase5 25" xfId="397"/>
    <cellStyle name="40% - Ênfase5 25 2" xfId="5402"/>
    <cellStyle name="40% - Ênfase5 26" xfId="398"/>
    <cellStyle name="40% - Ênfase5 26 2" xfId="5403"/>
    <cellStyle name="40% - Ênfase5 27" xfId="399"/>
    <cellStyle name="40% - Ênfase5 27 2" xfId="5404"/>
    <cellStyle name="40% - Ênfase5 3" xfId="400"/>
    <cellStyle name="40% - Ênfase5 3 2" xfId="5405"/>
    <cellStyle name="40% - Ênfase5 4" xfId="401"/>
    <cellStyle name="40% - Ênfase5 4 2" xfId="5406"/>
    <cellStyle name="40% - Ênfase5 5" xfId="402"/>
    <cellStyle name="40% - Ênfase5 5 2" xfId="5407"/>
    <cellStyle name="40% - Ênfase5 6" xfId="403"/>
    <cellStyle name="40% - Ênfase5 6 2" xfId="5408"/>
    <cellStyle name="40% - Ênfase5 7" xfId="404"/>
    <cellStyle name="40% - Ênfase5 7 2" xfId="5409"/>
    <cellStyle name="40% - Ênfase5 8" xfId="405"/>
    <cellStyle name="40% - Ênfase5 8 2" xfId="5410"/>
    <cellStyle name="40% - Ênfase5 9" xfId="406"/>
    <cellStyle name="40% - Ênfase5 9 2" xfId="5411"/>
    <cellStyle name="40% - Ênfase6 10" xfId="407"/>
    <cellStyle name="40% - Ênfase6 10 2" xfId="5412"/>
    <cellStyle name="40% - Ênfase6 11" xfId="408"/>
    <cellStyle name="40% - Ênfase6 11 2" xfId="5413"/>
    <cellStyle name="40% - Ênfase6 12" xfId="409"/>
    <cellStyle name="40% - Ênfase6 12 2" xfId="5414"/>
    <cellStyle name="40% - Ênfase6 13" xfId="410"/>
    <cellStyle name="40% - Ênfase6 13 2" xfId="5415"/>
    <cellStyle name="40% - Ênfase6 14" xfId="411"/>
    <cellStyle name="40% - Ênfase6 14 2" xfId="5416"/>
    <cellStyle name="40% - Ênfase6 15" xfId="412"/>
    <cellStyle name="40% - Ênfase6 15 2" xfId="5417"/>
    <cellStyle name="40% - Ênfase6 16" xfId="413"/>
    <cellStyle name="40% - Ênfase6 16 2" xfId="5418"/>
    <cellStyle name="40% - Ênfase6 17" xfId="414"/>
    <cellStyle name="40% - Ênfase6 17 2" xfId="5419"/>
    <cellStyle name="40% - Ênfase6 18" xfId="415"/>
    <cellStyle name="40% - Ênfase6 18 2" xfId="5420"/>
    <cellStyle name="40% - Ênfase6 19" xfId="416"/>
    <cellStyle name="40% - Ênfase6 19 2" xfId="5421"/>
    <cellStyle name="40% - Ênfase6 2" xfId="417"/>
    <cellStyle name="40% - Ênfase6 2 2" xfId="418"/>
    <cellStyle name="40% - Ênfase6 2 2 2" xfId="419"/>
    <cellStyle name="40% - Ênfase6 2 2 2 2" xfId="5422"/>
    <cellStyle name="40% - Ênfase6 2 2 3" xfId="5423"/>
    <cellStyle name="40% - Ênfase6 2 3" xfId="420"/>
    <cellStyle name="40% - Ênfase6 2 3 2" xfId="421"/>
    <cellStyle name="40% - Ênfase6 2 3 2 2" xfId="5424"/>
    <cellStyle name="40% - Ênfase6 2 3 3" xfId="5425"/>
    <cellStyle name="40% - Ênfase6 2 4" xfId="422"/>
    <cellStyle name="40% - Ênfase6 2 4 2" xfId="423"/>
    <cellStyle name="40% - Ênfase6 2 4 2 2" xfId="5426"/>
    <cellStyle name="40% - Ênfase6 2 4 3" xfId="5427"/>
    <cellStyle name="40% - Ênfase6 2 5" xfId="424"/>
    <cellStyle name="40% - Ênfase6 2 5 2" xfId="425"/>
    <cellStyle name="40% - Ênfase6 2 5 2 2" xfId="5428"/>
    <cellStyle name="40% - Ênfase6 2 5 3" xfId="5429"/>
    <cellStyle name="40% - Ênfase6 2 6" xfId="426"/>
    <cellStyle name="40% - Ênfase6 2 6 2" xfId="5430"/>
    <cellStyle name="40% - Ênfase6 2 7" xfId="5431"/>
    <cellStyle name="40% - Ênfase6 20" xfId="427"/>
    <cellStyle name="40% - Ênfase6 20 2" xfId="5432"/>
    <cellStyle name="40% - Ênfase6 21" xfId="428"/>
    <cellStyle name="40% - Ênfase6 21 2" xfId="5433"/>
    <cellStyle name="40% - Ênfase6 22" xfId="429"/>
    <cellStyle name="40% - Ênfase6 22 2" xfId="5434"/>
    <cellStyle name="40% - Ênfase6 23" xfId="430"/>
    <cellStyle name="40% - Ênfase6 23 2" xfId="5435"/>
    <cellStyle name="40% - Ênfase6 24" xfId="431"/>
    <cellStyle name="40% - Ênfase6 24 2" xfId="5436"/>
    <cellStyle name="40% - Ênfase6 25" xfId="432"/>
    <cellStyle name="40% - Ênfase6 25 2" xfId="5437"/>
    <cellStyle name="40% - Ênfase6 26" xfId="433"/>
    <cellStyle name="40% - Ênfase6 26 2" xfId="5438"/>
    <cellStyle name="40% - Ênfase6 27" xfId="434"/>
    <cellStyle name="40% - Ênfase6 27 2" xfId="5439"/>
    <cellStyle name="40% - Ênfase6 3" xfId="435"/>
    <cellStyle name="40% - Ênfase6 3 2" xfId="5440"/>
    <cellStyle name="40% - Ênfase6 4" xfId="436"/>
    <cellStyle name="40% - Ênfase6 4 2" xfId="5441"/>
    <cellStyle name="40% - Ênfase6 5" xfId="437"/>
    <cellStyle name="40% - Ênfase6 5 2" xfId="5442"/>
    <cellStyle name="40% - Ênfase6 6" xfId="438"/>
    <cellStyle name="40% - Ênfase6 6 2" xfId="5443"/>
    <cellStyle name="40% - Ênfase6 7" xfId="439"/>
    <cellStyle name="40% - Ênfase6 7 2" xfId="5444"/>
    <cellStyle name="40% - Ênfase6 8" xfId="440"/>
    <cellStyle name="40% - Ênfase6 8 2" xfId="5445"/>
    <cellStyle name="40% - Ênfase6 9" xfId="441"/>
    <cellStyle name="40% - Ênfase6 9 2" xfId="5446"/>
    <cellStyle name="60% - Accent1" xfId="442"/>
    <cellStyle name="60% - Accent2" xfId="443"/>
    <cellStyle name="60% - Accent3" xfId="444"/>
    <cellStyle name="60% - Accent4" xfId="445"/>
    <cellStyle name="60% - Accent5" xfId="446"/>
    <cellStyle name="60% - Accent6" xfId="447"/>
    <cellStyle name="60% - Ênfase1 2" xfId="448"/>
    <cellStyle name="60% - Ênfase2 2" xfId="449"/>
    <cellStyle name="60% - Ênfase3 2" xfId="450"/>
    <cellStyle name="60% - Ênfase4 2" xfId="451"/>
    <cellStyle name="60% - Ênfase5 2" xfId="452"/>
    <cellStyle name="60% - Ênfase6 2" xfId="453"/>
    <cellStyle name="Accent1" xfId="454"/>
    <cellStyle name="Accent1 - 20%" xfId="455"/>
    <cellStyle name="Accent1 - 20% 2" xfId="5447"/>
    <cellStyle name="Accent1 - 40%" xfId="456"/>
    <cellStyle name="Accent1 - 40% 2" xfId="5448"/>
    <cellStyle name="Accent1 - 60%" xfId="457"/>
    <cellStyle name="Accent1_HISTOGRAMAS" xfId="458"/>
    <cellStyle name="Accent2" xfId="459"/>
    <cellStyle name="Accent2 - 20%" xfId="460"/>
    <cellStyle name="Accent2 - 20% 2" xfId="5449"/>
    <cellStyle name="Accent2 - 40%" xfId="461"/>
    <cellStyle name="Accent2 - 40% 2" xfId="5450"/>
    <cellStyle name="Accent2 - 60%" xfId="462"/>
    <cellStyle name="Accent2_HISTOGRAMAS" xfId="463"/>
    <cellStyle name="Accent3" xfId="464"/>
    <cellStyle name="Accent3 - 20%" xfId="465"/>
    <cellStyle name="Accent3 - 20% 2" xfId="5451"/>
    <cellStyle name="Accent3 - 40%" xfId="466"/>
    <cellStyle name="Accent3 - 40% 2" xfId="5452"/>
    <cellStyle name="Accent3 - 60%" xfId="467"/>
    <cellStyle name="Accent3_HISTOGRAMAS" xfId="468"/>
    <cellStyle name="Accent4" xfId="469"/>
    <cellStyle name="Accent4 - 20%" xfId="470"/>
    <cellStyle name="Accent4 - 20% 2" xfId="5453"/>
    <cellStyle name="Accent4 - 40%" xfId="471"/>
    <cellStyle name="Accent4 - 40% 2" xfId="5454"/>
    <cellStyle name="Accent4 - 60%" xfId="472"/>
    <cellStyle name="Accent4_HISTOGRAMAS" xfId="473"/>
    <cellStyle name="Accent5" xfId="474"/>
    <cellStyle name="Accent5 - 20%" xfId="475"/>
    <cellStyle name="Accent5 - 20% 2" xfId="5455"/>
    <cellStyle name="Accent5 - 40%" xfId="476"/>
    <cellStyle name="Accent5 - 40% 2" xfId="5456"/>
    <cellStyle name="Accent5 - 60%" xfId="477"/>
    <cellStyle name="Accent6" xfId="478"/>
    <cellStyle name="Accent6 - 20%" xfId="479"/>
    <cellStyle name="Accent6 - 20% 2" xfId="5457"/>
    <cellStyle name="Accent6 - 40%" xfId="480"/>
    <cellStyle name="Accent6 - 40% 2" xfId="5458"/>
    <cellStyle name="Accent6 - 60%" xfId="481"/>
    <cellStyle name="Accent6_HISTOGRAMAS" xfId="482"/>
    <cellStyle name="Bad" xfId="483"/>
    <cellStyle name="Beschreibung" xfId="484"/>
    <cellStyle name="Bom 2" xfId="485"/>
    <cellStyle name="CABEÇALHO" xfId="486"/>
    <cellStyle name="CABEÇALHO 2" xfId="487"/>
    <cellStyle name="CABEÇALHO 3" xfId="488"/>
    <cellStyle name="Calculation" xfId="489"/>
    <cellStyle name="Cálculo 2" xfId="490"/>
    <cellStyle name="Cálculo 2 2" xfId="491"/>
    <cellStyle name="Cálculo 2 3" xfId="492"/>
    <cellStyle name="Camp Output Field" xfId="493"/>
    <cellStyle name="Camp Output Field General" xfId="494"/>
    <cellStyle name="Camp Output Field_0430_Cx_02" xfId="495"/>
    <cellStyle name="Cancel" xfId="496"/>
    <cellStyle name="Célula de Verificação 2" xfId="497"/>
    <cellStyle name="Célula Vinculada 2" xfId="498"/>
    <cellStyle name="CEP-Cidade-UF" xfId="499"/>
    <cellStyle name="Check Cell" xfId="500"/>
    <cellStyle name="Coluna" xfId="501"/>
    <cellStyle name="Comma" xfId="1367"/>
    <cellStyle name="Comma 2" xfId="1845"/>
    <cellStyle name="Comma 3" xfId="1686"/>
    <cellStyle name="Comma 4" xfId="1527"/>
    <cellStyle name="Comma0" xfId="502"/>
    <cellStyle name="CORES" xfId="503"/>
    <cellStyle name="CPU" xfId="504"/>
    <cellStyle name="Currency" xfId="1368"/>
    <cellStyle name="Currency [0]_Arauco Piping list" xfId="9323"/>
    <cellStyle name="Currency 2" xfId="2004"/>
    <cellStyle name="Currency 2 2" xfId="3272"/>
    <cellStyle name="Currency 3" xfId="2639"/>
    <cellStyle name="Currency_0007201HZE" xfId="9324"/>
    <cellStyle name="Currency0" xfId="505"/>
    <cellStyle name="Custo" xfId="506"/>
    <cellStyle name="Custo 2" xfId="507"/>
    <cellStyle name="Custo 3" xfId="508"/>
    <cellStyle name="CustoTotal" xfId="509"/>
    <cellStyle name="CustoTotal 2" xfId="510"/>
    <cellStyle name="CustoTotal 3" xfId="511"/>
    <cellStyle name="Data" xfId="512"/>
    <cellStyle name="Date" xfId="513"/>
    <cellStyle name="Decimal2" xfId="514"/>
    <cellStyle name="Decimal2 2" xfId="515"/>
    <cellStyle name="Decimal2 3" xfId="516"/>
    <cellStyle name="Decimal3" xfId="517"/>
    <cellStyle name="Decimal4" xfId="518"/>
    <cellStyle name="Decimal5" xfId="519"/>
    <cellStyle name="dutra" xfId="520"/>
    <cellStyle name="dutra 2" xfId="521"/>
    <cellStyle name="Emphasis 1" xfId="522"/>
    <cellStyle name="Emphasis 2" xfId="523"/>
    <cellStyle name="Emphasis 3" xfId="524"/>
    <cellStyle name="Ênfase1 2" xfId="525"/>
    <cellStyle name="Ênfase2 2" xfId="526"/>
    <cellStyle name="Ênfase3 2" xfId="527"/>
    <cellStyle name="Ênfase4 2" xfId="528"/>
    <cellStyle name="Ênfase5 2" xfId="529"/>
    <cellStyle name="Ênfase6 2" xfId="530"/>
    <cellStyle name="Entrada 2" xfId="531"/>
    <cellStyle name="Entrada 2 2" xfId="532"/>
    <cellStyle name="Entrada 2 3" xfId="533"/>
    <cellStyle name="Estilo 1" xfId="534"/>
    <cellStyle name="Estilo 1 2" xfId="535"/>
    <cellStyle name="Euro" xfId="536"/>
    <cellStyle name="Euro 10" xfId="537"/>
    <cellStyle name="Euro 11" xfId="538"/>
    <cellStyle name="Euro 12" xfId="539"/>
    <cellStyle name="Euro 13" xfId="540"/>
    <cellStyle name="Euro 14" xfId="541"/>
    <cellStyle name="Euro 15" xfId="542"/>
    <cellStyle name="Euro 16" xfId="543"/>
    <cellStyle name="Euro 17" xfId="544"/>
    <cellStyle name="Euro 18" xfId="545"/>
    <cellStyle name="Euro 19" xfId="546"/>
    <cellStyle name="Euro 2" xfId="547"/>
    <cellStyle name="Euro 20" xfId="548"/>
    <cellStyle name="Euro 21" xfId="549"/>
    <cellStyle name="Euro 22" xfId="550"/>
    <cellStyle name="Euro 23" xfId="551"/>
    <cellStyle name="Euro 24" xfId="552"/>
    <cellStyle name="Euro 25" xfId="553"/>
    <cellStyle name="Euro 26" xfId="554"/>
    <cellStyle name="Euro 27" xfId="555"/>
    <cellStyle name="Euro 28" xfId="556"/>
    <cellStyle name="Euro 29" xfId="557"/>
    <cellStyle name="Euro 3" xfId="558"/>
    <cellStyle name="Euro 4" xfId="559"/>
    <cellStyle name="Euro 5" xfId="560"/>
    <cellStyle name="Euro 6" xfId="561"/>
    <cellStyle name="Euro 7" xfId="562"/>
    <cellStyle name="Euro 8" xfId="563"/>
    <cellStyle name="Euro 9" xfId="564"/>
    <cellStyle name="Excel Built-in Normal" xfId="565"/>
    <cellStyle name="Excel Built-in Normal 2" xfId="5459"/>
    <cellStyle name="Explanatory Text" xfId="566"/>
    <cellStyle name="Fixed" xfId="567"/>
    <cellStyle name="Fixo" xfId="568"/>
    <cellStyle name="Followed Hyperlink" xfId="569"/>
    <cellStyle name="Formula" xfId="570"/>
    <cellStyle name="Formula 2" xfId="571"/>
    <cellStyle name="Formula 3" xfId="572"/>
    <cellStyle name="Formula_Curva_ABC_Insumos_Familia" xfId="573"/>
    <cellStyle name="Good" xfId="574"/>
    <cellStyle name="Grey" xfId="575"/>
    <cellStyle name="Heading 1" xfId="576"/>
    <cellStyle name="Heading 2" xfId="577"/>
    <cellStyle name="Heading 3" xfId="578"/>
    <cellStyle name="Heading 4" xfId="579"/>
    <cellStyle name="Hiperlink 2" xfId="580"/>
    <cellStyle name="Hyperlink 2" xfId="581"/>
    <cellStyle name="Hyperlinkki" xfId="582"/>
    <cellStyle name="Incorreto 2" xfId="583"/>
    <cellStyle name="Indefinido" xfId="584"/>
    <cellStyle name="Input" xfId="585"/>
    <cellStyle name="Input [yellow]" xfId="586"/>
    <cellStyle name="Input_10112_T2_Histograma_de_Mão_de_Obra_Direta_e_Indireta_MIP rev1" xfId="587"/>
    <cellStyle name="ÌTENS" xfId="588"/>
    <cellStyle name="Kurs" xfId="589"/>
    <cellStyle name="Linha" xfId="590"/>
    <cellStyle name="Linha 2" xfId="591"/>
    <cellStyle name="Linked Cell" xfId="592"/>
    <cellStyle name="LISTA" xfId="593"/>
    <cellStyle name="M S SANS SERIF" xfId="594"/>
    <cellStyle name="M S SANS SERIF 2" xfId="595"/>
    <cellStyle name="M„„ritt„m„t”n" xfId="596"/>
    <cellStyle name="material" xfId="597"/>
    <cellStyle name="material 2" xfId="598"/>
    <cellStyle name="Millares [0]_417-66X-SP-1554-03FEITO" xfId="599"/>
    <cellStyle name="Millares_2863_CDP" xfId="600"/>
    <cellStyle name="MINIPG" xfId="601"/>
    <cellStyle name="Moeda 2" xfId="602"/>
    <cellStyle name="Moeda 2 2" xfId="603"/>
    <cellStyle name="Moeda 2 2 2" xfId="604"/>
    <cellStyle name="Moeda 2 2 2 10" xfId="9319"/>
    <cellStyle name="Moeda 2 2 2 2" xfId="605"/>
    <cellStyle name="Moeda 2 2 2 2 2" xfId="1690"/>
    <cellStyle name="Moeda 2 2 2 2 2 2" xfId="2324"/>
    <cellStyle name="Moeda 2 2 2 2 2 2 2" xfId="3592"/>
    <cellStyle name="Moeda 2 2 2 2 2 2 2 2" xfId="7892"/>
    <cellStyle name="Moeda 2 2 2 2 2 2 3" xfId="4858"/>
    <cellStyle name="Moeda 2 2 2 2 2 2 3 2" xfId="9158"/>
    <cellStyle name="Moeda 2 2 2 2 2 2 4" xfId="6626"/>
    <cellStyle name="Moeda 2 2 2 2 2 3" xfId="2959"/>
    <cellStyle name="Moeda 2 2 2 2 2 3 2" xfId="7260"/>
    <cellStyle name="Moeda 2 2 2 2 2 4" xfId="4226"/>
    <cellStyle name="Moeda 2 2 2 2 2 4 2" xfId="8526"/>
    <cellStyle name="Moeda 2 2 2 2 2 5" xfId="5994"/>
    <cellStyle name="Moeda 2 2 2 2 3" xfId="1531"/>
    <cellStyle name="Moeda 2 2 2 2 3 2" xfId="2166"/>
    <cellStyle name="Moeda 2 2 2 2 3 2 2" xfId="3434"/>
    <cellStyle name="Moeda 2 2 2 2 3 2 2 2" xfId="7734"/>
    <cellStyle name="Moeda 2 2 2 2 3 2 3" xfId="4700"/>
    <cellStyle name="Moeda 2 2 2 2 3 2 3 2" xfId="9000"/>
    <cellStyle name="Moeda 2 2 2 2 3 2 4" xfId="6468"/>
    <cellStyle name="Moeda 2 2 2 2 3 3" xfId="2801"/>
    <cellStyle name="Moeda 2 2 2 2 3 3 2" xfId="7102"/>
    <cellStyle name="Moeda 2 2 2 2 3 4" xfId="4068"/>
    <cellStyle name="Moeda 2 2 2 2 3 4 2" xfId="8368"/>
    <cellStyle name="Moeda 2 2 2 2 3 5" xfId="5836"/>
    <cellStyle name="Moeda 2 2 2 2 4" xfId="1372"/>
    <cellStyle name="Moeda 2 2 2 2 4 2" xfId="2008"/>
    <cellStyle name="Moeda 2 2 2 2 4 2 2" xfId="3276"/>
    <cellStyle name="Moeda 2 2 2 2 4 2 2 2" xfId="7576"/>
    <cellStyle name="Moeda 2 2 2 2 4 2 3" xfId="4542"/>
    <cellStyle name="Moeda 2 2 2 2 4 2 3 2" xfId="8842"/>
    <cellStyle name="Moeda 2 2 2 2 4 2 4" xfId="6310"/>
    <cellStyle name="Moeda 2 2 2 2 4 3" xfId="2643"/>
    <cellStyle name="Moeda 2 2 2 2 4 3 2" xfId="6944"/>
    <cellStyle name="Moeda 2 2 2 2 4 4" xfId="3910"/>
    <cellStyle name="Moeda 2 2 2 2 4 4 2" xfId="8210"/>
    <cellStyle name="Moeda 2 2 2 2 4 5" xfId="5679"/>
    <cellStyle name="Moeda 2 2 2 2 5" xfId="1849"/>
    <cellStyle name="Moeda 2 2 2 2 5 2" xfId="3117"/>
    <cellStyle name="Moeda 2 2 2 2 5 2 2" xfId="7418"/>
    <cellStyle name="Moeda 2 2 2 2 5 3" xfId="4384"/>
    <cellStyle name="Moeda 2 2 2 2 5 3 2" xfId="8684"/>
    <cellStyle name="Moeda 2 2 2 2 5 4" xfId="6152"/>
    <cellStyle name="Moeda 2 2 2 2 6" xfId="2484"/>
    <cellStyle name="Moeda 2 2 2 2 6 2" xfId="6786"/>
    <cellStyle name="Moeda 2 2 2 2 7" xfId="3752"/>
    <cellStyle name="Moeda 2 2 2 2 7 2" xfId="8052"/>
    <cellStyle name="Moeda 2 2 2 2 8" xfId="5461"/>
    <cellStyle name="Moeda 2 2 2 3" xfId="1689"/>
    <cellStyle name="Moeda 2 2 2 3 2" xfId="2323"/>
    <cellStyle name="Moeda 2 2 2 3 2 2" xfId="3591"/>
    <cellStyle name="Moeda 2 2 2 3 2 2 2" xfId="7891"/>
    <cellStyle name="Moeda 2 2 2 3 2 3" xfId="4857"/>
    <cellStyle name="Moeda 2 2 2 3 2 3 2" xfId="9157"/>
    <cellStyle name="Moeda 2 2 2 3 2 4" xfId="6625"/>
    <cellStyle name="Moeda 2 2 2 3 3" xfId="2958"/>
    <cellStyle name="Moeda 2 2 2 3 3 2" xfId="7259"/>
    <cellStyle name="Moeda 2 2 2 3 4" xfId="4225"/>
    <cellStyle name="Moeda 2 2 2 3 4 2" xfId="8525"/>
    <cellStyle name="Moeda 2 2 2 3 5" xfId="5993"/>
    <cellStyle name="Moeda 2 2 2 4" xfId="1530"/>
    <cellStyle name="Moeda 2 2 2 4 2" xfId="2165"/>
    <cellStyle name="Moeda 2 2 2 4 2 2" xfId="3433"/>
    <cellStyle name="Moeda 2 2 2 4 2 2 2" xfId="7733"/>
    <cellStyle name="Moeda 2 2 2 4 2 3" xfId="4699"/>
    <cellStyle name="Moeda 2 2 2 4 2 3 2" xfId="8999"/>
    <cellStyle name="Moeda 2 2 2 4 2 4" xfId="6467"/>
    <cellStyle name="Moeda 2 2 2 4 3" xfId="2800"/>
    <cellStyle name="Moeda 2 2 2 4 3 2" xfId="7101"/>
    <cellStyle name="Moeda 2 2 2 4 4" xfId="4067"/>
    <cellStyle name="Moeda 2 2 2 4 4 2" xfId="8367"/>
    <cellStyle name="Moeda 2 2 2 4 5" xfId="5835"/>
    <cellStyle name="Moeda 2 2 2 5" xfId="1371"/>
    <cellStyle name="Moeda 2 2 2 5 2" xfId="2007"/>
    <cellStyle name="Moeda 2 2 2 5 2 2" xfId="3275"/>
    <cellStyle name="Moeda 2 2 2 5 2 2 2" xfId="7575"/>
    <cellStyle name="Moeda 2 2 2 5 2 3" xfId="4541"/>
    <cellStyle name="Moeda 2 2 2 5 2 3 2" xfId="8841"/>
    <cellStyle name="Moeda 2 2 2 5 2 4" xfId="6309"/>
    <cellStyle name="Moeda 2 2 2 5 3" xfId="2642"/>
    <cellStyle name="Moeda 2 2 2 5 3 2" xfId="6943"/>
    <cellStyle name="Moeda 2 2 2 5 4" xfId="3909"/>
    <cellStyle name="Moeda 2 2 2 5 4 2" xfId="8209"/>
    <cellStyle name="Moeda 2 2 2 5 5" xfId="5678"/>
    <cellStyle name="Moeda 2 2 2 6" xfId="1848"/>
    <cellStyle name="Moeda 2 2 2 6 2" xfId="3116"/>
    <cellStyle name="Moeda 2 2 2 6 2 2" xfId="7417"/>
    <cellStyle name="Moeda 2 2 2 6 3" xfId="4383"/>
    <cellStyle name="Moeda 2 2 2 6 3 2" xfId="8683"/>
    <cellStyle name="Moeda 2 2 2 6 4" xfId="6151"/>
    <cellStyle name="Moeda 2 2 2 7" xfId="2483"/>
    <cellStyle name="Moeda 2 2 2 7 2" xfId="6785"/>
    <cellStyle name="Moeda 2 2 2 8" xfId="3751"/>
    <cellStyle name="Moeda 2 2 2 8 2" xfId="8051"/>
    <cellStyle name="Moeda 2 2 2 9" xfId="5460"/>
    <cellStyle name="Moeda 2 3" xfId="606"/>
    <cellStyle name="Moeda 2 4" xfId="607"/>
    <cellStyle name="Moeda 2 4 2" xfId="5462"/>
    <cellStyle name="Moeda 2 5" xfId="608"/>
    <cellStyle name="Moeda 2 6" xfId="609"/>
    <cellStyle name="Moeda 3" xfId="610"/>
    <cellStyle name="Moeda 3 2" xfId="611"/>
    <cellStyle name="Moeda 3 2 2" xfId="5463"/>
    <cellStyle name="Moeda 3 3" xfId="612"/>
    <cellStyle name="Moeda 3 3 2" xfId="5464"/>
    <cellStyle name="Moeda 3 4" xfId="613"/>
    <cellStyle name="Moeda 3 5" xfId="614"/>
    <cellStyle name="Moeda 3 5 2" xfId="5465"/>
    <cellStyle name="Moeda 4" xfId="615"/>
    <cellStyle name="Moeda 5" xfId="616"/>
    <cellStyle name="Moeda 5 10" xfId="5466"/>
    <cellStyle name="Moeda 5 2" xfId="617"/>
    <cellStyle name="Moeda 5 2 2" xfId="618"/>
    <cellStyle name="Moeda 5 2 2 2" xfId="1693"/>
    <cellStyle name="Moeda 5 2 2 2 2" xfId="2327"/>
    <cellStyle name="Moeda 5 2 2 2 2 2" xfId="3595"/>
    <cellStyle name="Moeda 5 2 2 2 2 2 2" xfId="7895"/>
    <cellStyle name="Moeda 5 2 2 2 2 3" xfId="4861"/>
    <cellStyle name="Moeda 5 2 2 2 2 3 2" xfId="9161"/>
    <cellStyle name="Moeda 5 2 2 2 2 4" xfId="6629"/>
    <cellStyle name="Moeda 5 2 2 2 3" xfId="2962"/>
    <cellStyle name="Moeda 5 2 2 2 3 2" xfId="7263"/>
    <cellStyle name="Moeda 5 2 2 2 4" xfId="4229"/>
    <cellStyle name="Moeda 5 2 2 2 4 2" xfId="8529"/>
    <cellStyle name="Moeda 5 2 2 2 5" xfId="5997"/>
    <cellStyle name="Moeda 5 2 2 3" xfId="1534"/>
    <cellStyle name="Moeda 5 2 2 3 2" xfId="2169"/>
    <cellStyle name="Moeda 5 2 2 3 2 2" xfId="3437"/>
    <cellStyle name="Moeda 5 2 2 3 2 2 2" xfId="7737"/>
    <cellStyle name="Moeda 5 2 2 3 2 3" xfId="4703"/>
    <cellStyle name="Moeda 5 2 2 3 2 3 2" xfId="9003"/>
    <cellStyle name="Moeda 5 2 2 3 2 4" xfId="6471"/>
    <cellStyle name="Moeda 5 2 2 3 3" xfId="2804"/>
    <cellStyle name="Moeda 5 2 2 3 3 2" xfId="7105"/>
    <cellStyle name="Moeda 5 2 2 3 4" xfId="4071"/>
    <cellStyle name="Moeda 5 2 2 3 4 2" xfId="8371"/>
    <cellStyle name="Moeda 5 2 2 3 5" xfId="5839"/>
    <cellStyle name="Moeda 5 2 2 4" xfId="1375"/>
    <cellStyle name="Moeda 5 2 2 4 2" xfId="2011"/>
    <cellStyle name="Moeda 5 2 2 4 2 2" xfId="3279"/>
    <cellStyle name="Moeda 5 2 2 4 2 2 2" xfId="7579"/>
    <cellStyle name="Moeda 5 2 2 4 2 3" xfId="4545"/>
    <cellStyle name="Moeda 5 2 2 4 2 3 2" xfId="8845"/>
    <cellStyle name="Moeda 5 2 2 4 2 4" xfId="6313"/>
    <cellStyle name="Moeda 5 2 2 4 3" xfId="2646"/>
    <cellStyle name="Moeda 5 2 2 4 3 2" xfId="6947"/>
    <cellStyle name="Moeda 5 2 2 4 4" xfId="3913"/>
    <cellStyle name="Moeda 5 2 2 4 4 2" xfId="8213"/>
    <cellStyle name="Moeda 5 2 2 4 5" xfId="5682"/>
    <cellStyle name="Moeda 5 2 2 5" xfId="1852"/>
    <cellStyle name="Moeda 5 2 2 5 2" xfId="3120"/>
    <cellStyle name="Moeda 5 2 2 5 2 2" xfId="7421"/>
    <cellStyle name="Moeda 5 2 2 5 3" xfId="4387"/>
    <cellStyle name="Moeda 5 2 2 5 3 2" xfId="8687"/>
    <cellStyle name="Moeda 5 2 2 5 4" xfId="6155"/>
    <cellStyle name="Moeda 5 2 2 6" xfId="2487"/>
    <cellStyle name="Moeda 5 2 2 6 2" xfId="6789"/>
    <cellStyle name="Moeda 5 2 2 7" xfId="3755"/>
    <cellStyle name="Moeda 5 2 2 7 2" xfId="8055"/>
    <cellStyle name="Moeda 5 2 2 8" xfId="5468"/>
    <cellStyle name="Moeda 5 2 3" xfId="1692"/>
    <cellStyle name="Moeda 5 2 3 2" xfId="2326"/>
    <cellStyle name="Moeda 5 2 3 2 2" xfId="3594"/>
    <cellStyle name="Moeda 5 2 3 2 2 2" xfId="7894"/>
    <cellStyle name="Moeda 5 2 3 2 3" xfId="4860"/>
    <cellStyle name="Moeda 5 2 3 2 3 2" xfId="9160"/>
    <cellStyle name="Moeda 5 2 3 2 4" xfId="6628"/>
    <cellStyle name="Moeda 5 2 3 3" xfId="2961"/>
    <cellStyle name="Moeda 5 2 3 3 2" xfId="7262"/>
    <cellStyle name="Moeda 5 2 3 4" xfId="4228"/>
    <cellStyle name="Moeda 5 2 3 4 2" xfId="8528"/>
    <cellStyle name="Moeda 5 2 3 5" xfId="5996"/>
    <cellStyle name="Moeda 5 2 4" xfId="1533"/>
    <cellStyle name="Moeda 5 2 4 2" xfId="2168"/>
    <cellStyle name="Moeda 5 2 4 2 2" xfId="3436"/>
    <cellStyle name="Moeda 5 2 4 2 2 2" xfId="7736"/>
    <cellStyle name="Moeda 5 2 4 2 3" xfId="4702"/>
    <cellStyle name="Moeda 5 2 4 2 3 2" xfId="9002"/>
    <cellStyle name="Moeda 5 2 4 2 4" xfId="6470"/>
    <cellStyle name="Moeda 5 2 4 3" xfId="2803"/>
    <cellStyle name="Moeda 5 2 4 3 2" xfId="7104"/>
    <cellStyle name="Moeda 5 2 4 4" xfId="4070"/>
    <cellStyle name="Moeda 5 2 4 4 2" xfId="8370"/>
    <cellStyle name="Moeda 5 2 4 5" xfId="5838"/>
    <cellStyle name="Moeda 5 2 5" xfId="1374"/>
    <cellStyle name="Moeda 5 2 5 2" xfId="2010"/>
    <cellStyle name="Moeda 5 2 5 2 2" xfId="3278"/>
    <cellStyle name="Moeda 5 2 5 2 2 2" xfId="7578"/>
    <cellStyle name="Moeda 5 2 5 2 3" xfId="4544"/>
    <cellStyle name="Moeda 5 2 5 2 3 2" xfId="8844"/>
    <cellStyle name="Moeda 5 2 5 2 4" xfId="6312"/>
    <cellStyle name="Moeda 5 2 5 3" xfId="2645"/>
    <cellStyle name="Moeda 5 2 5 3 2" xfId="6946"/>
    <cellStyle name="Moeda 5 2 5 4" xfId="3912"/>
    <cellStyle name="Moeda 5 2 5 4 2" xfId="8212"/>
    <cellStyle name="Moeda 5 2 5 5" xfId="5681"/>
    <cellStyle name="Moeda 5 2 6" xfId="1851"/>
    <cellStyle name="Moeda 5 2 6 2" xfId="3119"/>
    <cellStyle name="Moeda 5 2 6 2 2" xfId="7420"/>
    <cellStyle name="Moeda 5 2 6 3" xfId="4386"/>
    <cellStyle name="Moeda 5 2 6 3 2" xfId="8686"/>
    <cellStyle name="Moeda 5 2 6 4" xfId="6154"/>
    <cellStyle name="Moeda 5 2 7" xfId="2486"/>
    <cellStyle name="Moeda 5 2 7 2" xfId="6788"/>
    <cellStyle name="Moeda 5 2 8" xfId="3754"/>
    <cellStyle name="Moeda 5 2 8 2" xfId="8054"/>
    <cellStyle name="Moeda 5 2 9" xfId="5467"/>
    <cellStyle name="Moeda 5 3" xfId="619"/>
    <cellStyle name="Moeda 5 3 2" xfId="1694"/>
    <cellStyle name="Moeda 5 3 2 2" xfId="2328"/>
    <cellStyle name="Moeda 5 3 2 2 2" xfId="3596"/>
    <cellStyle name="Moeda 5 3 2 2 2 2" xfId="7896"/>
    <cellStyle name="Moeda 5 3 2 2 3" xfId="4862"/>
    <cellStyle name="Moeda 5 3 2 2 3 2" xfId="9162"/>
    <cellStyle name="Moeda 5 3 2 2 4" xfId="6630"/>
    <cellStyle name="Moeda 5 3 2 3" xfId="2963"/>
    <cellStyle name="Moeda 5 3 2 3 2" xfId="7264"/>
    <cellStyle name="Moeda 5 3 2 4" xfId="4230"/>
    <cellStyle name="Moeda 5 3 2 4 2" xfId="8530"/>
    <cellStyle name="Moeda 5 3 2 5" xfId="5998"/>
    <cellStyle name="Moeda 5 3 3" xfId="1535"/>
    <cellStyle name="Moeda 5 3 3 2" xfId="2170"/>
    <cellStyle name="Moeda 5 3 3 2 2" xfId="3438"/>
    <cellStyle name="Moeda 5 3 3 2 2 2" xfId="7738"/>
    <cellStyle name="Moeda 5 3 3 2 3" xfId="4704"/>
    <cellStyle name="Moeda 5 3 3 2 3 2" xfId="9004"/>
    <cellStyle name="Moeda 5 3 3 2 4" xfId="6472"/>
    <cellStyle name="Moeda 5 3 3 3" xfId="2805"/>
    <cellStyle name="Moeda 5 3 3 3 2" xfId="7106"/>
    <cellStyle name="Moeda 5 3 3 4" xfId="4072"/>
    <cellStyle name="Moeda 5 3 3 4 2" xfId="8372"/>
    <cellStyle name="Moeda 5 3 3 5" xfId="5840"/>
    <cellStyle name="Moeda 5 3 4" xfId="1376"/>
    <cellStyle name="Moeda 5 3 4 2" xfId="2012"/>
    <cellStyle name="Moeda 5 3 4 2 2" xfId="3280"/>
    <cellStyle name="Moeda 5 3 4 2 2 2" xfId="7580"/>
    <cellStyle name="Moeda 5 3 4 2 3" xfId="4546"/>
    <cellStyle name="Moeda 5 3 4 2 3 2" xfId="8846"/>
    <cellStyle name="Moeda 5 3 4 2 4" xfId="6314"/>
    <cellStyle name="Moeda 5 3 4 3" xfId="2647"/>
    <cellStyle name="Moeda 5 3 4 3 2" xfId="6948"/>
    <cellStyle name="Moeda 5 3 4 4" xfId="3914"/>
    <cellStyle name="Moeda 5 3 4 4 2" xfId="8214"/>
    <cellStyle name="Moeda 5 3 4 5" xfId="5683"/>
    <cellStyle name="Moeda 5 3 5" xfId="1853"/>
    <cellStyle name="Moeda 5 3 5 2" xfId="3121"/>
    <cellStyle name="Moeda 5 3 5 2 2" xfId="7422"/>
    <cellStyle name="Moeda 5 3 5 3" xfId="4388"/>
    <cellStyle name="Moeda 5 3 5 3 2" xfId="8688"/>
    <cellStyle name="Moeda 5 3 5 4" xfId="6156"/>
    <cellStyle name="Moeda 5 3 6" xfId="2488"/>
    <cellStyle name="Moeda 5 3 6 2" xfId="6790"/>
    <cellStyle name="Moeda 5 3 7" xfId="3756"/>
    <cellStyle name="Moeda 5 3 7 2" xfId="8056"/>
    <cellStyle name="Moeda 5 3 8" xfId="5469"/>
    <cellStyle name="Moeda 5 4" xfId="1691"/>
    <cellStyle name="Moeda 5 4 2" xfId="2325"/>
    <cellStyle name="Moeda 5 4 2 2" xfId="3593"/>
    <cellStyle name="Moeda 5 4 2 2 2" xfId="7893"/>
    <cellStyle name="Moeda 5 4 2 3" xfId="4859"/>
    <cellStyle name="Moeda 5 4 2 3 2" xfId="9159"/>
    <cellStyle name="Moeda 5 4 2 4" xfId="6627"/>
    <cellStyle name="Moeda 5 4 3" xfId="2960"/>
    <cellStyle name="Moeda 5 4 3 2" xfId="7261"/>
    <cellStyle name="Moeda 5 4 4" xfId="4227"/>
    <cellStyle name="Moeda 5 4 4 2" xfId="8527"/>
    <cellStyle name="Moeda 5 4 5" xfId="5995"/>
    <cellStyle name="Moeda 5 5" xfId="1532"/>
    <cellStyle name="Moeda 5 5 2" xfId="2167"/>
    <cellStyle name="Moeda 5 5 2 2" xfId="3435"/>
    <cellStyle name="Moeda 5 5 2 2 2" xfId="7735"/>
    <cellStyle name="Moeda 5 5 2 3" xfId="4701"/>
    <cellStyle name="Moeda 5 5 2 3 2" xfId="9001"/>
    <cellStyle name="Moeda 5 5 2 4" xfId="6469"/>
    <cellStyle name="Moeda 5 5 3" xfId="2802"/>
    <cellStyle name="Moeda 5 5 3 2" xfId="7103"/>
    <cellStyle name="Moeda 5 5 4" xfId="4069"/>
    <cellStyle name="Moeda 5 5 4 2" xfId="8369"/>
    <cellStyle name="Moeda 5 5 5" xfId="5837"/>
    <cellStyle name="Moeda 5 6" xfId="1373"/>
    <cellStyle name="Moeda 5 6 2" xfId="2009"/>
    <cellStyle name="Moeda 5 6 2 2" xfId="3277"/>
    <cellStyle name="Moeda 5 6 2 2 2" xfId="7577"/>
    <cellStyle name="Moeda 5 6 2 3" xfId="4543"/>
    <cellStyle name="Moeda 5 6 2 3 2" xfId="8843"/>
    <cellStyle name="Moeda 5 6 2 4" xfId="6311"/>
    <cellStyle name="Moeda 5 6 3" xfId="2644"/>
    <cellStyle name="Moeda 5 6 3 2" xfId="6945"/>
    <cellStyle name="Moeda 5 6 4" xfId="3911"/>
    <cellStyle name="Moeda 5 6 4 2" xfId="8211"/>
    <cellStyle name="Moeda 5 6 5" xfId="5680"/>
    <cellStyle name="Moeda 5 7" xfId="1850"/>
    <cellStyle name="Moeda 5 7 2" xfId="3118"/>
    <cellStyle name="Moeda 5 7 2 2" xfId="7419"/>
    <cellStyle name="Moeda 5 7 3" xfId="4385"/>
    <cellStyle name="Moeda 5 7 3 2" xfId="8685"/>
    <cellStyle name="Moeda 5 7 4" xfId="6153"/>
    <cellStyle name="Moeda 5 8" xfId="2485"/>
    <cellStyle name="Moeda 5 8 2" xfId="6787"/>
    <cellStyle name="Moeda 5 9" xfId="3753"/>
    <cellStyle name="Moeda 5 9 2" xfId="8053"/>
    <cellStyle name="Moeda 6" xfId="620"/>
    <cellStyle name="Moeda 6 10" xfId="5470"/>
    <cellStyle name="Moeda 6 2" xfId="621"/>
    <cellStyle name="Moeda 6 2 2" xfId="622"/>
    <cellStyle name="Moeda 6 2 2 2" xfId="1697"/>
    <cellStyle name="Moeda 6 2 2 2 2" xfId="2331"/>
    <cellStyle name="Moeda 6 2 2 2 2 2" xfId="3599"/>
    <cellStyle name="Moeda 6 2 2 2 2 2 2" xfId="7899"/>
    <cellStyle name="Moeda 6 2 2 2 2 3" xfId="4865"/>
    <cellStyle name="Moeda 6 2 2 2 2 3 2" xfId="9165"/>
    <cellStyle name="Moeda 6 2 2 2 2 4" xfId="6633"/>
    <cellStyle name="Moeda 6 2 2 2 3" xfId="2966"/>
    <cellStyle name="Moeda 6 2 2 2 3 2" xfId="7267"/>
    <cellStyle name="Moeda 6 2 2 2 4" xfId="4233"/>
    <cellStyle name="Moeda 6 2 2 2 4 2" xfId="8533"/>
    <cellStyle name="Moeda 6 2 2 2 5" xfId="6001"/>
    <cellStyle name="Moeda 6 2 2 3" xfId="1538"/>
    <cellStyle name="Moeda 6 2 2 3 2" xfId="2173"/>
    <cellStyle name="Moeda 6 2 2 3 2 2" xfId="3441"/>
    <cellStyle name="Moeda 6 2 2 3 2 2 2" xfId="7741"/>
    <cellStyle name="Moeda 6 2 2 3 2 3" xfId="4707"/>
    <cellStyle name="Moeda 6 2 2 3 2 3 2" xfId="9007"/>
    <cellStyle name="Moeda 6 2 2 3 2 4" xfId="6475"/>
    <cellStyle name="Moeda 6 2 2 3 3" xfId="2808"/>
    <cellStyle name="Moeda 6 2 2 3 3 2" xfId="7109"/>
    <cellStyle name="Moeda 6 2 2 3 4" xfId="4075"/>
    <cellStyle name="Moeda 6 2 2 3 4 2" xfId="8375"/>
    <cellStyle name="Moeda 6 2 2 3 5" xfId="5843"/>
    <cellStyle name="Moeda 6 2 2 4" xfId="1379"/>
    <cellStyle name="Moeda 6 2 2 4 2" xfId="2015"/>
    <cellStyle name="Moeda 6 2 2 4 2 2" xfId="3283"/>
    <cellStyle name="Moeda 6 2 2 4 2 2 2" xfId="7583"/>
    <cellStyle name="Moeda 6 2 2 4 2 3" xfId="4549"/>
    <cellStyle name="Moeda 6 2 2 4 2 3 2" xfId="8849"/>
    <cellStyle name="Moeda 6 2 2 4 2 4" xfId="6317"/>
    <cellStyle name="Moeda 6 2 2 4 3" xfId="2650"/>
    <cellStyle name="Moeda 6 2 2 4 3 2" xfId="6951"/>
    <cellStyle name="Moeda 6 2 2 4 4" xfId="3917"/>
    <cellStyle name="Moeda 6 2 2 4 4 2" xfId="8217"/>
    <cellStyle name="Moeda 6 2 2 4 5" xfId="5686"/>
    <cellStyle name="Moeda 6 2 2 5" xfId="1856"/>
    <cellStyle name="Moeda 6 2 2 5 2" xfId="3124"/>
    <cellStyle name="Moeda 6 2 2 5 2 2" xfId="7425"/>
    <cellStyle name="Moeda 6 2 2 5 3" xfId="4391"/>
    <cellStyle name="Moeda 6 2 2 5 3 2" xfId="8691"/>
    <cellStyle name="Moeda 6 2 2 5 4" xfId="6159"/>
    <cellStyle name="Moeda 6 2 2 6" xfId="2491"/>
    <cellStyle name="Moeda 6 2 2 6 2" xfId="6793"/>
    <cellStyle name="Moeda 6 2 2 7" xfId="3759"/>
    <cellStyle name="Moeda 6 2 2 7 2" xfId="8059"/>
    <cellStyle name="Moeda 6 2 2 8" xfId="5472"/>
    <cellStyle name="Moeda 6 2 3" xfId="1696"/>
    <cellStyle name="Moeda 6 2 3 2" xfId="2330"/>
    <cellStyle name="Moeda 6 2 3 2 2" xfId="3598"/>
    <cellStyle name="Moeda 6 2 3 2 2 2" xfId="7898"/>
    <cellStyle name="Moeda 6 2 3 2 3" xfId="4864"/>
    <cellStyle name="Moeda 6 2 3 2 3 2" xfId="9164"/>
    <cellStyle name="Moeda 6 2 3 2 4" xfId="6632"/>
    <cellStyle name="Moeda 6 2 3 3" xfId="2965"/>
    <cellStyle name="Moeda 6 2 3 3 2" xfId="7266"/>
    <cellStyle name="Moeda 6 2 3 4" xfId="4232"/>
    <cellStyle name="Moeda 6 2 3 4 2" xfId="8532"/>
    <cellStyle name="Moeda 6 2 3 5" xfId="6000"/>
    <cellStyle name="Moeda 6 2 4" xfId="1537"/>
    <cellStyle name="Moeda 6 2 4 2" xfId="2172"/>
    <cellStyle name="Moeda 6 2 4 2 2" xfId="3440"/>
    <cellStyle name="Moeda 6 2 4 2 2 2" xfId="7740"/>
    <cellStyle name="Moeda 6 2 4 2 3" xfId="4706"/>
    <cellStyle name="Moeda 6 2 4 2 3 2" xfId="9006"/>
    <cellStyle name="Moeda 6 2 4 2 4" xfId="6474"/>
    <cellStyle name="Moeda 6 2 4 3" xfId="2807"/>
    <cellStyle name="Moeda 6 2 4 3 2" xfId="7108"/>
    <cellStyle name="Moeda 6 2 4 4" xfId="4074"/>
    <cellStyle name="Moeda 6 2 4 4 2" xfId="8374"/>
    <cellStyle name="Moeda 6 2 4 5" xfId="5842"/>
    <cellStyle name="Moeda 6 2 5" xfId="1378"/>
    <cellStyle name="Moeda 6 2 5 2" xfId="2014"/>
    <cellStyle name="Moeda 6 2 5 2 2" xfId="3282"/>
    <cellStyle name="Moeda 6 2 5 2 2 2" xfId="7582"/>
    <cellStyle name="Moeda 6 2 5 2 3" xfId="4548"/>
    <cellStyle name="Moeda 6 2 5 2 3 2" xfId="8848"/>
    <cellStyle name="Moeda 6 2 5 2 4" xfId="6316"/>
    <cellStyle name="Moeda 6 2 5 3" xfId="2649"/>
    <cellStyle name="Moeda 6 2 5 3 2" xfId="6950"/>
    <cellStyle name="Moeda 6 2 5 4" xfId="3916"/>
    <cellStyle name="Moeda 6 2 5 4 2" xfId="8216"/>
    <cellStyle name="Moeda 6 2 5 5" xfId="5685"/>
    <cellStyle name="Moeda 6 2 6" xfId="1855"/>
    <cellStyle name="Moeda 6 2 6 2" xfId="3123"/>
    <cellStyle name="Moeda 6 2 6 2 2" xfId="7424"/>
    <cellStyle name="Moeda 6 2 6 3" xfId="4390"/>
    <cellStyle name="Moeda 6 2 6 3 2" xfId="8690"/>
    <cellStyle name="Moeda 6 2 6 4" xfId="6158"/>
    <cellStyle name="Moeda 6 2 7" xfId="2490"/>
    <cellStyle name="Moeda 6 2 7 2" xfId="6792"/>
    <cellStyle name="Moeda 6 2 8" xfId="3758"/>
    <cellStyle name="Moeda 6 2 8 2" xfId="8058"/>
    <cellStyle name="Moeda 6 2 9" xfId="5471"/>
    <cellStyle name="Moeda 6 3" xfId="623"/>
    <cellStyle name="Moeda 6 3 2" xfId="1698"/>
    <cellStyle name="Moeda 6 3 2 2" xfId="2332"/>
    <cellStyle name="Moeda 6 3 2 2 2" xfId="3600"/>
    <cellStyle name="Moeda 6 3 2 2 2 2" xfId="7900"/>
    <cellStyle name="Moeda 6 3 2 2 3" xfId="4866"/>
    <cellStyle name="Moeda 6 3 2 2 3 2" xfId="9166"/>
    <cellStyle name="Moeda 6 3 2 2 4" xfId="6634"/>
    <cellStyle name="Moeda 6 3 2 3" xfId="2967"/>
    <cellStyle name="Moeda 6 3 2 3 2" xfId="7268"/>
    <cellStyle name="Moeda 6 3 2 4" xfId="4234"/>
    <cellStyle name="Moeda 6 3 2 4 2" xfId="8534"/>
    <cellStyle name="Moeda 6 3 2 5" xfId="6002"/>
    <cellStyle name="Moeda 6 3 3" xfId="1539"/>
    <cellStyle name="Moeda 6 3 3 2" xfId="2174"/>
    <cellStyle name="Moeda 6 3 3 2 2" xfId="3442"/>
    <cellStyle name="Moeda 6 3 3 2 2 2" xfId="7742"/>
    <cellStyle name="Moeda 6 3 3 2 3" xfId="4708"/>
    <cellStyle name="Moeda 6 3 3 2 3 2" xfId="9008"/>
    <cellStyle name="Moeda 6 3 3 2 4" xfId="6476"/>
    <cellStyle name="Moeda 6 3 3 3" xfId="2809"/>
    <cellStyle name="Moeda 6 3 3 3 2" xfId="7110"/>
    <cellStyle name="Moeda 6 3 3 4" xfId="4076"/>
    <cellStyle name="Moeda 6 3 3 4 2" xfId="8376"/>
    <cellStyle name="Moeda 6 3 3 5" xfId="5844"/>
    <cellStyle name="Moeda 6 3 4" xfId="1380"/>
    <cellStyle name="Moeda 6 3 4 2" xfId="2016"/>
    <cellStyle name="Moeda 6 3 4 2 2" xfId="3284"/>
    <cellStyle name="Moeda 6 3 4 2 2 2" xfId="7584"/>
    <cellStyle name="Moeda 6 3 4 2 3" xfId="4550"/>
    <cellStyle name="Moeda 6 3 4 2 3 2" xfId="8850"/>
    <cellStyle name="Moeda 6 3 4 2 4" xfId="6318"/>
    <cellStyle name="Moeda 6 3 4 3" xfId="2651"/>
    <cellStyle name="Moeda 6 3 4 3 2" xfId="6952"/>
    <cellStyle name="Moeda 6 3 4 4" xfId="3918"/>
    <cellStyle name="Moeda 6 3 4 4 2" xfId="8218"/>
    <cellStyle name="Moeda 6 3 4 5" xfId="5687"/>
    <cellStyle name="Moeda 6 3 5" xfId="1857"/>
    <cellStyle name="Moeda 6 3 5 2" xfId="3125"/>
    <cellStyle name="Moeda 6 3 5 2 2" xfId="7426"/>
    <cellStyle name="Moeda 6 3 5 3" xfId="4392"/>
    <cellStyle name="Moeda 6 3 5 3 2" xfId="8692"/>
    <cellStyle name="Moeda 6 3 5 4" xfId="6160"/>
    <cellStyle name="Moeda 6 3 6" xfId="2492"/>
    <cellStyle name="Moeda 6 3 6 2" xfId="6794"/>
    <cellStyle name="Moeda 6 3 7" xfId="3760"/>
    <cellStyle name="Moeda 6 3 7 2" xfId="8060"/>
    <cellStyle name="Moeda 6 3 8" xfId="5473"/>
    <cellStyle name="Moeda 6 4" xfId="1695"/>
    <cellStyle name="Moeda 6 4 2" xfId="2329"/>
    <cellStyle name="Moeda 6 4 2 2" xfId="3597"/>
    <cellStyle name="Moeda 6 4 2 2 2" xfId="7897"/>
    <cellStyle name="Moeda 6 4 2 3" xfId="4863"/>
    <cellStyle name="Moeda 6 4 2 3 2" xfId="9163"/>
    <cellStyle name="Moeda 6 4 2 4" xfId="6631"/>
    <cellStyle name="Moeda 6 4 3" xfId="2964"/>
    <cellStyle name="Moeda 6 4 3 2" xfId="7265"/>
    <cellStyle name="Moeda 6 4 4" xfId="4231"/>
    <cellStyle name="Moeda 6 4 4 2" xfId="8531"/>
    <cellStyle name="Moeda 6 4 5" xfId="5999"/>
    <cellStyle name="Moeda 6 5" xfId="1536"/>
    <cellStyle name="Moeda 6 5 2" xfId="2171"/>
    <cellStyle name="Moeda 6 5 2 2" xfId="3439"/>
    <cellStyle name="Moeda 6 5 2 2 2" xfId="7739"/>
    <cellStyle name="Moeda 6 5 2 3" xfId="4705"/>
    <cellStyle name="Moeda 6 5 2 3 2" xfId="9005"/>
    <cellStyle name="Moeda 6 5 2 4" xfId="6473"/>
    <cellStyle name="Moeda 6 5 3" xfId="2806"/>
    <cellStyle name="Moeda 6 5 3 2" xfId="7107"/>
    <cellStyle name="Moeda 6 5 4" xfId="4073"/>
    <cellStyle name="Moeda 6 5 4 2" xfId="8373"/>
    <cellStyle name="Moeda 6 5 5" xfId="5841"/>
    <cellStyle name="Moeda 6 6" xfId="1377"/>
    <cellStyle name="Moeda 6 6 2" xfId="2013"/>
    <cellStyle name="Moeda 6 6 2 2" xfId="3281"/>
    <cellStyle name="Moeda 6 6 2 2 2" xfId="7581"/>
    <cellStyle name="Moeda 6 6 2 3" xfId="4547"/>
    <cellStyle name="Moeda 6 6 2 3 2" xfId="8847"/>
    <cellStyle name="Moeda 6 6 2 4" xfId="6315"/>
    <cellStyle name="Moeda 6 6 3" xfId="2648"/>
    <cellStyle name="Moeda 6 6 3 2" xfId="6949"/>
    <cellStyle name="Moeda 6 6 4" xfId="3915"/>
    <cellStyle name="Moeda 6 6 4 2" xfId="8215"/>
    <cellStyle name="Moeda 6 6 5" xfId="5684"/>
    <cellStyle name="Moeda 6 7" xfId="1854"/>
    <cellStyle name="Moeda 6 7 2" xfId="3122"/>
    <cellStyle name="Moeda 6 7 2 2" xfId="7423"/>
    <cellStyle name="Moeda 6 7 3" xfId="4389"/>
    <cellStyle name="Moeda 6 7 3 2" xfId="8689"/>
    <cellStyle name="Moeda 6 7 4" xfId="6157"/>
    <cellStyle name="Moeda 6 8" xfId="2489"/>
    <cellStyle name="Moeda 6 8 2" xfId="6791"/>
    <cellStyle name="Moeda 6 9" xfId="3757"/>
    <cellStyle name="Moeda 6 9 2" xfId="8057"/>
    <cellStyle name="Moeda 7" xfId="624"/>
    <cellStyle name="Moeda 8" xfId="2"/>
    <cellStyle name="Moeda 8 2" xfId="625"/>
    <cellStyle name="Moeda 8 2 2" xfId="1699"/>
    <cellStyle name="Moeda 8 2 2 2" xfId="2333"/>
    <cellStyle name="Moeda 8 2 2 2 2" xfId="3601"/>
    <cellStyle name="Moeda 8 2 2 2 2 2" xfId="7901"/>
    <cellStyle name="Moeda 8 2 2 2 3" xfId="4867"/>
    <cellStyle name="Moeda 8 2 2 2 3 2" xfId="9167"/>
    <cellStyle name="Moeda 8 2 2 2 4" xfId="6635"/>
    <cellStyle name="Moeda 8 2 2 3" xfId="2968"/>
    <cellStyle name="Moeda 8 2 2 3 2" xfId="7269"/>
    <cellStyle name="Moeda 8 2 2 4" xfId="4235"/>
    <cellStyle name="Moeda 8 2 2 4 2" xfId="8535"/>
    <cellStyle name="Moeda 8 2 2 5" xfId="6003"/>
    <cellStyle name="Moeda 8 2 3" xfId="1540"/>
    <cellStyle name="Moeda 8 2 3 2" xfId="2175"/>
    <cellStyle name="Moeda 8 2 3 2 2" xfId="3443"/>
    <cellStyle name="Moeda 8 2 3 2 2 2" xfId="7743"/>
    <cellStyle name="Moeda 8 2 3 2 3" xfId="4709"/>
    <cellStyle name="Moeda 8 2 3 2 3 2" xfId="9009"/>
    <cellStyle name="Moeda 8 2 3 2 4" xfId="6477"/>
    <cellStyle name="Moeda 8 2 3 3" xfId="2810"/>
    <cellStyle name="Moeda 8 2 3 3 2" xfId="7111"/>
    <cellStyle name="Moeda 8 2 3 4" xfId="4077"/>
    <cellStyle name="Moeda 8 2 3 4 2" xfId="8377"/>
    <cellStyle name="Moeda 8 2 3 5" xfId="5845"/>
    <cellStyle name="Moeda 8 2 4" xfId="1381"/>
    <cellStyle name="Moeda 8 2 4 2" xfId="2017"/>
    <cellStyle name="Moeda 8 2 4 2 2" xfId="3285"/>
    <cellStyle name="Moeda 8 2 4 2 2 2" xfId="7585"/>
    <cellStyle name="Moeda 8 2 4 2 3" xfId="4551"/>
    <cellStyle name="Moeda 8 2 4 2 3 2" xfId="8851"/>
    <cellStyle name="Moeda 8 2 4 2 4" xfId="6319"/>
    <cellStyle name="Moeda 8 2 4 3" xfId="2652"/>
    <cellStyle name="Moeda 8 2 4 3 2" xfId="6953"/>
    <cellStyle name="Moeda 8 2 4 4" xfId="3919"/>
    <cellStyle name="Moeda 8 2 4 4 2" xfId="8219"/>
    <cellStyle name="Moeda 8 2 4 5" xfId="5688"/>
    <cellStyle name="Moeda 8 2 5" xfId="1858"/>
    <cellStyle name="Moeda 8 2 5 2" xfId="3126"/>
    <cellStyle name="Moeda 8 2 5 2 2" xfId="7427"/>
    <cellStyle name="Moeda 8 2 5 3" xfId="4393"/>
    <cellStyle name="Moeda 8 2 5 3 2" xfId="8693"/>
    <cellStyle name="Moeda 8 2 5 4" xfId="6161"/>
    <cellStyle name="Moeda 8 2 6" xfId="2493"/>
    <cellStyle name="Moeda 8 2 6 2" xfId="6795"/>
    <cellStyle name="Moeda 8 2 7" xfId="3761"/>
    <cellStyle name="Moeda 8 2 7 2" xfId="8061"/>
    <cellStyle name="Moeda 8 2 8" xfId="5475"/>
    <cellStyle name="Moeda 8 3" xfId="1688"/>
    <cellStyle name="Moeda 8 3 2" xfId="2322"/>
    <cellStyle name="Moeda 8 3 2 2" xfId="3590"/>
    <cellStyle name="Moeda 8 3 2 2 2" xfId="7890"/>
    <cellStyle name="Moeda 8 3 2 3" xfId="4856"/>
    <cellStyle name="Moeda 8 3 2 3 2" xfId="9156"/>
    <cellStyle name="Moeda 8 3 2 4" xfId="6624"/>
    <cellStyle name="Moeda 8 3 3" xfId="2957"/>
    <cellStyle name="Moeda 8 3 3 2" xfId="7258"/>
    <cellStyle name="Moeda 8 3 4" xfId="4224"/>
    <cellStyle name="Moeda 8 3 4 2" xfId="8524"/>
    <cellStyle name="Moeda 8 3 5" xfId="5992"/>
    <cellStyle name="Moeda 8 4" xfId="1529"/>
    <cellStyle name="Moeda 8 4 2" xfId="2164"/>
    <cellStyle name="Moeda 8 4 2 2" xfId="3432"/>
    <cellStyle name="Moeda 8 4 2 2 2" xfId="7732"/>
    <cellStyle name="Moeda 8 4 2 3" xfId="4698"/>
    <cellStyle name="Moeda 8 4 2 3 2" xfId="8998"/>
    <cellStyle name="Moeda 8 4 2 4" xfId="6466"/>
    <cellStyle name="Moeda 8 4 3" xfId="2799"/>
    <cellStyle name="Moeda 8 4 3 2" xfId="7100"/>
    <cellStyle name="Moeda 8 4 4" xfId="4066"/>
    <cellStyle name="Moeda 8 4 4 2" xfId="8366"/>
    <cellStyle name="Moeda 8 4 5" xfId="5834"/>
    <cellStyle name="Moeda 8 5" xfId="1370"/>
    <cellStyle name="Moeda 8 5 2" xfId="2006"/>
    <cellStyle name="Moeda 8 5 2 2" xfId="3274"/>
    <cellStyle name="Moeda 8 5 2 2 2" xfId="7574"/>
    <cellStyle name="Moeda 8 5 2 3" xfId="4540"/>
    <cellStyle name="Moeda 8 5 2 3 2" xfId="8840"/>
    <cellStyle name="Moeda 8 5 2 4" xfId="6308"/>
    <cellStyle name="Moeda 8 5 3" xfId="2641"/>
    <cellStyle name="Moeda 8 5 3 2" xfId="6942"/>
    <cellStyle name="Moeda 8 5 4" xfId="3908"/>
    <cellStyle name="Moeda 8 5 4 2" xfId="8208"/>
    <cellStyle name="Moeda 8 5 5" xfId="5677"/>
    <cellStyle name="Moeda 8 6" xfId="1847"/>
    <cellStyle name="Moeda 8 6 2" xfId="3115"/>
    <cellStyle name="Moeda 8 6 2 2" xfId="7416"/>
    <cellStyle name="Moeda 8 6 3" xfId="4382"/>
    <cellStyle name="Moeda 8 6 3 2" xfId="8682"/>
    <cellStyle name="Moeda 8 6 4" xfId="6150"/>
    <cellStyle name="Moeda 8 7" xfId="2482"/>
    <cellStyle name="Moeda 8 7 2" xfId="6784"/>
    <cellStyle name="Moeda 8 8" xfId="3750"/>
    <cellStyle name="Moeda 8 8 2" xfId="8050"/>
    <cellStyle name="Moeda 8 9" xfId="5474"/>
    <cellStyle name="Moeda_CRONOGRAMA-L10 2" xfId="9321"/>
    <cellStyle name="Moneda [0]_417-66X-SP-1554-03FEITO" xfId="626"/>
    <cellStyle name="Moneda_417-66X-SP-1554-03FEITO" xfId="627"/>
    <cellStyle name="Neutra 2" xfId="628"/>
    <cellStyle name="Neutral" xfId="629"/>
    <cellStyle name="Normaali_kansi1" xfId="630"/>
    <cellStyle name="Normal" xfId="0" builtinId="0"/>
    <cellStyle name="Normal - Style1" xfId="631"/>
    <cellStyle name="Normal 10" xfId="632"/>
    <cellStyle name="Normal 10 2" xfId="633"/>
    <cellStyle name="Normal 102" xfId="634"/>
    <cellStyle name="Normal 102 2" xfId="635"/>
    <cellStyle name="Normal 102 2 2" xfId="1701"/>
    <cellStyle name="Normal 102 2 2 2" xfId="2335"/>
    <cellStyle name="Normal 102 2 2 2 2" xfId="3603"/>
    <cellStyle name="Normal 102 2 2 2 2 2" xfId="7903"/>
    <cellStyle name="Normal 102 2 2 2 3" xfId="4869"/>
    <cellStyle name="Normal 102 2 2 2 3 2" xfId="9169"/>
    <cellStyle name="Normal 102 2 2 2 4" xfId="6637"/>
    <cellStyle name="Normal 102 2 2 3" xfId="2970"/>
    <cellStyle name="Normal 102 2 2 3 2" xfId="7271"/>
    <cellStyle name="Normal 102 2 2 4" xfId="4237"/>
    <cellStyle name="Normal 102 2 2 4 2" xfId="8537"/>
    <cellStyle name="Normal 102 2 2 5" xfId="6005"/>
    <cellStyle name="Normal 102 2 3" xfId="1542"/>
    <cellStyle name="Normal 102 2 3 2" xfId="2177"/>
    <cellStyle name="Normal 102 2 3 2 2" xfId="3445"/>
    <cellStyle name="Normal 102 2 3 2 2 2" xfId="7745"/>
    <cellStyle name="Normal 102 2 3 2 3" xfId="4711"/>
    <cellStyle name="Normal 102 2 3 2 3 2" xfId="9011"/>
    <cellStyle name="Normal 102 2 3 2 4" xfId="6479"/>
    <cellStyle name="Normal 102 2 3 3" xfId="2812"/>
    <cellStyle name="Normal 102 2 3 3 2" xfId="7113"/>
    <cellStyle name="Normal 102 2 3 4" xfId="4079"/>
    <cellStyle name="Normal 102 2 3 4 2" xfId="8379"/>
    <cellStyle name="Normal 102 2 3 5" xfId="5847"/>
    <cellStyle name="Normal 102 2 4" xfId="1383"/>
    <cellStyle name="Normal 102 2 4 2" xfId="2019"/>
    <cellStyle name="Normal 102 2 4 2 2" xfId="3287"/>
    <cellStyle name="Normal 102 2 4 2 2 2" xfId="7587"/>
    <cellStyle name="Normal 102 2 4 2 3" xfId="4553"/>
    <cellStyle name="Normal 102 2 4 2 3 2" xfId="8853"/>
    <cellStyle name="Normal 102 2 4 2 4" xfId="6321"/>
    <cellStyle name="Normal 102 2 4 3" xfId="2654"/>
    <cellStyle name="Normal 102 2 4 3 2" xfId="6955"/>
    <cellStyle name="Normal 102 2 4 4" xfId="3921"/>
    <cellStyle name="Normal 102 2 4 4 2" xfId="8221"/>
    <cellStyle name="Normal 102 2 4 5" xfId="5690"/>
    <cellStyle name="Normal 102 2 5" xfId="1860"/>
    <cellStyle name="Normal 102 2 5 2" xfId="3128"/>
    <cellStyle name="Normal 102 2 5 2 2" xfId="7429"/>
    <cellStyle name="Normal 102 2 5 3" xfId="4395"/>
    <cellStyle name="Normal 102 2 5 3 2" xfId="8695"/>
    <cellStyle name="Normal 102 2 5 4" xfId="6163"/>
    <cellStyle name="Normal 102 2 6" xfId="2495"/>
    <cellStyle name="Normal 102 2 6 2" xfId="6797"/>
    <cellStyle name="Normal 102 2 7" xfId="3763"/>
    <cellStyle name="Normal 102 2 7 2" xfId="8063"/>
    <cellStyle name="Normal 102 2 8" xfId="5477"/>
    <cellStyle name="Normal 102 3" xfId="1700"/>
    <cellStyle name="Normal 102 3 2" xfId="2334"/>
    <cellStyle name="Normal 102 3 2 2" xfId="3602"/>
    <cellStyle name="Normal 102 3 2 2 2" xfId="7902"/>
    <cellStyle name="Normal 102 3 2 3" xfId="4868"/>
    <cellStyle name="Normal 102 3 2 3 2" xfId="9168"/>
    <cellStyle name="Normal 102 3 2 4" xfId="6636"/>
    <cellStyle name="Normal 102 3 3" xfId="2969"/>
    <cellStyle name="Normal 102 3 3 2" xfId="7270"/>
    <cellStyle name="Normal 102 3 4" xfId="4236"/>
    <cellStyle name="Normal 102 3 4 2" xfId="8536"/>
    <cellStyle name="Normal 102 3 5" xfId="6004"/>
    <cellStyle name="Normal 102 4" xfId="1541"/>
    <cellStyle name="Normal 102 4 2" xfId="2176"/>
    <cellStyle name="Normal 102 4 2 2" xfId="3444"/>
    <cellStyle name="Normal 102 4 2 2 2" xfId="7744"/>
    <cellStyle name="Normal 102 4 2 3" xfId="4710"/>
    <cellStyle name="Normal 102 4 2 3 2" xfId="9010"/>
    <cellStyle name="Normal 102 4 2 4" xfId="6478"/>
    <cellStyle name="Normal 102 4 3" xfId="2811"/>
    <cellStyle name="Normal 102 4 3 2" xfId="7112"/>
    <cellStyle name="Normal 102 4 4" xfId="4078"/>
    <cellStyle name="Normal 102 4 4 2" xfId="8378"/>
    <cellStyle name="Normal 102 4 5" xfId="5846"/>
    <cellStyle name="Normal 102 5" xfId="1382"/>
    <cellStyle name="Normal 102 5 2" xfId="2018"/>
    <cellStyle name="Normal 102 5 2 2" xfId="3286"/>
    <cellStyle name="Normal 102 5 2 2 2" xfId="7586"/>
    <cellStyle name="Normal 102 5 2 3" xfId="4552"/>
    <cellStyle name="Normal 102 5 2 3 2" xfId="8852"/>
    <cellStyle name="Normal 102 5 2 4" xfId="6320"/>
    <cellStyle name="Normal 102 5 3" xfId="2653"/>
    <cellStyle name="Normal 102 5 3 2" xfId="6954"/>
    <cellStyle name="Normal 102 5 4" xfId="3920"/>
    <cellStyle name="Normal 102 5 4 2" xfId="8220"/>
    <cellStyle name="Normal 102 5 5" xfId="5689"/>
    <cellStyle name="Normal 102 6" xfId="1859"/>
    <cellStyle name="Normal 102 6 2" xfId="3127"/>
    <cellStyle name="Normal 102 6 2 2" xfId="7428"/>
    <cellStyle name="Normal 102 6 3" xfId="4394"/>
    <cellStyle name="Normal 102 6 3 2" xfId="8694"/>
    <cellStyle name="Normal 102 6 4" xfId="6162"/>
    <cellStyle name="Normal 102 7" xfId="2494"/>
    <cellStyle name="Normal 102 7 2" xfId="6796"/>
    <cellStyle name="Normal 102 8" xfId="3762"/>
    <cellStyle name="Normal 102 8 2" xfId="8062"/>
    <cellStyle name="Normal 102 9" xfId="5476"/>
    <cellStyle name="Normal 11" xfId="636"/>
    <cellStyle name="Normal 11 2" xfId="637"/>
    <cellStyle name="Normal 12" xfId="638"/>
    <cellStyle name="Normal 12 2" xfId="639"/>
    <cellStyle name="Normal 13" xfId="640"/>
    <cellStyle name="Normal 13 2" xfId="641"/>
    <cellStyle name="Normal 13 3" xfId="642"/>
    <cellStyle name="Normal 14" xfId="643"/>
    <cellStyle name="Normal 14 2" xfId="644"/>
    <cellStyle name="Normal 14 3" xfId="645"/>
    <cellStyle name="Normal 15" xfId="646"/>
    <cellStyle name="Normal 15 2" xfId="647"/>
    <cellStyle name="Normal 15 3" xfId="648"/>
    <cellStyle name="Normal 16" xfId="649"/>
    <cellStyle name="Normal 16 2" xfId="650"/>
    <cellStyle name="Normal 16 3" xfId="651"/>
    <cellStyle name="Normal 17" xfId="652"/>
    <cellStyle name="Normal 17 2" xfId="653"/>
    <cellStyle name="Normal 17 3" xfId="654"/>
    <cellStyle name="Normal 18" xfId="655"/>
    <cellStyle name="Normal 18 2" xfId="656"/>
    <cellStyle name="Normal 18 3" xfId="657"/>
    <cellStyle name="Normal 19" xfId="658"/>
    <cellStyle name="Normal 19 2" xfId="659"/>
    <cellStyle name="Normal 19 3" xfId="660"/>
    <cellStyle name="Normal 2" xfId="661"/>
    <cellStyle name="Normal 2 10" xfId="662"/>
    <cellStyle name="Normal 2 10 2" xfId="3"/>
    <cellStyle name="Normal 2 10 3" xfId="663"/>
    <cellStyle name="Normal 2 11" xfId="664"/>
    <cellStyle name="Normal 2 12" xfId="665"/>
    <cellStyle name="Normal 2 13" xfId="666"/>
    <cellStyle name="Normal 2 14" xfId="667"/>
    <cellStyle name="Normal 2 15" xfId="668"/>
    <cellStyle name="Normal 2 16" xfId="669"/>
    <cellStyle name="Normal 2 17" xfId="670"/>
    <cellStyle name="Normal 2 18" xfId="671"/>
    <cellStyle name="Normal 2 19" xfId="672"/>
    <cellStyle name="Normal 2 2" xfId="673"/>
    <cellStyle name="Normal 2 2 10" xfId="674"/>
    <cellStyle name="Normal 2 2 11" xfId="675"/>
    <cellStyle name="Normal 2 2 12" xfId="676"/>
    <cellStyle name="Normal 2 2 13" xfId="677"/>
    <cellStyle name="Normal 2 2 14" xfId="678"/>
    <cellStyle name="Normal 2 2 15" xfId="679"/>
    <cellStyle name="Normal 2 2 16" xfId="680"/>
    <cellStyle name="Normal 2 2 17" xfId="681"/>
    <cellStyle name="Normal 2 2 18" xfId="682"/>
    <cellStyle name="Normal 2 2 19" xfId="683"/>
    <cellStyle name="Normal 2 2 2" xfId="684"/>
    <cellStyle name="Normal 2 2 2 2" xfId="685"/>
    <cellStyle name="Normal 2 2 2 3" xfId="686"/>
    <cellStyle name="Normal 2 2 20" xfId="687"/>
    <cellStyle name="Normal 2 2 21" xfId="688"/>
    <cellStyle name="Normal 2 2 22" xfId="689"/>
    <cellStyle name="Normal 2 2 23" xfId="690"/>
    <cellStyle name="Normal 2 2 24" xfId="691"/>
    <cellStyle name="Normal 2 2 25" xfId="692"/>
    <cellStyle name="Normal 2 2 26" xfId="693"/>
    <cellStyle name="Normal 2 2 27" xfId="694"/>
    <cellStyle name="Normal 2 2 3" xfId="695"/>
    <cellStyle name="Normal 2 2 4" xfId="696"/>
    <cellStyle name="Normal 2 2 5" xfId="697"/>
    <cellStyle name="Normal 2 2 6" xfId="698"/>
    <cellStyle name="Normal 2 2 7" xfId="699"/>
    <cellStyle name="Normal 2 2 8" xfId="700"/>
    <cellStyle name="Normal 2 2 9" xfId="701"/>
    <cellStyle name="Normal 2 20" xfId="702"/>
    <cellStyle name="Normal 2 21" xfId="703"/>
    <cellStyle name="Normal 2 22" xfId="704"/>
    <cellStyle name="Normal 2 23" xfId="705"/>
    <cellStyle name="Normal 2 24" xfId="706"/>
    <cellStyle name="Normal 2 25" xfId="707"/>
    <cellStyle name="Normal 2 26" xfId="708"/>
    <cellStyle name="Normal 2 27" xfId="709"/>
    <cellStyle name="Normal 2 28" xfId="710"/>
    <cellStyle name="Normal 2 29" xfId="711"/>
    <cellStyle name="Normal 2 3" xfId="712"/>
    <cellStyle name="Normal 2 3 2" xfId="713"/>
    <cellStyle name="Normal 2 3 3" xfId="714"/>
    <cellStyle name="Normal 2 3 4" xfId="715"/>
    <cellStyle name="Normal 2 4" xfId="716"/>
    <cellStyle name="Normal 2 4 2" xfId="717"/>
    <cellStyle name="Normal 2 4 3" xfId="718"/>
    <cellStyle name="Normal 2 4 4" xfId="719"/>
    <cellStyle name="Normal 2 43" xfId="720"/>
    <cellStyle name="Normal 2 5" xfId="721"/>
    <cellStyle name="Normal 2 5 2" xfId="722"/>
    <cellStyle name="Normal 2 5 3" xfId="723"/>
    <cellStyle name="Normal 2 5 4" xfId="724"/>
    <cellStyle name="Normal 2 6" xfId="725"/>
    <cellStyle name="Normal 2 6 2" xfId="726"/>
    <cellStyle name="Normal 2 6 3" xfId="727"/>
    <cellStyle name="Normal 2 7" xfId="728"/>
    <cellStyle name="Normal 2 7 2" xfId="729"/>
    <cellStyle name="Normal 2 7 3" xfId="730"/>
    <cellStyle name="Normal 2 8" xfId="731"/>
    <cellStyle name="Normal 2 8 2" xfId="732"/>
    <cellStyle name="Normal 2 8 3" xfId="733"/>
    <cellStyle name="Normal 2 9" xfId="734"/>
    <cellStyle name="Normal 2 9 2" xfId="735"/>
    <cellStyle name="Normal 2 9 3" xfId="736"/>
    <cellStyle name="Normal 2_10112_T2_Histograma_de_Mão_de_Obra_Direta_e_Indireta_MIP rev1" xfId="737"/>
    <cellStyle name="Normal 20" xfId="738"/>
    <cellStyle name="Normal 21" xfId="739"/>
    <cellStyle name="Normal 22" xfId="740"/>
    <cellStyle name="Normal 22 10" xfId="2496"/>
    <cellStyle name="Normal 22 10 2" xfId="6798"/>
    <cellStyle name="Normal 22 11" xfId="3764"/>
    <cellStyle name="Normal 22 11 2" xfId="8064"/>
    <cellStyle name="Normal 22 12" xfId="5478"/>
    <cellStyle name="Normal 22 2" xfId="741"/>
    <cellStyle name="Normal 22 3" xfId="742"/>
    <cellStyle name="Normal 22 3 10" xfId="5479"/>
    <cellStyle name="Normal 22 3 2" xfId="743"/>
    <cellStyle name="Normal 22 3 2 2" xfId="744"/>
    <cellStyle name="Normal 22 3 2 2 2" xfId="1705"/>
    <cellStyle name="Normal 22 3 2 2 2 2" xfId="2339"/>
    <cellStyle name="Normal 22 3 2 2 2 2 2" xfId="3607"/>
    <cellStyle name="Normal 22 3 2 2 2 2 2 2" xfId="7907"/>
    <cellStyle name="Normal 22 3 2 2 2 2 3" xfId="4873"/>
    <cellStyle name="Normal 22 3 2 2 2 2 3 2" xfId="9173"/>
    <cellStyle name="Normal 22 3 2 2 2 2 4" xfId="6641"/>
    <cellStyle name="Normal 22 3 2 2 2 3" xfId="2974"/>
    <cellStyle name="Normal 22 3 2 2 2 3 2" xfId="7275"/>
    <cellStyle name="Normal 22 3 2 2 2 4" xfId="4241"/>
    <cellStyle name="Normal 22 3 2 2 2 4 2" xfId="8541"/>
    <cellStyle name="Normal 22 3 2 2 2 5" xfId="6009"/>
    <cellStyle name="Normal 22 3 2 2 3" xfId="1546"/>
    <cellStyle name="Normal 22 3 2 2 3 2" xfId="2181"/>
    <cellStyle name="Normal 22 3 2 2 3 2 2" xfId="3449"/>
    <cellStyle name="Normal 22 3 2 2 3 2 2 2" xfId="7749"/>
    <cellStyle name="Normal 22 3 2 2 3 2 3" xfId="4715"/>
    <cellStyle name="Normal 22 3 2 2 3 2 3 2" xfId="9015"/>
    <cellStyle name="Normal 22 3 2 2 3 2 4" xfId="6483"/>
    <cellStyle name="Normal 22 3 2 2 3 3" xfId="2816"/>
    <cellStyle name="Normal 22 3 2 2 3 3 2" xfId="7117"/>
    <cellStyle name="Normal 22 3 2 2 3 4" xfId="4083"/>
    <cellStyle name="Normal 22 3 2 2 3 4 2" xfId="8383"/>
    <cellStyle name="Normal 22 3 2 2 3 5" xfId="5851"/>
    <cellStyle name="Normal 22 3 2 2 4" xfId="1387"/>
    <cellStyle name="Normal 22 3 2 2 4 2" xfId="2023"/>
    <cellStyle name="Normal 22 3 2 2 4 2 2" xfId="3291"/>
    <cellStyle name="Normal 22 3 2 2 4 2 2 2" xfId="7591"/>
    <cellStyle name="Normal 22 3 2 2 4 2 3" xfId="4557"/>
    <cellStyle name="Normal 22 3 2 2 4 2 3 2" xfId="8857"/>
    <cellStyle name="Normal 22 3 2 2 4 2 4" xfId="6325"/>
    <cellStyle name="Normal 22 3 2 2 4 3" xfId="2658"/>
    <cellStyle name="Normal 22 3 2 2 4 3 2" xfId="6959"/>
    <cellStyle name="Normal 22 3 2 2 4 4" xfId="3925"/>
    <cellStyle name="Normal 22 3 2 2 4 4 2" xfId="8225"/>
    <cellStyle name="Normal 22 3 2 2 4 5" xfId="5694"/>
    <cellStyle name="Normal 22 3 2 2 5" xfId="1864"/>
    <cellStyle name="Normal 22 3 2 2 5 2" xfId="3132"/>
    <cellStyle name="Normal 22 3 2 2 5 2 2" xfId="7433"/>
    <cellStyle name="Normal 22 3 2 2 5 3" xfId="4399"/>
    <cellStyle name="Normal 22 3 2 2 5 3 2" xfId="8699"/>
    <cellStyle name="Normal 22 3 2 2 5 4" xfId="6167"/>
    <cellStyle name="Normal 22 3 2 2 6" xfId="2499"/>
    <cellStyle name="Normal 22 3 2 2 6 2" xfId="6801"/>
    <cellStyle name="Normal 22 3 2 2 7" xfId="3767"/>
    <cellStyle name="Normal 22 3 2 2 7 2" xfId="8067"/>
    <cellStyle name="Normal 22 3 2 2 8" xfId="5481"/>
    <cellStyle name="Normal 22 3 2 3" xfId="1704"/>
    <cellStyle name="Normal 22 3 2 3 2" xfId="2338"/>
    <cellStyle name="Normal 22 3 2 3 2 2" xfId="3606"/>
    <cellStyle name="Normal 22 3 2 3 2 2 2" xfId="7906"/>
    <cellStyle name="Normal 22 3 2 3 2 3" xfId="4872"/>
    <cellStyle name="Normal 22 3 2 3 2 3 2" xfId="9172"/>
    <cellStyle name="Normal 22 3 2 3 2 4" xfId="6640"/>
    <cellStyle name="Normal 22 3 2 3 3" xfId="2973"/>
    <cellStyle name="Normal 22 3 2 3 3 2" xfId="7274"/>
    <cellStyle name="Normal 22 3 2 3 4" xfId="4240"/>
    <cellStyle name="Normal 22 3 2 3 4 2" xfId="8540"/>
    <cellStyle name="Normal 22 3 2 3 5" xfId="6008"/>
    <cellStyle name="Normal 22 3 2 4" xfId="1545"/>
    <cellStyle name="Normal 22 3 2 4 2" xfId="2180"/>
    <cellStyle name="Normal 22 3 2 4 2 2" xfId="3448"/>
    <cellStyle name="Normal 22 3 2 4 2 2 2" xfId="7748"/>
    <cellStyle name="Normal 22 3 2 4 2 3" xfId="4714"/>
    <cellStyle name="Normal 22 3 2 4 2 3 2" xfId="9014"/>
    <cellStyle name="Normal 22 3 2 4 2 4" xfId="6482"/>
    <cellStyle name="Normal 22 3 2 4 3" xfId="2815"/>
    <cellStyle name="Normal 22 3 2 4 3 2" xfId="7116"/>
    <cellStyle name="Normal 22 3 2 4 4" xfId="4082"/>
    <cellStyle name="Normal 22 3 2 4 4 2" xfId="8382"/>
    <cellStyle name="Normal 22 3 2 4 5" xfId="5850"/>
    <cellStyle name="Normal 22 3 2 5" xfId="1386"/>
    <cellStyle name="Normal 22 3 2 5 2" xfId="2022"/>
    <cellStyle name="Normal 22 3 2 5 2 2" xfId="3290"/>
    <cellStyle name="Normal 22 3 2 5 2 2 2" xfId="7590"/>
    <cellStyle name="Normal 22 3 2 5 2 3" xfId="4556"/>
    <cellStyle name="Normal 22 3 2 5 2 3 2" xfId="8856"/>
    <cellStyle name="Normal 22 3 2 5 2 4" xfId="6324"/>
    <cellStyle name="Normal 22 3 2 5 3" xfId="2657"/>
    <cellStyle name="Normal 22 3 2 5 3 2" xfId="6958"/>
    <cellStyle name="Normal 22 3 2 5 4" xfId="3924"/>
    <cellStyle name="Normal 22 3 2 5 4 2" xfId="8224"/>
    <cellStyle name="Normal 22 3 2 5 5" xfId="5693"/>
    <cellStyle name="Normal 22 3 2 6" xfId="1863"/>
    <cellStyle name="Normal 22 3 2 6 2" xfId="3131"/>
    <cellStyle name="Normal 22 3 2 6 2 2" xfId="7432"/>
    <cellStyle name="Normal 22 3 2 6 3" xfId="4398"/>
    <cellStyle name="Normal 22 3 2 6 3 2" xfId="8698"/>
    <cellStyle name="Normal 22 3 2 6 4" xfId="6166"/>
    <cellStyle name="Normal 22 3 2 7" xfId="2498"/>
    <cellStyle name="Normal 22 3 2 7 2" xfId="6800"/>
    <cellStyle name="Normal 22 3 2 8" xfId="3766"/>
    <cellStyle name="Normal 22 3 2 8 2" xfId="8066"/>
    <cellStyle name="Normal 22 3 2 9" xfId="5480"/>
    <cellStyle name="Normal 22 3 3" xfId="745"/>
    <cellStyle name="Normal 22 3 3 2" xfId="1706"/>
    <cellStyle name="Normal 22 3 3 2 2" xfId="2340"/>
    <cellStyle name="Normal 22 3 3 2 2 2" xfId="3608"/>
    <cellStyle name="Normal 22 3 3 2 2 2 2" xfId="7908"/>
    <cellStyle name="Normal 22 3 3 2 2 3" xfId="4874"/>
    <cellStyle name="Normal 22 3 3 2 2 3 2" xfId="9174"/>
    <cellStyle name="Normal 22 3 3 2 2 4" xfId="6642"/>
    <cellStyle name="Normal 22 3 3 2 3" xfId="2975"/>
    <cellStyle name="Normal 22 3 3 2 3 2" xfId="7276"/>
    <cellStyle name="Normal 22 3 3 2 4" xfId="4242"/>
    <cellStyle name="Normal 22 3 3 2 4 2" xfId="8542"/>
    <cellStyle name="Normal 22 3 3 2 5" xfId="6010"/>
    <cellStyle name="Normal 22 3 3 3" xfId="1547"/>
    <cellStyle name="Normal 22 3 3 3 2" xfId="2182"/>
    <cellStyle name="Normal 22 3 3 3 2 2" xfId="3450"/>
    <cellStyle name="Normal 22 3 3 3 2 2 2" xfId="7750"/>
    <cellStyle name="Normal 22 3 3 3 2 3" xfId="4716"/>
    <cellStyle name="Normal 22 3 3 3 2 3 2" xfId="9016"/>
    <cellStyle name="Normal 22 3 3 3 2 4" xfId="6484"/>
    <cellStyle name="Normal 22 3 3 3 3" xfId="2817"/>
    <cellStyle name="Normal 22 3 3 3 3 2" xfId="7118"/>
    <cellStyle name="Normal 22 3 3 3 4" xfId="4084"/>
    <cellStyle name="Normal 22 3 3 3 4 2" xfId="8384"/>
    <cellStyle name="Normal 22 3 3 3 5" xfId="5852"/>
    <cellStyle name="Normal 22 3 3 4" xfId="1388"/>
    <cellStyle name="Normal 22 3 3 4 2" xfId="2024"/>
    <cellStyle name="Normal 22 3 3 4 2 2" xfId="3292"/>
    <cellStyle name="Normal 22 3 3 4 2 2 2" xfId="7592"/>
    <cellStyle name="Normal 22 3 3 4 2 3" xfId="4558"/>
    <cellStyle name="Normal 22 3 3 4 2 3 2" xfId="8858"/>
    <cellStyle name="Normal 22 3 3 4 2 4" xfId="6326"/>
    <cellStyle name="Normal 22 3 3 4 3" xfId="2659"/>
    <cellStyle name="Normal 22 3 3 4 3 2" xfId="6960"/>
    <cellStyle name="Normal 22 3 3 4 4" xfId="3926"/>
    <cellStyle name="Normal 22 3 3 4 4 2" xfId="8226"/>
    <cellStyle name="Normal 22 3 3 4 5" xfId="5695"/>
    <cellStyle name="Normal 22 3 3 5" xfId="1865"/>
    <cellStyle name="Normal 22 3 3 5 2" xfId="3133"/>
    <cellStyle name="Normal 22 3 3 5 2 2" xfId="7434"/>
    <cellStyle name="Normal 22 3 3 5 3" xfId="4400"/>
    <cellStyle name="Normal 22 3 3 5 3 2" xfId="8700"/>
    <cellStyle name="Normal 22 3 3 5 4" xfId="6168"/>
    <cellStyle name="Normal 22 3 3 6" xfId="2500"/>
    <cellStyle name="Normal 22 3 3 6 2" xfId="6802"/>
    <cellStyle name="Normal 22 3 3 7" xfId="3768"/>
    <cellStyle name="Normal 22 3 3 7 2" xfId="8068"/>
    <cellStyle name="Normal 22 3 3 8" xfId="5482"/>
    <cellStyle name="Normal 22 3 4" xfId="1703"/>
    <cellStyle name="Normal 22 3 4 2" xfId="2337"/>
    <cellStyle name="Normal 22 3 4 2 2" xfId="3605"/>
    <cellStyle name="Normal 22 3 4 2 2 2" xfId="7905"/>
    <cellStyle name="Normal 22 3 4 2 3" xfId="4871"/>
    <cellStyle name="Normal 22 3 4 2 3 2" xfId="9171"/>
    <cellStyle name="Normal 22 3 4 2 4" xfId="6639"/>
    <cellStyle name="Normal 22 3 4 3" xfId="2972"/>
    <cellStyle name="Normal 22 3 4 3 2" xfId="7273"/>
    <cellStyle name="Normal 22 3 4 4" xfId="4239"/>
    <cellStyle name="Normal 22 3 4 4 2" xfId="8539"/>
    <cellStyle name="Normal 22 3 4 5" xfId="6007"/>
    <cellStyle name="Normal 22 3 5" xfId="1544"/>
    <cellStyle name="Normal 22 3 5 2" xfId="2179"/>
    <cellStyle name="Normal 22 3 5 2 2" xfId="3447"/>
    <cellStyle name="Normal 22 3 5 2 2 2" xfId="7747"/>
    <cellStyle name="Normal 22 3 5 2 3" xfId="4713"/>
    <cellStyle name="Normal 22 3 5 2 3 2" xfId="9013"/>
    <cellStyle name="Normal 22 3 5 2 4" xfId="6481"/>
    <cellStyle name="Normal 22 3 5 3" xfId="2814"/>
    <cellStyle name="Normal 22 3 5 3 2" xfId="7115"/>
    <cellStyle name="Normal 22 3 5 4" xfId="4081"/>
    <cellStyle name="Normal 22 3 5 4 2" xfId="8381"/>
    <cellStyle name="Normal 22 3 5 5" xfId="5849"/>
    <cellStyle name="Normal 22 3 6" xfId="1385"/>
    <cellStyle name="Normal 22 3 6 2" xfId="2021"/>
    <cellStyle name="Normal 22 3 6 2 2" xfId="3289"/>
    <cellStyle name="Normal 22 3 6 2 2 2" xfId="7589"/>
    <cellStyle name="Normal 22 3 6 2 3" xfId="4555"/>
    <cellStyle name="Normal 22 3 6 2 3 2" xfId="8855"/>
    <cellStyle name="Normal 22 3 6 2 4" xfId="6323"/>
    <cellStyle name="Normal 22 3 6 3" xfId="2656"/>
    <cellStyle name="Normal 22 3 6 3 2" xfId="6957"/>
    <cellStyle name="Normal 22 3 6 4" xfId="3923"/>
    <cellStyle name="Normal 22 3 6 4 2" xfId="8223"/>
    <cellStyle name="Normal 22 3 6 5" xfId="5692"/>
    <cellStyle name="Normal 22 3 7" xfId="1862"/>
    <cellStyle name="Normal 22 3 7 2" xfId="3130"/>
    <cellStyle name="Normal 22 3 7 2 2" xfId="7431"/>
    <cellStyle name="Normal 22 3 7 3" xfId="4397"/>
    <cellStyle name="Normal 22 3 7 3 2" xfId="8697"/>
    <cellStyle name="Normal 22 3 7 4" xfId="6165"/>
    <cellStyle name="Normal 22 3 8" xfId="2497"/>
    <cellStyle name="Normal 22 3 8 2" xfId="6799"/>
    <cellStyle name="Normal 22 3 9" xfId="3765"/>
    <cellStyle name="Normal 22 3 9 2" xfId="8065"/>
    <cellStyle name="Normal 22 4" xfId="746"/>
    <cellStyle name="Normal 22 4 2" xfId="747"/>
    <cellStyle name="Normal 22 4 2 2" xfId="1708"/>
    <cellStyle name="Normal 22 4 2 2 2" xfId="2342"/>
    <cellStyle name="Normal 22 4 2 2 2 2" xfId="3610"/>
    <cellStyle name="Normal 22 4 2 2 2 2 2" xfId="7910"/>
    <cellStyle name="Normal 22 4 2 2 2 3" xfId="4876"/>
    <cellStyle name="Normal 22 4 2 2 2 3 2" xfId="9176"/>
    <cellStyle name="Normal 22 4 2 2 2 4" xfId="6644"/>
    <cellStyle name="Normal 22 4 2 2 3" xfId="2977"/>
    <cellStyle name="Normal 22 4 2 2 3 2" xfId="7278"/>
    <cellStyle name="Normal 22 4 2 2 4" xfId="4244"/>
    <cellStyle name="Normal 22 4 2 2 4 2" xfId="8544"/>
    <cellStyle name="Normal 22 4 2 2 5" xfId="6012"/>
    <cellStyle name="Normal 22 4 2 3" xfId="1549"/>
    <cellStyle name="Normal 22 4 2 3 2" xfId="2184"/>
    <cellStyle name="Normal 22 4 2 3 2 2" xfId="3452"/>
    <cellStyle name="Normal 22 4 2 3 2 2 2" xfId="7752"/>
    <cellStyle name="Normal 22 4 2 3 2 3" xfId="4718"/>
    <cellStyle name="Normal 22 4 2 3 2 3 2" xfId="9018"/>
    <cellStyle name="Normal 22 4 2 3 2 4" xfId="6486"/>
    <cellStyle name="Normal 22 4 2 3 3" xfId="2819"/>
    <cellStyle name="Normal 22 4 2 3 3 2" xfId="7120"/>
    <cellStyle name="Normal 22 4 2 3 4" xfId="4086"/>
    <cellStyle name="Normal 22 4 2 3 4 2" xfId="8386"/>
    <cellStyle name="Normal 22 4 2 3 5" xfId="5854"/>
    <cellStyle name="Normal 22 4 2 4" xfId="1390"/>
    <cellStyle name="Normal 22 4 2 4 2" xfId="2026"/>
    <cellStyle name="Normal 22 4 2 4 2 2" xfId="3294"/>
    <cellStyle name="Normal 22 4 2 4 2 2 2" xfId="7594"/>
    <cellStyle name="Normal 22 4 2 4 2 3" xfId="4560"/>
    <cellStyle name="Normal 22 4 2 4 2 3 2" xfId="8860"/>
    <cellStyle name="Normal 22 4 2 4 2 4" xfId="6328"/>
    <cellStyle name="Normal 22 4 2 4 3" xfId="2661"/>
    <cellStyle name="Normal 22 4 2 4 3 2" xfId="6962"/>
    <cellStyle name="Normal 22 4 2 4 4" xfId="3928"/>
    <cellStyle name="Normal 22 4 2 4 4 2" xfId="8228"/>
    <cellStyle name="Normal 22 4 2 4 5" xfId="5697"/>
    <cellStyle name="Normal 22 4 2 5" xfId="1867"/>
    <cellStyle name="Normal 22 4 2 5 2" xfId="3135"/>
    <cellStyle name="Normal 22 4 2 5 2 2" xfId="7436"/>
    <cellStyle name="Normal 22 4 2 5 3" xfId="4402"/>
    <cellStyle name="Normal 22 4 2 5 3 2" xfId="8702"/>
    <cellStyle name="Normal 22 4 2 5 4" xfId="6170"/>
    <cellStyle name="Normal 22 4 2 6" xfId="2502"/>
    <cellStyle name="Normal 22 4 2 6 2" xfId="6804"/>
    <cellStyle name="Normal 22 4 2 7" xfId="3770"/>
    <cellStyle name="Normal 22 4 2 7 2" xfId="8070"/>
    <cellStyle name="Normal 22 4 2 8" xfId="5484"/>
    <cellStyle name="Normal 22 4 3" xfId="1707"/>
    <cellStyle name="Normal 22 4 3 2" xfId="2341"/>
    <cellStyle name="Normal 22 4 3 2 2" xfId="3609"/>
    <cellStyle name="Normal 22 4 3 2 2 2" xfId="7909"/>
    <cellStyle name="Normal 22 4 3 2 3" xfId="4875"/>
    <cellStyle name="Normal 22 4 3 2 3 2" xfId="9175"/>
    <cellStyle name="Normal 22 4 3 2 4" xfId="6643"/>
    <cellStyle name="Normal 22 4 3 3" xfId="2976"/>
    <cellStyle name="Normal 22 4 3 3 2" xfId="7277"/>
    <cellStyle name="Normal 22 4 3 4" xfId="4243"/>
    <cellStyle name="Normal 22 4 3 4 2" xfId="8543"/>
    <cellStyle name="Normal 22 4 3 5" xfId="6011"/>
    <cellStyle name="Normal 22 4 4" xfId="1548"/>
    <cellStyle name="Normal 22 4 4 2" xfId="2183"/>
    <cellStyle name="Normal 22 4 4 2 2" xfId="3451"/>
    <cellStyle name="Normal 22 4 4 2 2 2" xfId="7751"/>
    <cellStyle name="Normal 22 4 4 2 3" xfId="4717"/>
    <cellStyle name="Normal 22 4 4 2 3 2" xfId="9017"/>
    <cellStyle name="Normal 22 4 4 2 4" xfId="6485"/>
    <cellStyle name="Normal 22 4 4 3" xfId="2818"/>
    <cellStyle name="Normal 22 4 4 3 2" xfId="7119"/>
    <cellStyle name="Normal 22 4 4 4" xfId="4085"/>
    <cellStyle name="Normal 22 4 4 4 2" xfId="8385"/>
    <cellStyle name="Normal 22 4 4 5" xfId="5853"/>
    <cellStyle name="Normal 22 4 5" xfId="1389"/>
    <cellStyle name="Normal 22 4 5 2" xfId="2025"/>
    <cellStyle name="Normal 22 4 5 2 2" xfId="3293"/>
    <cellStyle name="Normal 22 4 5 2 2 2" xfId="7593"/>
    <cellStyle name="Normal 22 4 5 2 3" xfId="4559"/>
    <cellStyle name="Normal 22 4 5 2 3 2" xfId="8859"/>
    <cellStyle name="Normal 22 4 5 2 4" xfId="6327"/>
    <cellStyle name="Normal 22 4 5 3" xfId="2660"/>
    <cellStyle name="Normal 22 4 5 3 2" xfId="6961"/>
    <cellStyle name="Normal 22 4 5 4" xfId="3927"/>
    <cellStyle name="Normal 22 4 5 4 2" xfId="8227"/>
    <cellStyle name="Normal 22 4 5 5" xfId="5696"/>
    <cellStyle name="Normal 22 4 6" xfId="1866"/>
    <cellStyle name="Normal 22 4 6 2" xfId="3134"/>
    <cellStyle name="Normal 22 4 6 2 2" xfId="7435"/>
    <cellStyle name="Normal 22 4 6 3" xfId="4401"/>
    <cellStyle name="Normal 22 4 6 3 2" xfId="8701"/>
    <cellStyle name="Normal 22 4 6 4" xfId="6169"/>
    <cellStyle name="Normal 22 4 7" xfId="2501"/>
    <cellStyle name="Normal 22 4 7 2" xfId="6803"/>
    <cellStyle name="Normal 22 4 8" xfId="3769"/>
    <cellStyle name="Normal 22 4 8 2" xfId="8069"/>
    <cellStyle name="Normal 22 4 9" xfId="5483"/>
    <cellStyle name="Normal 22 5" xfId="748"/>
    <cellStyle name="Normal 22 5 2" xfId="1709"/>
    <cellStyle name="Normal 22 5 2 2" xfId="2343"/>
    <cellStyle name="Normal 22 5 2 2 2" xfId="3611"/>
    <cellStyle name="Normal 22 5 2 2 2 2" xfId="7911"/>
    <cellStyle name="Normal 22 5 2 2 3" xfId="4877"/>
    <cellStyle name="Normal 22 5 2 2 3 2" xfId="9177"/>
    <cellStyle name="Normal 22 5 2 2 4" xfId="6645"/>
    <cellStyle name="Normal 22 5 2 3" xfId="2978"/>
    <cellStyle name="Normal 22 5 2 3 2" xfId="7279"/>
    <cellStyle name="Normal 22 5 2 4" xfId="4245"/>
    <cellStyle name="Normal 22 5 2 4 2" xfId="8545"/>
    <cellStyle name="Normal 22 5 2 5" xfId="6013"/>
    <cellStyle name="Normal 22 5 3" xfId="1550"/>
    <cellStyle name="Normal 22 5 3 2" xfId="2185"/>
    <cellStyle name="Normal 22 5 3 2 2" xfId="3453"/>
    <cellStyle name="Normal 22 5 3 2 2 2" xfId="7753"/>
    <cellStyle name="Normal 22 5 3 2 3" xfId="4719"/>
    <cellStyle name="Normal 22 5 3 2 3 2" xfId="9019"/>
    <cellStyle name="Normal 22 5 3 2 4" xfId="6487"/>
    <cellStyle name="Normal 22 5 3 3" xfId="2820"/>
    <cellStyle name="Normal 22 5 3 3 2" xfId="7121"/>
    <cellStyle name="Normal 22 5 3 4" xfId="4087"/>
    <cellStyle name="Normal 22 5 3 4 2" xfId="8387"/>
    <cellStyle name="Normal 22 5 3 5" xfId="5855"/>
    <cellStyle name="Normal 22 5 4" xfId="1391"/>
    <cellStyle name="Normal 22 5 4 2" xfId="2027"/>
    <cellStyle name="Normal 22 5 4 2 2" xfId="3295"/>
    <cellStyle name="Normal 22 5 4 2 2 2" xfId="7595"/>
    <cellStyle name="Normal 22 5 4 2 3" xfId="4561"/>
    <cellStyle name="Normal 22 5 4 2 3 2" xfId="8861"/>
    <cellStyle name="Normal 22 5 4 2 4" xfId="6329"/>
    <cellStyle name="Normal 22 5 4 3" xfId="2662"/>
    <cellStyle name="Normal 22 5 4 3 2" xfId="6963"/>
    <cellStyle name="Normal 22 5 4 4" xfId="3929"/>
    <cellStyle name="Normal 22 5 4 4 2" xfId="8229"/>
    <cellStyle name="Normal 22 5 4 5" xfId="5698"/>
    <cellStyle name="Normal 22 5 5" xfId="1868"/>
    <cellStyle name="Normal 22 5 5 2" xfId="3136"/>
    <cellStyle name="Normal 22 5 5 2 2" xfId="7437"/>
    <cellStyle name="Normal 22 5 5 3" xfId="4403"/>
    <cellStyle name="Normal 22 5 5 3 2" xfId="8703"/>
    <cellStyle name="Normal 22 5 5 4" xfId="6171"/>
    <cellStyle name="Normal 22 5 6" xfId="2503"/>
    <cellStyle name="Normal 22 5 6 2" xfId="6805"/>
    <cellStyle name="Normal 22 5 7" xfId="3771"/>
    <cellStyle name="Normal 22 5 7 2" xfId="8071"/>
    <cellStyle name="Normal 22 5 8" xfId="5485"/>
    <cellStyle name="Normal 22 6" xfId="1702"/>
    <cellStyle name="Normal 22 6 2" xfId="2336"/>
    <cellStyle name="Normal 22 6 2 2" xfId="3604"/>
    <cellStyle name="Normal 22 6 2 2 2" xfId="7904"/>
    <cellStyle name="Normal 22 6 2 3" xfId="4870"/>
    <cellStyle name="Normal 22 6 2 3 2" xfId="9170"/>
    <cellStyle name="Normal 22 6 2 4" xfId="6638"/>
    <cellStyle name="Normal 22 6 3" xfId="2971"/>
    <cellStyle name="Normal 22 6 3 2" xfId="7272"/>
    <cellStyle name="Normal 22 6 4" xfId="4238"/>
    <cellStyle name="Normal 22 6 4 2" xfId="8538"/>
    <cellStyle name="Normal 22 6 5" xfId="6006"/>
    <cellStyle name="Normal 22 7" xfId="1543"/>
    <cellStyle name="Normal 22 7 2" xfId="2178"/>
    <cellStyle name="Normal 22 7 2 2" xfId="3446"/>
    <cellStyle name="Normal 22 7 2 2 2" xfId="7746"/>
    <cellStyle name="Normal 22 7 2 3" xfId="4712"/>
    <cellStyle name="Normal 22 7 2 3 2" xfId="9012"/>
    <cellStyle name="Normal 22 7 2 4" xfId="6480"/>
    <cellStyle name="Normal 22 7 3" xfId="2813"/>
    <cellStyle name="Normal 22 7 3 2" xfId="7114"/>
    <cellStyle name="Normal 22 7 4" xfId="4080"/>
    <cellStyle name="Normal 22 7 4 2" xfId="8380"/>
    <cellStyle name="Normal 22 7 5" xfId="5848"/>
    <cellStyle name="Normal 22 8" xfId="1384"/>
    <cellStyle name="Normal 22 8 2" xfId="2020"/>
    <cellStyle name="Normal 22 8 2 2" xfId="3288"/>
    <cellStyle name="Normal 22 8 2 2 2" xfId="7588"/>
    <cellStyle name="Normal 22 8 2 3" xfId="4554"/>
    <cellStyle name="Normal 22 8 2 3 2" xfId="8854"/>
    <cellStyle name="Normal 22 8 2 4" xfId="6322"/>
    <cellStyle name="Normal 22 8 3" xfId="2655"/>
    <cellStyle name="Normal 22 8 3 2" xfId="6956"/>
    <cellStyle name="Normal 22 8 4" xfId="3922"/>
    <cellStyle name="Normal 22 8 4 2" xfId="8222"/>
    <cellStyle name="Normal 22 8 5" xfId="5691"/>
    <cellStyle name="Normal 22 9" xfId="1861"/>
    <cellStyle name="Normal 22 9 2" xfId="3129"/>
    <cellStyle name="Normal 22 9 2 2" xfId="7430"/>
    <cellStyle name="Normal 22 9 3" xfId="4396"/>
    <cellStyle name="Normal 22 9 3 2" xfId="8696"/>
    <cellStyle name="Normal 22 9 4" xfId="6164"/>
    <cellStyle name="Normal 23" xfId="749"/>
    <cellStyle name="Normal 23 10" xfId="2504"/>
    <cellStyle name="Normal 23 10 2" xfId="6806"/>
    <cellStyle name="Normal 23 11" xfId="3772"/>
    <cellStyle name="Normal 23 11 2" xfId="8072"/>
    <cellStyle name="Normal 23 12" xfId="5486"/>
    <cellStyle name="Normal 23 2" xfId="750"/>
    <cellStyle name="Normal 23 3" xfId="751"/>
    <cellStyle name="Normal 23 3 10" xfId="5487"/>
    <cellStyle name="Normal 23 3 2" xfId="752"/>
    <cellStyle name="Normal 23 3 2 2" xfId="753"/>
    <cellStyle name="Normal 23 3 2 2 2" xfId="1713"/>
    <cellStyle name="Normal 23 3 2 2 2 2" xfId="2347"/>
    <cellStyle name="Normal 23 3 2 2 2 2 2" xfId="3615"/>
    <cellStyle name="Normal 23 3 2 2 2 2 2 2" xfId="7915"/>
    <cellStyle name="Normal 23 3 2 2 2 2 3" xfId="4881"/>
    <cellStyle name="Normal 23 3 2 2 2 2 3 2" xfId="9181"/>
    <cellStyle name="Normal 23 3 2 2 2 2 4" xfId="6649"/>
    <cellStyle name="Normal 23 3 2 2 2 3" xfId="2982"/>
    <cellStyle name="Normal 23 3 2 2 2 3 2" xfId="7283"/>
    <cellStyle name="Normal 23 3 2 2 2 4" xfId="4249"/>
    <cellStyle name="Normal 23 3 2 2 2 4 2" xfId="8549"/>
    <cellStyle name="Normal 23 3 2 2 2 5" xfId="6017"/>
    <cellStyle name="Normal 23 3 2 2 3" xfId="1554"/>
    <cellStyle name="Normal 23 3 2 2 3 2" xfId="2189"/>
    <cellStyle name="Normal 23 3 2 2 3 2 2" xfId="3457"/>
    <cellStyle name="Normal 23 3 2 2 3 2 2 2" xfId="7757"/>
    <cellStyle name="Normal 23 3 2 2 3 2 3" xfId="4723"/>
    <cellStyle name="Normal 23 3 2 2 3 2 3 2" xfId="9023"/>
    <cellStyle name="Normal 23 3 2 2 3 2 4" xfId="6491"/>
    <cellStyle name="Normal 23 3 2 2 3 3" xfId="2824"/>
    <cellStyle name="Normal 23 3 2 2 3 3 2" xfId="7125"/>
    <cellStyle name="Normal 23 3 2 2 3 4" xfId="4091"/>
    <cellStyle name="Normal 23 3 2 2 3 4 2" xfId="8391"/>
    <cellStyle name="Normal 23 3 2 2 3 5" xfId="5859"/>
    <cellStyle name="Normal 23 3 2 2 4" xfId="1395"/>
    <cellStyle name="Normal 23 3 2 2 4 2" xfId="2031"/>
    <cellStyle name="Normal 23 3 2 2 4 2 2" xfId="3299"/>
    <cellStyle name="Normal 23 3 2 2 4 2 2 2" xfId="7599"/>
    <cellStyle name="Normal 23 3 2 2 4 2 3" xfId="4565"/>
    <cellStyle name="Normal 23 3 2 2 4 2 3 2" xfId="8865"/>
    <cellStyle name="Normal 23 3 2 2 4 2 4" xfId="6333"/>
    <cellStyle name="Normal 23 3 2 2 4 3" xfId="2666"/>
    <cellStyle name="Normal 23 3 2 2 4 3 2" xfId="6967"/>
    <cellStyle name="Normal 23 3 2 2 4 4" xfId="3933"/>
    <cellStyle name="Normal 23 3 2 2 4 4 2" xfId="8233"/>
    <cellStyle name="Normal 23 3 2 2 4 5" xfId="5702"/>
    <cellStyle name="Normal 23 3 2 2 5" xfId="1872"/>
    <cellStyle name="Normal 23 3 2 2 5 2" xfId="3140"/>
    <cellStyle name="Normal 23 3 2 2 5 2 2" xfId="7441"/>
    <cellStyle name="Normal 23 3 2 2 5 3" xfId="4407"/>
    <cellStyle name="Normal 23 3 2 2 5 3 2" xfId="8707"/>
    <cellStyle name="Normal 23 3 2 2 5 4" xfId="6175"/>
    <cellStyle name="Normal 23 3 2 2 6" xfId="2507"/>
    <cellStyle name="Normal 23 3 2 2 6 2" xfId="6809"/>
    <cellStyle name="Normal 23 3 2 2 7" xfId="3775"/>
    <cellStyle name="Normal 23 3 2 2 7 2" xfId="8075"/>
    <cellStyle name="Normal 23 3 2 2 8" xfId="5489"/>
    <cellStyle name="Normal 23 3 2 3" xfId="1712"/>
    <cellStyle name="Normal 23 3 2 3 2" xfId="2346"/>
    <cellStyle name="Normal 23 3 2 3 2 2" xfId="3614"/>
    <cellStyle name="Normal 23 3 2 3 2 2 2" xfId="7914"/>
    <cellStyle name="Normal 23 3 2 3 2 3" xfId="4880"/>
    <cellStyle name="Normal 23 3 2 3 2 3 2" xfId="9180"/>
    <cellStyle name="Normal 23 3 2 3 2 4" xfId="6648"/>
    <cellStyle name="Normal 23 3 2 3 3" xfId="2981"/>
    <cellStyle name="Normal 23 3 2 3 3 2" xfId="7282"/>
    <cellStyle name="Normal 23 3 2 3 4" xfId="4248"/>
    <cellStyle name="Normal 23 3 2 3 4 2" xfId="8548"/>
    <cellStyle name="Normal 23 3 2 3 5" xfId="6016"/>
    <cellStyle name="Normal 23 3 2 4" xfId="1553"/>
    <cellStyle name="Normal 23 3 2 4 2" xfId="2188"/>
    <cellStyle name="Normal 23 3 2 4 2 2" xfId="3456"/>
    <cellStyle name="Normal 23 3 2 4 2 2 2" xfId="7756"/>
    <cellStyle name="Normal 23 3 2 4 2 3" xfId="4722"/>
    <cellStyle name="Normal 23 3 2 4 2 3 2" xfId="9022"/>
    <cellStyle name="Normal 23 3 2 4 2 4" xfId="6490"/>
    <cellStyle name="Normal 23 3 2 4 3" xfId="2823"/>
    <cellStyle name="Normal 23 3 2 4 3 2" xfId="7124"/>
    <cellStyle name="Normal 23 3 2 4 4" xfId="4090"/>
    <cellStyle name="Normal 23 3 2 4 4 2" xfId="8390"/>
    <cellStyle name="Normal 23 3 2 4 5" xfId="5858"/>
    <cellStyle name="Normal 23 3 2 5" xfId="1394"/>
    <cellStyle name="Normal 23 3 2 5 2" xfId="2030"/>
    <cellStyle name="Normal 23 3 2 5 2 2" xfId="3298"/>
    <cellStyle name="Normal 23 3 2 5 2 2 2" xfId="7598"/>
    <cellStyle name="Normal 23 3 2 5 2 3" xfId="4564"/>
    <cellStyle name="Normal 23 3 2 5 2 3 2" xfId="8864"/>
    <cellStyle name="Normal 23 3 2 5 2 4" xfId="6332"/>
    <cellStyle name="Normal 23 3 2 5 3" xfId="2665"/>
    <cellStyle name="Normal 23 3 2 5 3 2" xfId="6966"/>
    <cellStyle name="Normal 23 3 2 5 4" xfId="3932"/>
    <cellStyle name="Normal 23 3 2 5 4 2" xfId="8232"/>
    <cellStyle name="Normal 23 3 2 5 5" xfId="5701"/>
    <cellStyle name="Normal 23 3 2 6" xfId="1871"/>
    <cellStyle name="Normal 23 3 2 6 2" xfId="3139"/>
    <cellStyle name="Normal 23 3 2 6 2 2" xfId="7440"/>
    <cellStyle name="Normal 23 3 2 6 3" xfId="4406"/>
    <cellStyle name="Normal 23 3 2 6 3 2" xfId="8706"/>
    <cellStyle name="Normal 23 3 2 6 4" xfId="6174"/>
    <cellStyle name="Normal 23 3 2 7" xfId="2506"/>
    <cellStyle name="Normal 23 3 2 7 2" xfId="6808"/>
    <cellStyle name="Normal 23 3 2 8" xfId="3774"/>
    <cellStyle name="Normal 23 3 2 8 2" xfId="8074"/>
    <cellStyle name="Normal 23 3 2 9" xfId="5488"/>
    <cellStyle name="Normal 23 3 3" xfId="754"/>
    <cellStyle name="Normal 23 3 3 2" xfId="1714"/>
    <cellStyle name="Normal 23 3 3 2 2" xfId="2348"/>
    <cellStyle name="Normal 23 3 3 2 2 2" xfId="3616"/>
    <cellStyle name="Normal 23 3 3 2 2 2 2" xfId="7916"/>
    <cellStyle name="Normal 23 3 3 2 2 3" xfId="4882"/>
    <cellStyle name="Normal 23 3 3 2 2 3 2" xfId="9182"/>
    <cellStyle name="Normal 23 3 3 2 2 4" xfId="6650"/>
    <cellStyle name="Normal 23 3 3 2 3" xfId="2983"/>
    <cellStyle name="Normal 23 3 3 2 3 2" xfId="7284"/>
    <cellStyle name="Normal 23 3 3 2 4" xfId="4250"/>
    <cellStyle name="Normal 23 3 3 2 4 2" xfId="8550"/>
    <cellStyle name="Normal 23 3 3 2 5" xfId="6018"/>
    <cellStyle name="Normal 23 3 3 3" xfId="1555"/>
    <cellStyle name="Normal 23 3 3 3 2" xfId="2190"/>
    <cellStyle name="Normal 23 3 3 3 2 2" xfId="3458"/>
    <cellStyle name="Normal 23 3 3 3 2 2 2" xfId="7758"/>
    <cellStyle name="Normal 23 3 3 3 2 3" xfId="4724"/>
    <cellStyle name="Normal 23 3 3 3 2 3 2" xfId="9024"/>
    <cellStyle name="Normal 23 3 3 3 2 4" xfId="6492"/>
    <cellStyle name="Normal 23 3 3 3 3" xfId="2825"/>
    <cellStyle name="Normal 23 3 3 3 3 2" xfId="7126"/>
    <cellStyle name="Normal 23 3 3 3 4" xfId="4092"/>
    <cellStyle name="Normal 23 3 3 3 4 2" xfId="8392"/>
    <cellStyle name="Normal 23 3 3 3 5" xfId="5860"/>
    <cellStyle name="Normal 23 3 3 4" xfId="1396"/>
    <cellStyle name="Normal 23 3 3 4 2" xfId="2032"/>
    <cellStyle name="Normal 23 3 3 4 2 2" xfId="3300"/>
    <cellStyle name="Normal 23 3 3 4 2 2 2" xfId="7600"/>
    <cellStyle name="Normal 23 3 3 4 2 3" xfId="4566"/>
    <cellStyle name="Normal 23 3 3 4 2 3 2" xfId="8866"/>
    <cellStyle name="Normal 23 3 3 4 2 4" xfId="6334"/>
    <cellStyle name="Normal 23 3 3 4 3" xfId="2667"/>
    <cellStyle name="Normal 23 3 3 4 3 2" xfId="6968"/>
    <cellStyle name="Normal 23 3 3 4 4" xfId="3934"/>
    <cellStyle name="Normal 23 3 3 4 4 2" xfId="8234"/>
    <cellStyle name="Normal 23 3 3 4 5" xfId="5703"/>
    <cellStyle name="Normal 23 3 3 5" xfId="1873"/>
    <cellStyle name="Normal 23 3 3 5 2" xfId="3141"/>
    <cellStyle name="Normal 23 3 3 5 2 2" xfId="7442"/>
    <cellStyle name="Normal 23 3 3 5 3" xfId="4408"/>
    <cellStyle name="Normal 23 3 3 5 3 2" xfId="8708"/>
    <cellStyle name="Normal 23 3 3 5 4" xfId="6176"/>
    <cellStyle name="Normal 23 3 3 6" xfId="2508"/>
    <cellStyle name="Normal 23 3 3 6 2" xfId="6810"/>
    <cellStyle name="Normal 23 3 3 7" xfId="3776"/>
    <cellStyle name="Normal 23 3 3 7 2" xfId="8076"/>
    <cellStyle name="Normal 23 3 3 8" xfId="5490"/>
    <cellStyle name="Normal 23 3 4" xfId="1711"/>
    <cellStyle name="Normal 23 3 4 2" xfId="2345"/>
    <cellStyle name="Normal 23 3 4 2 2" xfId="3613"/>
    <cellStyle name="Normal 23 3 4 2 2 2" xfId="7913"/>
    <cellStyle name="Normal 23 3 4 2 3" xfId="4879"/>
    <cellStyle name="Normal 23 3 4 2 3 2" xfId="9179"/>
    <cellStyle name="Normal 23 3 4 2 4" xfId="6647"/>
    <cellStyle name="Normal 23 3 4 3" xfId="2980"/>
    <cellStyle name="Normal 23 3 4 3 2" xfId="7281"/>
    <cellStyle name="Normal 23 3 4 4" xfId="4247"/>
    <cellStyle name="Normal 23 3 4 4 2" xfId="8547"/>
    <cellStyle name="Normal 23 3 4 5" xfId="6015"/>
    <cellStyle name="Normal 23 3 5" xfId="1552"/>
    <cellStyle name="Normal 23 3 5 2" xfId="2187"/>
    <cellStyle name="Normal 23 3 5 2 2" xfId="3455"/>
    <cellStyle name="Normal 23 3 5 2 2 2" xfId="7755"/>
    <cellStyle name="Normal 23 3 5 2 3" xfId="4721"/>
    <cellStyle name="Normal 23 3 5 2 3 2" xfId="9021"/>
    <cellStyle name="Normal 23 3 5 2 4" xfId="6489"/>
    <cellStyle name="Normal 23 3 5 3" xfId="2822"/>
    <cellStyle name="Normal 23 3 5 3 2" xfId="7123"/>
    <cellStyle name="Normal 23 3 5 4" xfId="4089"/>
    <cellStyle name="Normal 23 3 5 4 2" xfId="8389"/>
    <cellStyle name="Normal 23 3 5 5" xfId="5857"/>
    <cellStyle name="Normal 23 3 6" xfId="1393"/>
    <cellStyle name="Normal 23 3 6 2" xfId="2029"/>
    <cellStyle name="Normal 23 3 6 2 2" xfId="3297"/>
    <cellStyle name="Normal 23 3 6 2 2 2" xfId="7597"/>
    <cellStyle name="Normal 23 3 6 2 3" xfId="4563"/>
    <cellStyle name="Normal 23 3 6 2 3 2" xfId="8863"/>
    <cellStyle name="Normal 23 3 6 2 4" xfId="6331"/>
    <cellStyle name="Normal 23 3 6 3" xfId="2664"/>
    <cellStyle name="Normal 23 3 6 3 2" xfId="6965"/>
    <cellStyle name="Normal 23 3 6 4" xfId="3931"/>
    <cellStyle name="Normal 23 3 6 4 2" xfId="8231"/>
    <cellStyle name="Normal 23 3 6 5" xfId="5700"/>
    <cellStyle name="Normal 23 3 7" xfId="1870"/>
    <cellStyle name="Normal 23 3 7 2" xfId="3138"/>
    <cellStyle name="Normal 23 3 7 2 2" xfId="7439"/>
    <cellStyle name="Normal 23 3 7 3" xfId="4405"/>
    <cellStyle name="Normal 23 3 7 3 2" xfId="8705"/>
    <cellStyle name="Normal 23 3 7 4" xfId="6173"/>
    <cellStyle name="Normal 23 3 8" xfId="2505"/>
    <cellStyle name="Normal 23 3 8 2" xfId="6807"/>
    <cellStyle name="Normal 23 3 9" xfId="3773"/>
    <cellStyle name="Normal 23 3 9 2" xfId="8073"/>
    <cellStyle name="Normal 23 4" xfId="755"/>
    <cellStyle name="Normal 23 4 2" xfId="756"/>
    <cellStyle name="Normal 23 4 2 2" xfId="1716"/>
    <cellStyle name="Normal 23 4 2 2 2" xfId="2350"/>
    <cellStyle name="Normal 23 4 2 2 2 2" xfId="3618"/>
    <cellStyle name="Normal 23 4 2 2 2 2 2" xfId="7918"/>
    <cellStyle name="Normal 23 4 2 2 2 3" xfId="4884"/>
    <cellStyle name="Normal 23 4 2 2 2 3 2" xfId="9184"/>
    <cellStyle name="Normal 23 4 2 2 2 4" xfId="6652"/>
    <cellStyle name="Normal 23 4 2 2 3" xfId="2985"/>
    <cellStyle name="Normal 23 4 2 2 3 2" xfId="7286"/>
    <cellStyle name="Normal 23 4 2 2 4" xfId="4252"/>
    <cellStyle name="Normal 23 4 2 2 4 2" xfId="8552"/>
    <cellStyle name="Normal 23 4 2 2 5" xfId="6020"/>
    <cellStyle name="Normal 23 4 2 3" xfId="1557"/>
    <cellStyle name="Normal 23 4 2 3 2" xfId="2192"/>
    <cellStyle name="Normal 23 4 2 3 2 2" xfId="3460"/>
    <cellStyle name="Normal 23 4 2 3 2 2 2" xfId="7760"/>
    <cellStyle name="Normal 23 4 2 3 2 3" xfId="4726"/>
    <cellStyle name="Normal 23 4 2 3 2 3 2" xfId="9026"/>
    <cellStyle name="Normal 23 4 2 3 2 4" xfId="6494"/>
    <cellStyle name="Normal 23 4 2 3 3" xfId="2827"/>
    <cellStyle name="Normal 23 4 2 3 3 2" xfId="7128"/>
    <cellStyle name="Normal 23 4 2 3 4" xfId="4094"/>
    <cellStyle name="Normal 23 4 2 3 4 2" xfId="8394"/>
    <cellStyle name="Normal 23 4 2 3 5" xfId="5862"/>
    <cellStyle name="Normal 23 4 2 4" xfId="1398"/>
    <cellStyle name="Normal 23 4 2 4 2" xfId="2034"/>
    <cellStyle name="Normal 23 4 2 4 2 2" xfId="3302"/>
    <cellStyle name="Normal 23 4 2 4 2 2 2" xfId="7602"/>
    <cellStyle name="Normal 23 4 2 4 2 3" xfId="4568"/>
    <cellStyle name="Normal 23 4 2 4 2 3 2" xfId="8868"/>
    <cellStyle name="Normal 23 4 2 4 2 4" xfId="6336"/>
    <cellStyle name="Normal 23 4 2 4 3" xfId="2669"/>
    <cellStyle name="Normal 23 4 2 4 3 2" xfId="6970"/>
    <cellStyle name="Normal 23 4 2 4 4" xfId="3936"/>
    <cellStyle name="Normal 23 4 2 4 4 2" xfId="8236"/>
    <cellStyle name="Normal 23 4 2 4 5" xfId="5705"/>
    <cellStyle name="Normal 23 4 2 5" xfId="1875"/>
    <cellStyle name="Normal 23 4 2 5 2" xfId="3143"/>
    <cellStyle name="Normal 23 4 2 5 2 2" xfId="7444"/>
    <cellStyle name="Normal 23 4 2 5 3" xfId="4410"/>
    <cellStyle name="Normal 23 4 2 5 3 2" xfId="8710"/>
    <cellStyle name="Normal 23 4 2 5 4" xfId="6178"/>
    <cellStyle name="Normal 23 4 2 6" xfId="2510"/>
    <cellStyle name="Normal 23 4 2 6 2" xfId="6812"/>
    <cellStyle name="Normal 23 4 2 7" xfId="3778"/>
    <cellStyle name="Normal 23 4 2 7 2" xfId="8078"/>
    <cellStyle name="Normal 23 4 2 8" xfId="5492"/>
    <cellStyle name="Normal 23 4 3" xfId="1715"/>
    <cellStyle name="Normal 23 4 3 2" xfId="2349"/>
    <cellStyle name="Normal 23 4 3 2 2" xfId="3617"/>
    <cellStyle name="Normal 23 4 3 2 2 2" xfId="7917"/>
    <cellStyle name="Normal 23 4 3 2 3" xfId="4883"/>
    <cellStyle name="Normal 23 4 3 2 3 2" xfId="9183"/>
    <cellStyle name="Normal 23 4 3 2 4" xfId="6651"/>
    <cellStyle name="Normal 23 4 3 3" xfId="2984"/>
    <cellStyle name="Normal 23 4 3 3 2" xfId="7285"/>
    <cellStyle name="Normal 23 4 3 4" xfId="4251"/>
    <cellStyle name="Normal 23 4 3 4 2" xfId="8551"/>
    <cellStyle name="Normal 23 4 3 5" xfId="6019"/>
    <cellStyle name="Normal 23 4 4" xfId="1556"/>
    <cellStyle name="Normal 23 4 4 2" xfId="2191"/>
    <cellStyle name="Normal 23 4 4 2 2" xfId="3459"/>
    <cellStyle name="Normal 23 4 4 2 2 2" xfId="7759"/>
    <cellStyle name="Normal 23 4 4 2 3" xfId="4725"/>
    <cellStyle name="Normal 23 4 4 2 3 2" xfId="9025"/>
    <cellStyle name="Normal 23 4 4 2 4" xfId="6493"/>
    <cellStyle name="Normal 23 4 4 3" xfId="2826"/>
    <cellStyle name="Normal 23 4 4 3 2" xfId="7127"/>
    <cellStyle name="Normal 23 4 4 4" xfId="4093"/>
    <cellStyle name="Normal 23 4 4 4 2" xfId="8393"/>
    <cellStyle name="Normal 23 4 4 5" xfId="5861"/>
    <cellStyle name="Normal 23 4 5" xfId="1397"/>
    <cellStyle name="Normal 23 4 5 2" xfId="2033"/>
    <cellStyle name="Normal 23 4 5 2 2" xfId="3301"/>
    <cellStyle name="Normal 23 4 5 2 2 2" xfId="7601"/>
    <cellStyle name="Normal 23 4 5 2 3" xfId="4567"/>
    <cellStyle name="Normal 23 4 5 2 3 2" xfId="8867"/>
    <cellStyle name="Normal 23 4 5 2 4" xfId="6335"/>
    <cellStyle name="Normal 23 4 5 3" xfId="2668"/>
    <cellStyle name="Normal 23 4 5 3 2" xfId="6969"/>
    <cellStyle name="Normal 23 4 5 4" xfId="3935"/>
    <cellStyle name="Normal 23 4 5 4 2" xfId="8235"/>
    <cellStyle name="Normal 23 4 5 5" xfId="5704"/>
    <cellStyle name="Normal 23 4 6" xfId="1874"/>
    <cellStyle name="Normal 23 4 6 2" xfId="3142"/>
    <cellStyle name="Normal 23 4 6 2 2" xfId="7443"/>
    <cellStyle name="Normal 23 4 6 3" xfId="4409"/>
    <cellStyle name="Normal 23 4 6 3 2" xfId="8709"/>
    <cellStyle name="Normal 23 4 6 4" xfId="6177"/>
    <cellStyle name="Normal 23 4 7" xfId="2509"/>
    <cellStyle name="Normal 23 4 7 2" xfId="6811"/>
    <cellStyle name="Normal 23 4 8" xfId="3777"/>
    <cellStyle name="Normal 23 4 8 2" xfId="8077"/>
    <cellStyle name="Normal 23 4 9" xfId="5491"/>
    <cellStyle name="Normal 23 5" xfId="757"/>
    <cellStyle name="Normal 23 5 2" xfId="1717"/>
    <cellStyle name="Normal 23 5 2 2" xfId="2351"/>
    <cellStyle name="Normal 23 5 2 2 2" xfId="3619"/>
    <cellStyle name="Normal 23 5 2 2 2 2" xfId="7919"/>
    <cellStyle name="Normal 23 5 2 2 3" xfId="4885"/>
    <cellStyle name="Normal 23 5 2 2 3 2" xfId="9185"/>
    <cellStyle name="Normal 23 5 2 2 4" xfId="6653"/>
    <cellStyle name="Normal 23 5 2 3" xfId="2986"/>
    <cellStyle name="Normal 23 5 2 3 2" xfId="7287"/>
    <cellStyle name="Normal 23 5 2 4" xfId="4253"/>
    <cellStyle name="Normal 23 5 2 4 2" xfId="8553"/>
    <cellStyle name="Normal 23 5 2 5" xfId="6021"/>
    <cellStyle name="Normal 23 5 3" xfId="1558"/>
    <cellStyle name="Normal 23 5 3 2" xfId="2193"/>
    <cellStyle name="Normal 23 5 3 2 2" xfId="3461"/>
    <cellStyle name="Normal 23 5 3 2 2 2" xfId="7761"/>
    <cellStyle name="Normal 23 5 3 2 3" xfId="4727"/>
    <cellStyle name="Normal 23 5 3 2 3 2" xfId="9027"/>
    <cellStyle name="Normal 23 5 3 2 4" xfId="6495"/>
    <cellStyle name="Normal 23 5 3 3" xfId="2828"/>
    <cellStyle name="Normal 23 5 3 3 2" xfId="7129"/>
    <cellStyle name="Normal 23 5 3 4" xfId="4095"/>
    <cellStyle name="Normal 23 5 3 4 2" xfId="8395"/>
    <cellStyle name="Normal 23 5 3 5" xfId="5863"/>
    <cellStyle name="Normal 23 5 4" xfId="1399"/>
    <cellStyle name="Normal 23 5 4 2" xfId="2035"/>
    <cellStyle name="Normal 23 5 4 2 2" xfId="3303"/>
    <cellStyle name="Normal 23 5 4 2 2 2" xfId="7603"/>
    <cellStyle name="Normal 23 5 4 2 3" xfId="4569"/>
    <cellStyle name="Normal 23 5 4 2 3 2" xfId="8869"/>
    <cellStyle name="Normal 23 5 4 2 4" xfId="6337"/>
    <cellStyle name="Normal 23 5 4 3" xfId="2670"/>
    <cellStyle name="Normal 23 5 4 3 2" xfId="6971"/>
    <cellStyle name="Normal 23 5 4 4" xfId="3937"/>
    <cellStyle name="Normal 23 5 4 4 2" xfId="8237"/>
    <cellStyle name="Normal 23 5 4 5" xfId="5706"/>
    <cellStyle name="Normal 23 5 5" xfId="1876"/>
    <cellStyle name="Normal 23 5 5 2" xfId="3144"/>
    <cellStyle name="Normal 23 5 5 2 2" xfId="7445"/>
    <cellStyle name="Normal 23 5 5 3" xfId="4411"/>
    <cellStyle name="Normal 23 5 5 3 2" xfId="8711"/>
    <cellStyle name="Normal 23 5 5 4" xfId="6179"/>
    <cellStyle name="Normal 23 5 6" xfId="2511"/>
    <cellStyle name="Normal 23 5 6 2" xfId="6813"/>
    <cellStyle name="Normal 23 5 7" xfId="3779"/>
    <cellStyle name="Normal 23 5 7 2" xfId="8079"/>
    <cellStyle name="Normal 23 5 8" xfId="5493"/>
    <cellStyle name="Normal 23 6" xfId="1710"/>
    <cellStyle name="Normal 23 6 2" xfId="2344"/>
    <cellStyle name="Normal 23 6 2 2" xfId="3612"/>
    <cellStyle name="Normal 23 6 2 2 2" xfId="7912"/>
    <cellStyle name="Normal 23 6 2 3" xfId="4878"/>
    <cellStyle name="Normal 23 6 2 3 2" xfId="9178"/>
    <cellStyle name="Normal 23 6 2 4" xfId="6646"/>
    <cellStyle name="Normal 23 6 3" xfId="2979"/>
    <cellStyle name="Normal 23 6 3 2" xfId="7280"/>
    <cellStyle name="Normal 23 6 4" xfId="4246"/>
    <cellStyle name="Normal 23 6 4 2" xfId="8546"/>
    <cellStyle name="Normal 23 6 5" xfId="6014"/>
    <cellStyle name="Normal 23 7" xfId="1551"/>
    <cellStyle name="Normal 23 7 2" xfId="2186"/>
    <cellStyle name="Normal 23 7 2 2" xfId="3454"/>
    <cellStyle name="Normal 23 7 2 2 2" xfId="7754"/>
    <cellStyle name="Normal 23 7 2 3" xfId="4720"/>
    <cellStyle name="Normal 23 7 2 3 2" xfId="9020"/>
    <cellStyle name="Normal 23 7 2 4" xfId="6488"/>
    <cellStyle name="Normal 23 7 3" xfId="2821"/>
    <cellStyle name="Normal 23 7 3 2" xfId="7122"/>
    <cellStyle name="Normal 23 7 4" xfId="4088"/>
    <cellStyle name="Normal 23 7 4 2" xfId="8388"/>
    <cellStyle name="Normal 23 7 5" xfId="5856"/>
    <cellStyle name="Normal 23 8" xfId="1392"/>
    <cellStyle name="Normal 23 8 2" xfId="2028"/>
    <cellStyle name="Normal 23 8 2 2" xfId="3296"/>
    <cellStyle name="Normal 23 8 2 2 2" xfId="7596"/>
    <cellStyle name="Normal 23 8 2 3" xfId="4562"/>
    <cellStyle name="Normal 23 8 2 3 2" xfId="8862"/>
    <cellStyle name="Normal 23 8 2 4" xfId="6330"/>
    <cellStyle name="Normal 23 8 3" xfId="2663"/>
    <cellStyle name="Normal 23 8 3 2" xfId="6964"/>
    <cellStyle name="Normal 23 8 4" xfId="3930"/>
    <cellStyle name="Normal 23 8 4 2" xfId="8230"/>
    <cellStyle name="Normal 23 8 5" xfId="5699"/>
    <cellStyle name="Normal 23 9" xfId="1869"/>
    <cellStyle name="Normal 23 9 2" xfId="3137"/>
    <cellStyle name="Normal 23 9 2 2" xfId="7438"/>
    <cellStyle name="Normal 23 9 3" xfId="4404"/>
    <cellStyle name="Normal 23 9 3 2" xfId="8704"/>
    <cellStyle name="Normal 23 9 4" xfId="6172"/>
    <cellStyle name="Normal 24" xfId="758"/>
    <cellStyle name="Normal 24 10" xfId="3780"/>
    <cellStyle name="Normal 24 10 2" xfId="8080"/>
    <cellStyle name="Normal 24 11" xfId="5494"/>
    <cellStyle name="Normal 24 2" xfId="759"/>
    <cellStyle name="Normal 24 3" xfId="760"/>
    <cellStyle name="Normal 24 3 2" xfId="761"/>
    <cellStyle name="Normal 24 3 2 2" xfId="1720"/>
    <cellStyle name="Normal 24 3 2 2 2" xfId="2354"/>
    <cellStyle name="Normal 24 3 2 2 2 2" xfId="3622"/>
    <cellStyle name="Normal 24 3 2 2 2 2 2" xfId="7922"/>
    <cellStyle name="Normal 24 3 2 2 2 3" xfId="4888"/>
    <cellStyle name="Normal 24 3 2 2 2 3 2" xfId="9188"/>
    <cellStyle name="Normal 24 3 2 2 2 4" xfId="6656"/>
    <cellStyle name="Normal 24 3 2 2 3" xfId="2989"/>
    <cellStyle name="Normal 24 3 2 2 3 2" xfId="7290"/>
    <cellStyle name="Normal 24 3 2 2 4" xfId="4256"/>
    <cellStyle name="Normal 24 3 2 2 4 2" xfId="8556"/>
    <cellStyle name="Normal 24 3 2 2 5" xfId="6024"/>
    <cellStyle name="Normal 24 3 2 3" xfId="1561"/>
    <cellStyle name="Normal 24 3 2 3 2" xfId="2196"/>
    <cellStyle name="Normal 24 3 2 3 2 2" xfId="3464"/>
    <cellStyle name="Normal 24 3 2 3 2 2 2" xfId="7764"/>
    <cellStyle name="Normal 24 3 2 3 2 3" xfId="4730"/>
    <cellStyle name="Normal 24 3 2 3 2 3 2" xfId="9030"/>
    <cellStyle name="Normal 24 3 2 3 2 4" xfId="6498"/>
    <cellStyle name="Normal 24 3 2 3 3" xfId="2831"/>
    <cellStyle name="Normal 24 3 2 3 3 2" xfId="7132"/>
    <cellStyle name="Normal 24 3 2 3 4" xfId="4098"/>
    <cellStyle name="Normal 24 3 2 3 4 2" xfId="8398"/>
    <cellStyle name="Normal 24 3 2 3 5" xfId="5866"/>
    <cellStyle name="Normal 24 3 2 4" xfId="1402"/>
    <cellStyle name="Normal 24 3 2 4 2" xfId="2038"/>
    <cellStyle name="Normal 24 3 2 4 2 2" xfId="3306"/>
    <cellStyle name="Normal 24 3 2 4 2 2 2" xfId="7606"/>
    <cellStyle name="Normal 24 3 2 4 2 3" xfId="4572"/>
    <cellStyle name="Normal 24 3 2 4 2 3 2" xfId="8872"/>
    <cellStyle name="Normal 24 3 2 4 2 4" xfId="6340"/>
    <cellStyle name="Normal 24 3 2 4 3" xfId="2673"/>
    <cellStyle name="Normal 24 3 2 4 3 2" xfId="6974"/>
    <cellStyle name="Normal 24 3 2 4 4" xfId="3940"/>
    <cellStyle name="Normal 24 3 2 4 4 2" xfId="8240"/>
    <cellStyle name="Normal 24 3 2 4 5" xfId="5709"/>
    <cellStyle name="Normal 24 3 2 5" xfId="1879"/>
    <cellStyle name="Normal 24 3 2 5 2" xfId="3147"/>
    <cellStyle name="Normal 24 3 2 5 2 2" xfId="7448"/>
    <cellStyle name="Normal 24 3 2 5 3" xfId="4414"/>
    <cellStyle name="Normal 24 3 2 5 3 2" xfId="8714"/>
    <cellStyle name="Normal 24 3 2 5 4" xfId="6182"/>
    <cellStyle name="Normal 24 3 2 6" xfId="2514"/>
    <cellStyle name="Normal 24 3 2 6 2" xfId="6816"/>
    <cellStyle name="Normal 24 3 2 7" xfId="3782"/>
    <cellStyle name="Normal 24 3 2 7 2" xfId="8082"/>
    <cellStyle name="Normal 24 3 2 8" xfId="5496"/>
    <cellStyle name="Normal 24 3 3" xfId="1719"/>
    <cellStyle name="Normal 24 3 3 2" xfId="2353"/>
    <cellStyle name="Normal 24 3 3 2 2" xfId="3621"/>
    <cellStyle name="Normal 24 3 3 2 2 2" xfId="7921"/>
    <cellStyle name="Normal 24 3 3 2 3" xfId="4887"/>
    <cellStyle name="Normal 24 3 3 2 3 2" xfId="9187"/>
    <cellStyle name="Normal 24 3 3 2 4" xfId="6655"/>
    <cellStyle name="Normal 24 3 3 3" xfId="2988"/>
    <cellStyle name="Normal 24 3 3 3 2" xfId="7289"/>
    <cellStyle name="Normal 24 3 3 4" xfId="4255"/>
    <cellStyle name="Normal 24 3 3 4 2" xfId="8555"/>
    <cellStyle name="Normal 24 3 3 5" xfId="6023"/>
    <cellStyle name="Normal 24 3 4" xfId="1560"/>
    <cellStyle name="Normal 24 3 4 2" xfId="2195"/>
    <cellStyle name="Normal 24 3 4 2 2" xfId="3463"/>
    <cellStyle name="Normal 24 3 4 2 2 2" xfId="7763"/>
    <cellStyle name="Normal 24 3 4 2 3" xfId="4729"/>
    <cellStyle name="Normal 24 3 4 2 3 2" xfId="9029"/>
    <cellStyle name="Normal 24 3 4 2 4" xfId="6497"/>
    <cellStyle name="Normal 24 3 4 3" xfId="2830"/>
    <cellStyle name="Normal 24 3 4 3 2" xfId="7131"/>
    <cellStyle name="Normal 24 3 4 4" xfId="4097"/>
    <cellStyle name="Normal 24 3 4 4 2" xfId="8397"/>
    <cellStyle name="Normal 24 3 4 5" xfId="5865"/>
    <cellStyle name="Normal 24 3 5" xfId="1401"/>
    <cellStyle name="Normal 24 3 5 2" xfId="2037"/>
    <cellStyle name="Normal 24 3 5 2 2" xfId="3305"/>
    <cellStyle name="Normal 24 3 5 2 2 2" xfId="7605"/>
    <cellStyle name="Normal 24 3 5 2 3" xfId="4571"/>
    <cellStyle name="Normal 24 3 5 2 3 2" xfId="8871"/>
    <cellStyle name="Normal 24 3 5 2 4" xfId="6339"/>
    <cellStyle name="Normal 24 3 5 3" xfId="2672"/>
    <cellStyle name="Normal 24 3 5 3 2" xfId="6973"/>
    <cellStyle name="Normal 24 3 5 4" xfId="3939"/>
    <cellStyle name="Normal 24 3 5 4 2" xfId="8239"/>
    <cellStyle name="Normal 24 3 5 5" xfId="5708"/>
    <cellStyle name="Normal 24 3 6" xfId="1878"/>
    <cellStyle name="Normal 24 3 6 2" xfId="3146"/>
    <cellStyle name="Normal 24 3 6 2 2" xfId="7447"/>
    <cellStyle name="Normal 24 3 6 3" xfId="4413"/>
    <cellStyle name="Normal 24 3 6 3 2" xfId="8713"/>
    <cellStyle name="Normal 24 3 6 4" xfId="6181"/>
    <cellStyle name="Normal 24 3 7" xfId="2513"/>
    <cellStyle name="Normal 24 3 7 2" xfId="6815"/>
    <cellStyle name="Normal 24 3 8" xfId="3781"/>
    <cellStyle name="Normal 24 3 8 2" xfId="8081"/>
    <cellStyle name="Normal 24 3 9" xfId="5495"/>
    <cellStyle name="Normal 24 4" xfId="762"/>
    <cellStyle name="Normal 24 4 2" xfId="1721"/>
    <cellStyle name="Normal 24 4 2 2" xfId="2355"/>
    <cellStyle name="Normal 24 4 2 2 2" xfId="3623"/>
    <cellStyle name="Normal 24 4 2 2 2 2" xfId="7923"/>
    <cellStyle name="Normal 24 4 2 2 3" xfId="4889"/>
    <cellStyle name="Normal 24 4 2 2 3 2" xfId="9189"/>
    <cellStyle name="Normal 24 4 2 2 4" xfId="6657"/>
    <cellStyle name="Normal 24 4 2 3" xfId="2990"/>
    <cellStyle name="Normal 24 4 2 3 2" xfId="7291"/>
    <cellStyle name="Normal 24 4 2 4" xfId="4257"/>
    <cellStyle name="Normal 24 4 2 4 2" xfId="8557"/>
    <cellStyle name="Normal 24 4 2 5" xfId="6025"/>
    <cellStyle name="Normal 24 4 3" xfId="1562"/>
    <cellStyle name="Normal 24 4 3 2" xfId="2197"/>
    <cellStyle name="Normal 24 4 3 2 2" xfId="3465"/>
    <cellStyle name="Normal 24 4 3 2 2 2" xfId="7765"/>
    <cellStyle name="Normal 24 4 3 2 3" xfId="4731"/>
    <cellStyle name="Normal 24 4 3 2 3 2" xfId="9031"/>
    <cellStyle name="Normal 24 4 3 2 4" xfId="6499"/>
    <cellStyle name="Normal 24 4 3 3" xfId="2832"/>
    <cellStyle name="Normal 24 4 3 3 2" xfId="7133"/>
    <cellStyle name="Normal 24 4 3 4" xfId="4099"/>
    <cellStyle name="Normal 24 4 3 4 2" xfId="8399"/>
    <cellStyle name="Normal 24 4 3 5" xfId="5867"/>
    <cellStyle name="Normal 24 4 4" xfId="1403"/>
    <cellStyle name="Normal 24 4 4 2" xfId="2039"/>
    <cellStyle name="Normal 24 4 4 2 2" xfId="3307"/>
    <cellStyle name="Normal 24 4 4 2 2 2" xfId="7607"/>
    <cellStyle name="Normal 24 4 4 2 3" xfId="4573"/>
    <cellStyle name="Normal 24 4 4 2 3 2" xfId="8873"/>
    <cellStyle name="Normal 24 4 4 2 4" xfId="6341"/>
    <cellStyle name="Normal 24 4 4 3" xfId="2674"/>
    <cellStyle name="Normal 24 4 4 3 2" xfId="6975"/>
    <cellStyle name="Normal 24 4 4 4" xfId="3941"/>
    <cellStyle name="Normal 24 4 4 4 2" xfId="8241"/>
    <cellStyle name="Normal 24 4 4 5" xfId="5710"/>
    <cellStyle name="Normal 24 4 5" xfId="1880"/>
    <cellStyle name="Normal 24 4 5 2" xfId="3148"/>
    <cellStyle name="Normal 24 4 5 2 2" xfId="7449"/>
    <cellStyle name="Normal 24 4 5 3" xfId="4415"/>
    <cellStyle name="Normal 24 4 5 3 2" xfId="8715"/>
    <cellStyle name="Normal 24 4 5 4" xfId="6183"/>
    <cellStyle name="Normal 24 4 6" xfId="2515"/>
    <cellStyle name="Normal 24 4 6 2" xfId="6817"/>
    <cellStyle name="Normal 24 4 7" xfId="3783"/>
    <cellStyle name="Normal 24 4 7 2" xfId="8083"/>
    <cellStyle name="Normal 24 4 8" xfId="5497"/>
    <cellStyle name="Normal 24 5" xfId="1718"/>
    <cellStyle name="Normal 24 5 2" xfId="2352"/>
    <cellStyle name="Normal 24 5 2 2" xfId="3620"/>
    <cellStyle name="Normal 24 5 2 2 2" xfId="7920"/>
    <cellStyle name="Normal 24 5 2 3" xfId="4886"/>
    <cellStyle name="Normal 24 5 2 3 2" xfId="9186"/>
    <cellStyle name="Normal 24 5 2 4" xfId="6654"/>
    <cellStyle name="Normal 24 5 3" xfId="2987"/>
    <cellStyle name="Normal 24 5 3 2" xfId="7288"/>
    <cellStyle name="Normal 24 5 4" xfId="4254"/>
    <cellStyle name="Normal 24 5 4 2" xfId="8554"/>
    <cellStyle name="Normal 24 5 5" xfId="6022"/>
    <cellStyle name="Normal 24 6" xfId="1559"/>
    <cellStyle name="Normal 24 6 2" xfId="2194"/>
    <cellStyle name="Normal 24 6 2 2" xfId="3462"/>
    <cellStyle name="Normal 24 6 2 2 2" xfId="7762"/>
    <cellStyle name="Normal 24 6 2 3" xfId="4728"/>
    <cellStyle name="Normal 24 6 2 3 2" xfId="9028"/>
    <cellStyle name="Normal 24 6 2 4" xfId="6496"/>
    <cellStyle name="Normal 24 6 3" xfId="2829"/>
    <cellStyle name="Normal 24 6 3 2" xfId="7130"/>
    <cellStyle name="Normal 24 6 4" xfId="4096"/>
    <cellStyle name="Normal 24 6 4 2" xfId="8396"/>
    <cellStyle name="Normal 24 6 5" xfId="5864"/>
    <cellStyle name="Normal 24 7" xfId="1400"/>
    <cellStyle name="Normal 24 7 2" xfId="2036"/>
    <cellStyle name="Normal 24 7 2 2" xfId="3304"/>
    <cellStyle name="Normal 24 7 2 2 2" xfId="7604"/>
    <cellStyle name="Normal 24 7 2 3" xfId="4570"/>
    <cellStyle name="Normal 24 7 2 3 2" xfId="8870"/>
    <cellStyle name="Normal 24 7 2 4" xfId="6338"/>
    <cellStyle name="Normal 24 7 3" xfId="2671"/>
    <cellStyle name="Normal 24 7 3 2" xfId="6972"/>
    <cellStyle name="Normal 24 7 4" xfId="3938"/>
    <cellStyle name="Normal 24 7 4 2" xfId="8238"/>
    <cellStyle name="Normal 24 7 5" xfId="5707"/>
    <cellStyle name="Normal 24 8" xfId="1877"/>
    <cellStyle name="Normal 24 8 2" xfId="3145"/>
    <cellStyle name="Normal 24 8 2 2" xfId="7446"/>
    <cellStyle name="Normal 24 8 3" xfId="4412"/>
    <cellStyle name="Normal 24 8 3 2" xfId="8712"/>
    <cellStyle name="Normal 24 8 4" xfId="6180"/>
    <cellStyle name="Normal 24 9" xfId="2512"/>
    <cellStyle name="Normal 24 9 2" xfId="6814"/>
    <cellStyle name="Normal 25" xfId="763"/>
    <cellStyle name="Normal 25 10" xfId="5498"/>
    <cellStyle name="Normal 25 2" xfId="764"/>
    <cellStyle name="Normal 25 2 2" xfId="765"/>
    <cellStyle name="Normal 25 2 2 2" xfId="1724"/>
    <cellStyle name="Normal 25 2 2 2 2" xfId="2358"/>
    <cellStyle name="Normal 25 2 2 2 2 2" xfId="3626"/>
    <cellStyle name="Normal 25 2 2 2 2 2 2" xfId="7926"/>
    <cellStyle name="Normal 25 2 2 2 2 3" xfId="4892"/>
    <cellStyle name="Normal 25 2 2 2 2 3 2" xfId="9192"/>
    <cellStyle name="Normal 25 2 2 2 2 4" xfId="6660"/>
    <cellStyle name="Normal 25 2 2 2 3" xfId="2993"/>
    <cellStyle name="Normal 25 2 2 2 3 2" xfId="7294"/>
    <cellStyle name="Normal 25 2 2 2 4" xfId="4260"/>
    <cellStyle name="Normal 25 2 2 2 4 2" xfId="8560"/>
    <cellStyle name="Normal 25 2 2 2 5" xfId="6028"/>
    <cellStyle name="Normal 25 2 2 3" xfId="1565"/>
    <cellStyle name="Normal 25 2 2 3 2" xfId="2200"/>
    <cellStyle name="Normal 25 2 2 3 2 2" xfId="3468"/>
    <cellStyle name="Normal 25 2 2 3 2 2 2" xfId="7768"/>
    <cellStyle name="Normal 25 2 2 3 2 3" xfId="4734"/>
    <cellStyle name="Normal 25 2 2 3 2 3 2" xfId="9034"/>
    <cellStyle name="Normal 25 2 2 3 2 4" xfId="6502"/>
    <cellStyle name="Normal 25 2 2 3 3" xfId="2835"/>
    <cellStyle name="Normal 25 2 2 3 3 2" xfId="7136"/>
    <cellStyle name="Normal 25 2 2 3 4" xfId="4102"/>
    <cellStyle name="Normal 25 2 2 3 4 2" xfId="8402"/>
    <cellStyle name="Normal 25 2 2 3 5" xfId="5870"/>
    <cellStyle name="Normal 25 2 2 4" xfId="1406"/>
    <cellStyle name="Normal 25 2 2 4 2" xfId="2042"/>
    <cellStyle name="Normal 25 2 2 4 2 2" xfId="3310"/>
    <cellStyle name="Normal 25 2 2 4 2 2 2" xfId="7610"/>
    <cellStyle name="Normal 25 2 2 4 2 3" xfId="4576"/>
    <cellStyle name="Normal 25 2 2 4 2 3 2" xfId="8876"/>
    <cellStyle name="Normal 25 2 2 4 2 4" xfId="6344"/>
    <cellStyle name="Normal 25 2 2 4 3" xfId="2677"/>
    <cellStyle name="Normal 25 2 2 4 3 2" xfId="6978"/>
    <cellStyle name="Normal 25 2 2 4 4" xfId="3944"/>
    <cellStyle name="Normal 25 2 2 4 4 2" xfId="8244"/>
    <cellStyle name="Normal 25 2 2 4 5" xfId="5713"/>
    <cellStyle name="Normal 25 2 2 5" xfId="1883"/>
    <cellStyle name="Normal 25 2 2 5 2" xfId="3151"/>
    <cellStyle name="Normal 25 2 2 5 2 2" xfId="7452"/>
    <cellStyle name="Normal 25 2 2 5 3" xfId="4418"/>
    <cellStyle name="Normal 25 2 2 5 3 2" xfId="8718"/>
    <cellStyle name="Normal 25 2 2 5 4" xfId="6186"/>
    <cellStyle name="Normal 25 2 2 6" xfId="2518"/>
    <cellStyle name="Normal 25 2 2 6 2" xfId="6820"/>
    <cellStyle name="Normal 25 2 2 7" xfId="3786"/>
    <cellStyle name="Normal 25 2 2 7 2" xfId="8086"/>
    <cellStyle name="Normal 25 2 2 8" xfId="5500"/>
    <cellStyle name="Normal 25 2 3" xfId="1723"/>
    <cellStyle name="Normal 25 2 3 2" xfId="2357"/>
    <cellStyle name="Normal 25 2 3 2 2" xfId="3625"/>
    <cellStyle name="Normal 25 2 3 2 2 2" xfId="7925"/>
    <cellStyle name="Normal 25 2 3 2 3" xfId="4891"/>
    <cellStyle name="Normal 25 2 3 2 3 2" xfId="9191"/>
    <cellStyle name="Normal 25 2 3 2 4" xfId="6659"/>
    <cellStyle name="Normal 25 2 3 3" xfId="2992"/>
    <cellStyle name="Normal 25 2 3 3 2" xfId="7293"/>
    <cellStyle name="Normal 25 2 3 4" xfId="4259"/>
    <cellStyle name="Normal 25 2 3 4 2" xfId="8559"/>
    <cellStyle name="Normal 25 2 3 5" xfId="6027"/>
    <cellStyle name="Normal 25 2 4" xfId="1564"/>
    <cellStyle name="Normal 25 2 4 2" xfId="2199"/>
    <cellStyle name="Normal 25 2 4 2 2" xfId="3467"/>
    <cellStyle name="Normal 25 2 4 2 2 2" xfId="7767"/>
    <cellStyle name="Normal 25 2 4 2 3" xfId="4733"/>
    <cellStyle name="Normal 25 2 4 2 3 2" xfId="9033"/>
    <cellStyle name="Normal 25 2 4 2 4" xfId="6501"/>
    <cellStyle name="Normal 25 2 4 3" xfId="2834"/>
    <cellStyle name="Normal 25 2 4 3 2" xfId="7135"/>
    <cellStyle name="Normal 25 2 4 4" xfId="4101"/>
    <cellStyle name="Normal 25 2 4 4 2" xfId="8401"/>
    <cellStyle name="Normal 25 2 4 5" xfId="5869"/>
    <cellStyle name="Normal 25 2 5" xfId="1405"/>
    <cellStyle name="Normal 25 2 5 2" xfId="2041"/>
    <cellStyle name="Normal 25 2 5 2 2" xfId="3309"/>
    <cellStyle name="Normal 25 2 5 2 2 2" xfId="7609"/>
    <cellStyle name="Normal 25 2 5 2 3" xfId="4575"/>
    <cellStyle name="Normal 25 2 5 2 3 2" xfId="8875"/>
    <cellStyle name="Normal 25 2 5 2 4" xfId="6343"/>
    <cellStyle name="Normal 25 2 5 3" xfId="2676"/>
    <cellStyle name="Normal 25 2 5 3 2" xfId="6977"/>
    <cellStyle name="Normal 25 2 5 4" xfId="3943"/>
    <cellStyle name="Normal 25 2 5 4 2" xfId="8243"/>
    <cellStyle name="Normal 25 2 5 5" xfId="5712"/>
    <cellStyle name="Normal 25 2 6" xfId="1882"/>
    <cellStyle name="Normal 25 2 6 2" xfId="3150"/>
    <cellStyle name="Normal 25 2 6 2 2" xfId="7451"/>
    <cellStyle name="Normal 25 2 6 3" xfId="4417"/>
    <cellStyle name="Normal 25 2 6 3 2" xfId="8717"/>
    <cellStyle name="Normal 25 2 6 4" xfId="6185"/>
    <cellStyle name="Normal 25 2 7" xfId="2517"/>
    <cellStyle name="Normal 25 2 7 2" xfId="6819"/>
    <cellStyle name="Normal 25 2 8" xfId="3785"/>
    <cellStyle name="Normal 25 2 8 2" xfId="8085"/>
    <cellStyle name="Normal 25 2 9" xfId="5499"/>
    <cellStyle name="Normal 25 3" xfId="766"/>
    <cellStyle name="Normal 25 3 2" xfId="1725"/>
    <cellStyle name="Normal 25 3 2 2" xfId="2359"/>
    <cellStyle name="Normal 25 3 2 2 2" xfId="3627"/>
    <cellStyle name="Normal 25 3 2 2 2 2" xfId="7927"/>
    <cellStyle name="Normal 25 3 2 2 3" xfId="4893"/>
    <cellStyle name="Normal 25 3 2 2 3 2" xfId="9193"/>
    <cellStyle name="Normal 25 3 2 2 4" xfId="6661"/>
    <cellStyle name="Normal 25 3 2 3" xfId="2994"/>
    <cellStyle name="Normal 25 3 2 3 2" xfId="7295"/>
    <cellStyle name="Normal 25 3 2 4" xfId="4261"/>
    <cellStyle name="Normal 25 3 2 4 2" xfId="8561"/>
    <cellStyle name="Normal 25 3 2 5" xfId="6029"/>
    <cellStyle name="Normal 25 3 3" xfId="1566"/>
    <cellStyle name="Normal 25 3 3 2" xfId="2201"/>
    <cellStyle name="Normal 25 3 3 2 2" xfId="3469"/>
    <cellStyle name="Normal 25 3 3 2 2 2" xfId="7769"/>
    <cellStyle name="Normal 25 3 3 2 3" xfId="4735"/>
    <cellStyle name="Normal 25 3 3 2 3 2" xfId="9035"/>
    <cellStyle name="Normal 25 3 3 2 4" xfId="6503"/>
    <cellStyle name="Normal 25 3 3 3" xfId="2836"/>
    <cellStyle name="Normal 25 3 3 3 2" xfId="7137"/>
    <cellStyle name="Normal 25 3 3 4" xfId="4103"/>
    <cellStyle name="Normal 25 3 3 4 2" xfId="8403"/>
    <cellStyle name="Normal 25 3 3 5" xfId="5871"/>
    <cellStyle name="Normal 25 3 4" xfId="1407"/>
    <cellStyle name="Normal 25 3 4 2" xfId="2043"/>
    <cellStyle name="Normal 25 3 4 2 2" xfId="3311"/>
    <cellStyle name="Normal 25 3 4 2 2 2" xfId="7611"/>
    <cellStyle name="Normal 25 3 4 2 3" xfId="4577"/>
    <cellStyle name="Normal 25 3 4 2 3 2" xfId="8877"/>
    <cellStyle name="Normal 25 3 4 2 4" xfId="6345"/>
    <cellStyle name="Normal 25 3 4 3" xfId="2678"/>
    <cellStyle name="Normal 25 3 4 3 2" xfId="6979"/>
    <cellStyle name="Normal 25 3 4 4" xfId="3945"/>
    <cellStyle name="Normal 25 3 4 4 2" xfId="8245"/>
    <cellStyle name="Normal 25 3 4 5" xfId="5714"/>
    <cellStyle name="Normal 25 3 5" xfId="1884"/>
    <cellStyle name="Normal 25 3 5 2" xfId="3152"/>
    <cellStyle name="Normal 25 3 5 2 2" xfId="7453"/>
    <cellStyle name="Normal 25 3 5 3" xfId="4419"/>
    <cellStyle name="Normal 25 3 5 3 2" xfId="8719"/>
    <cellStyle name="Normal 25 3 5 4" xfId="6187"/>
    <cellStyle name="Normal 25 3 6" xfId="2519"/>
    <cellStyle name="Normal 25 3 6 2" xfId="6821"/>
    <cellStyle name="Normal 25 3 7" xfId="3787"/>
    <cellStyle name="Normal 25 3 7 2" xfId="8087"/>
    <cellStyle name="Normal 25 3 8" xfId="5501"/>
    <cellStyle name="Normal 25 4" xfId="1722"/>
    <cellStyle name="Normal 25 4 2" xfId="2356"/>
    <cellStyle name="Normal 25 4 2 2" xfId="3624"/>
    <cellStyle name="Normal 25 4 2 2 2" xfId="7924"/>
    <cellStyle name="Normal 25 4 2 3" xfId="4890"/>
    <cellStyle name="Normal 25 4 2 3 2" xfId="9190"/>
    <cellStyle name="Normal 25 4 2 4" xfId="6658"/>
    <cellStyle name="Normal 25 4 3" xfId="2991"/>
    <cellStyle name="Normal 25 4 3 2" xfId="7292"/>
    <cellStyle name="Normal 25 4 4" xfId="4258"/>
    <cellStyle name="Normal 25 4 4 2" xfId="8558"/>
    <cellStyle name="Normal 25 4 5" xfId="6026"/>
    <cellStyle name="Normal 25 5" xfId="1563"/>
    <cellStyle name="Normal 25 5 2" xfId="2198"/>
    <cellStyle name="Normal 25 5 2 2" xfId="3466"/>
    <cellStyle name="Normal 25 5 2 2 2" xfId="7766"/>
    <cellStyle name="Normal 25 5 2 3" xfId="4732"/>
    <cellStyle name="Normal 25 5 2 3 2" xfId="9032"/>
    <cellStyle name="Normal 25 5 2 4" xfId="6500"/>
    <cellStyle name="Normal 25 5 3" xfId="2833"/>
    <cellStyle name="Normal 25 5 3 2" xfId="7134"/>
    <cellStyle name="Normal 25 5 4" xfId="4100"/>
    <cellStyle name="Normal 25 5 4 2" xfId="8400"/>
    <cellStyle name="Normal 25 5 5" xfId="5868"/>
    <cellStyle name="Normal 25 6" xfId="1404"/>
    <cellStyle name="Normal 25 6 2" xfId="2040"/>
    <cellStyle name="Normal 25 6 2 2" xfId="3308"/>
    <cellStyle name="Normal 25 6 2 2 2" xfId="7608"/>
    <cellStyle name="Normal 25 6 2 3" xfId="4574"/>
    <cellStyle name="Normal 25 6 2 3 2" xfId="8874"/>
    <cellStyle name="Normal 25 6 2 4" xfId="6342"/>
    <cellStyle name="Normal 25 6 3" xfId="2675"/>
    <cellStyle name="Normal 25 6 3 2" xfId="6976"/>
    <cellStyle name="Normal 25 6 4" xfId="3942"/>
    <cellStyle name="Normal 25 6 4 2" xfId="8242"/>
    <cellStyle name="Normal 25 6 5" xfId="5711"/>
    <cellStyle name="Normal 25 7" xfId="1881"/>
    <cellStyle name="Normal 25 7 2" xfId="3149"/>
    <cellStyle name="Normal 25 7 2 2" xfId="7450"/>
    <cellStyle name="Normal 25 7 3" xfId="4416"/>
    <cellStyle name="Normal 25 7 3 2" xfId="8716"/>
    <cellStyle name="Normal 25 7 4" xfId="6184"/>
    <cellStyle name="Normal 25 8" xfId="2516"/>
    <cellStyle name="Normal 25 8 2" xfId="6818"/>
    <cellStyle name="Normal 25 9" xfId="3784"/>
    <cellStyle name="Normal 25 9 2" xfId="8084"/>
    <cellStyle name="Normal 26" xfId="767"/>
    <cellStyle name="Normal 27" xfId="768"/>
    <cellStyle name="Normal 28" xfId="769"/>
    <cellStyle name="Normal 29" xfId="770"/>
    <cellStyle name="Normal 3" xfId="771"/>
    <cellStyle name="Normal 3 2" xfId="772"/>
    <cellStyle name="Normal 3 2 2" xfId="773"/>
    <cellStyle name="Normal 3 2 3" xfId="774"/>
    <cellStyle name="Normal 3 2 3 10" xfId="5502"/>
    <cellStyle name="Normal 3 2 3 2" xfId="775"/>
    <cellStyle name="Normal 3 2 3 2 2" xfId="776"/>
    <cellStyle name="Normal 3 2 3 2 2 2" xfId="1728"/>
    <cellStyle name="Normal 3 2 3 2 2 2 2" xfId="2362"/>
    <cellStyle name="Normal 3 2 3 2 2 2 2 2" xfId="3630"/>
    <cellStyle name="Normal 3 2 3 2 2 2 2 2 2" xfId="7930"/>
    <cellStyle name="Normal 3 2 3 2 2 2 2 3" xfId="4896"/>
    <cellStyle name="Normal 3 2 3 2 2 2 2 3 2" xfId="9196"/>
    <cellStyle name="Normal 3 2 3 2 2 2 2 4" xfId="6664"/>
    <cellStyle name="Normal 3 2 3 2 2 2 3" xfId="2997"/>
    <cellStyle name="Normal 3 2 3 2 2 2 3 2" xfId="7298"/>
    <cellStyle name="Normal 3 2 3 2 2 2 4" xfId="4264"/>
    <cellStyle name="Normal 3 2 3 2 2 2 4 2" xfId="8564"/>
    <cellStyle name="Normal 3 2 3 2 2 2 5" xfId="6032"/>
    <cellStyle name="Normal 3 2 3 2 2 3" xfId="1569"/>
    <cellStyle name="Normal 3 2 3 2 2 3 2" xfId="2204"/>
    <cellStyle name="Normal 3 2 3 2 2 3 2 2" xfId="3472"/>
    <cellStyle name="Normal 3 2 3 2 2 3 2 2 2" xfId="7772"/>
    <cellStyle name="Normal 3 2 3 2 2 3 2 3" xfId="4738"/>
    <cellStyle name="Normal 3 2 3 2 2 3 2 3 2" xfId="9038"/>
    <cellStyle name="Normal 3 2 3 2 2 3 2 4" xfId="6506"/>
    <cellStyle name="Normal 3 2 3 2 2 3 3" xfId="2839"/>
    <cellStyle name="Normal 3 2 3 2 2 3 3 2" xfId="7140"/>
    <cellStyle name="Normal 3 2 3 2 2 3 4" xfId="4106"/>
    <cellStyle name="Normal 3 2 3 2 2 3 4 2" xfId="8406"/>
    <cellStyle name="Normal 3 2 3 2 2 3 5" xfId="5874"/>
    <cellStyle name="Normal 3 2 3 2 2 4" xfId="1410"/>
    <cellStyle name="Normal 3 2 3 2 2 4 2" xfId="2046"/>
    <cellStyle name="Normal 3 2 3 2 2 4 2 2" xfId="3314"/>
    <cellStyle name="Normal 3 2 3 2 2 4 2 2 2" xfId="7614"/>
    <cellStyle name="Normal 3 2 3 2 2 4 2 3" xfId="4580"/>
    <cellStyle name="Normal 3 2 3 2 2 4 2 3 2" xfId="8880"/>
    <cellStyle name="Normal 3 2 3 2 2 4 2 4" xfId="6348"/>
    <cellStyle name="Normal 3 2 3 2 2 4 3" xfId="2681"/>
    <cellStyle name="Normal 3 2 3 2 2 4 3 2" xfId="6982"/>
    <cellStyle name="Normal 3 2 3 2 2 4 4" xfId="3948"/>
    <cellStyle name="Normal 3 2 3 2 2 4 4 2" xfId="8248"/>
    <cellStyle name="Normal 3 2 3 2 2 4 5" xfId="5717"/>
    <cellStyle name="Normal 3 2 3 2 2 5" xfId="1887"/>
    <cellStyle name="Normal 3 2 3 2 2 5 2" xfId="3155"/>
    <cellStyle name="Normal 3 2 3 2 2 5 2 2" xfId="7456"/>
    <cellStyle name="Normal 3 2 3 2 2 5 3" xfId="4422"/>
    <cellStyle name="Normal 3 2 3 2 2 5 3 2" xfId="8722"/>
    <cellStyle name="Normal 3 2 3 2 2 5 4" xfId="6190"/>
    <cellStyle name="Normal 3 2 3 2 2 6" xfId="2522"/>
    <cellStyle name="Normal 3 2 3 2 2 6 2" xfId="6824"/>
    <cellStyle name="Normal 3 2 3 2 2 7" xfId="3790"/>
    <cellStyle name="Normal 3 2 3 2 2 7 2" xfId="8090"/>
    <cellStyle name="Normal 3 2 3 2 2 8" xfId="5504"/>
    <cellStyle name="Normal 3 2 3 2 3" xfId="1727"/>
    <cellStyle name="Normal 3 2 3 2 3 2" xfId="2361"/>
    <cellStyle name="Normal 3 2 3 2 3 2 2" xfId="3629"/>
    <cellStyle name="Normal 3 2 3 2 3 2 2 2" xfId="7929"/>
    <cellStyle name="Normal 3 2 3 2 3 2 3" xfId="4895"/>
    <cellStyle name="Normal 3 2 3 2 3 2 3 2" xfId="9195"/>
    <cellStyle name="Normal 3 2 3 2 3 2 4" xfId="6663"/>
    <cellStyle name="Normal 3 2 3 2 3 3" xfId="2996"/>
    <cellStyle name="Normal 3 2 3 2 3 3 2" xfId="7297"/>
    <cellStyle name="Normal 3 2 3 2 3 4" xfId="4263"/>
    <cellStyle name="Normal 3 2 3 2 3 4 2" xfId="8563"/>
    <cellStyle name="Normal 3 2 3 2 3 5" xfId="6031"/>
    <cellStyle name="Normal 3 2 3 2 4" xfId="1568"/>
    <cellStyle name="Normal 3 2 3 2 4 2" xfId="2203"/>
    <cellStyle name="Normal 3 2 3 2 4 2 2" xfId="3471"/>
    <cellStyle name="Normal 3 2 3 2 4 2 2 2" xfId="7771"/>
    <cellStyle name="Normal 3 2 3 2 4 2 3" xfId="4737"/>
    <cellStyle name="Normal 3 2 3 2 4 2 3 2" xfId="9037"/>
    <cellStyle name="Normal 3 2 3 2 4 2 4" xfId="6505"/>
    <cellStyle name="Normal 3 2 3 2 4 3" xfId="2838"/>
    <cellStyle name="Normal 3 2 3 2 4 3 2" xfId="7139"/>
    <cellStyle name="Normal 3 2 3 2 4 4" xfId="4105"/>
    <cellStyle name="Normal 3 2 3 2 4 4 2" xfId="8405"/>
    <cellStyle name="Normal 3 2 3 2 4 5" xfId="5873"/>
    <cellStyle name="Normal 3 2 3 2 5" xfId="1409"/>
    <cellStyle name="Normal 3 2 3 2 5 2" xfId="2045"/>
    <cellStyle name="Normal 3 2 3 2 5 2 2" xfId="3313"/>
    <cellStyle name="Normal 3 2 3 2 5 2 2 2" xfId="7613"/>
    <cellStyle name="Normal 3 2 3 2 5 2 3" xfId="4579"/>
    <cellStyle name="Normal 3 2 3 2 5 2 3 2" xfId="8879"/>
    <cellStyle name="Normal 3 2 3 2 5 2 4" xfId="6347"/>
    <cellStyle name="Normal 3 2 3 2 5 3" xfId="2680"/>
    <cellStyle name="Normal 3 2 3 2 5 3 2" xfId="6981"/>
    <cellStyle name="Normal 3 2 3 2 5 4" xfId="3947"/>
    <cellStyle name="Normal 3 2 3 2 5 4 2" xfId="8247"/>
    <cellStyle name="Normal 3 2 3 2 5 5" xfId="5716"/>
    <cellStyle name="Normal 3 2 3 2 6" xfId="1886"/>
    <cellStyle name="Normal 3 2 3 2 6 2" xfId="3154"/>
    <cellStyle name="Normal 3 2 3 2 6 2 2" xfId="7455"/>
    <cellStyle name="Normal 3 2 3 2 6 3" xfId="4421"/>
    <cellStyle name="Normal 3 2 3 2 6 3 2" xfId="8721"/>
    <cellStyle name="Normal 3 2 3 2 6 4" xfId="6189"/>
    <cellStyle name="Normal 3 2 3 2 7" xfId="2521"/>
    <cellStyle name="Normal 3 2 3 2 7 2" xfId="6823"/>
    <cellStyle name="Normal 3 2 3 2 8" xfId="3789"/>
    <cellStyle name="Normal 3 2 3 2 8 2" xfId="8089"/>
    <cellStyle name="Normal 3 2 3 2 9" xfId="5503"/>
    <cellStyle name="Normal 3 2 3 3" xfId="777"/>
    <cellStyle name="Normal 3 2 3 3 2" xfId="1729"/>
    <cellStyle name="Normal 3 2 3 3 2 2" xfId="2363"/>
    <cellStyle name="Normal 3 2 3 3 2 2 2" xfId="3631"/>
    <cellStyle name="Normal 3 2 3 3 2 2 2 2" xfId="7931"/>
    <cellStyle name="Normal 3 2 3 3 2 2 3" xfId="4897"/>
    <cellStyle name="Normal 3 2 3 3 2 2 3 2" xfId="9197"/>
    <cellStyle name="Normal 3 2 3 3 2 2 4" xfId="6665"/>
    <cellStyle name="Normal 3 2 3 3 2 3" xfId="2998"/>
    <cellStyle name="Normal 3 2 3 3 2 3 2" xfId="7299"/>
    <cellStyle name="Normal 3 2 3 3 2 4" xfId="4265"/>
    <cellStyle name="Normal 3 2 3 3 2 4 2" xfId="8565"/>
    <cellStyle name="Normal 3 2 3 3 2 5" xfId="6033"/>
    <cellStyle name="Normal 3 2 3 3 3" xfId="1570"/>
    <cellStyle name="Normal 3 2 3 3 3 2" xfId="2205"/>
    <cellStyle name="Normal 3 2 3 3 3 2 2" xfId="3473"/>
    <cellStyle name="Normal 3 2 3 3 3 2 2 2" xfId="7773"/>
    <cellStyle name="Normal 3 2 3 3 3 2 3" xfId="4739"/>
    <cellStyle name="Normal 3 2 3 3 3 2 3 2" xfId="9039"/>
    <cellStyle name="Normal 3 2 3 3 3 2 4" xfId="6507"/>
    <cellStyle name="Normal 3 2 3 3 3 3" xfId="2840"/>
    <cellStyle name="Normal 3 2 3 3 3 3 2" xfId="7141"/>
    <cellStyle name="Normal 3 2 3 3 3 4" xfId="4107"/>
    <cellStyle name="Normal 3 2 3 3 3 4 2" xfId="8407"/>
    <cellStyle name="Normal 3 2 3 3 3 5" xfId="5875"/>
    <cellStyle name="Normal 3 2 3 3 4" xfId="1411"/>
    <cellStyle name="Normal 3 2 3 3 4 2" xfId="2047"/>
    <cellStyle name="Normal 3 2 3 3 4 2 2" xfId="3315"/>
    <cellStyle name="Normal 3 2 3 3 4 2 2 2" xfId="7615"/>
    <cellStyle name="Normal 3 2 3 3 4 2 3" xfId="4581"/>
    <cellStyle name="Normal 3 2 3 3 4 2 3 2" xfId="8881"/>
    <cellStyle name="Normal 3 2 3 3 4 2 4" xfId="6349"/>
    <cellStyle name="Normal 3 2 3 3 4 3" xfId="2682"/>
    <cellStyle name="Normal 3 2 3 3 4 3 2" xfId="6983"/>
    <cellStyle name="Normal 3 2 3 3 4 4" xfId="3949"/>
    <cellStyle name="Normal 3 2 3 3 4 4 2" xfId="8249"/>
    <cellStyle name="Normal 3 2 3 3 4 5" xfId="5718"/>
    <cellStyle name="Normal 3 2 3 3 5" xfId="1888"/>
    <cellStyle name="Normal 3 2 3 3 5 2" xfId="3156"/>
    <cellStyle name="Normal 3 2 3 3 5 2 2" xfId="7457"/>
    <cellStyle name="Normal 3 2 3 3 5 3" xfId="4423"/>
    <cellStyle name="Normal 3 2 3 3 5 3 2" xfId="8723"/>
    <cellStyle name="Normal 3 2 3 3 5 4" xfId="6191"/>
    <cellStyle name="Normal 3 2 3 3 6" xfId="2523"/>
    <cellStyle name="Normal 3 2 3 3 6 2" xfId="6825"/>
    <cellStyle name="Normal 3 2 3 3 7" xfId="3791"/>
    <cellStyle name="Normal 3 2 3 3 7 2" xfId="8091"/>
    <cellStyle name="Normal 3 2 3 3 8" xfId="5505"/>
    <cellStyle name="Normal 3 2 3 4" xfId="1726"/>
    <cellStyle name="Normal 3 2 3 4 2" xfId="2360"/>
    <cellStyle name="Normal 3 2 3 4 2 2" xfId="3628"/>
    <cellStyle name="Normal 3 2 3 4 2 2 2" xfId="7928"/>
    <cellStyle name="Normal 3 2 3 4 2 3" xfId="4894"/>
    <cellStyle name="Normal 3 2 3 4 2 3 2" xfId="9194"/>
    <cellStyle name="Normal 3 2 3 4 2 4" xfId="6662"/>
    <cellStyle name="Normal 3 2 3 4 3" xfId="2995"/>
    <cellStyle name="Normal 3 2 3 4 3 2" xfId="7296"/>
    <cellStyle name="Normal 3 2 3 4 4" xfId="4262"/>
    <cellStyle name="Normal 3 2 3 4 4 2" xfId="8562"/>
    <cellStyle name="Normal 3 2 3 4 5" xfId="6030"/>
    <cellStyle name="Normal 3 2 3 5" xfId="1567"/>
    <cellStyle name="Normal 3 2 3 5 2" xfId="2202"/>
    <cellStyle name="Normal 3 2 3 5 2 2" xfId="3470"/>
    <cellStyle name="Normal 3 2 3 5 2 2 2" xfId="7770"/>
    <cellStyle name="Normal 3 2 3 5 2 3" xfId="4736"/>
    <cellStyle name="Normal 3 2 3 5 2 3 2" xfId="9036"/>
    <cellStyle name="Normal 3 2 3 5 2 4" xfId="6504"/>
    <cellStyle name="Normal 3 2 3 5 3" xfId="2837"/>
    <cellStyle name="Normal 3 2 3 5 3 2" xfId="7138"/>
    <cellStyle name="Normal 3 2 3 5 4" xfId="4104"/>
    <cellStyle name="Normal 3 2 3 5 4 2" xfId="8404"/>
    <cellStyle name="Normal 3 2 3 5 5" xfId="5872"/>
    <cellStyle name="Normal 3 2 3 6" xfId="1408"/>
    <cellStyle name="Normal 3 2 3 6 2" xfId="2044"/>
    <cellStyle name="Normal 3 2 3 6 2 2" xfId="3312"/>
    <cellStyle name="Normal 3 2 3 6 2 2 2" xfId="7612"/>
    <cellStyle name="Normal 3 2 3 6 2 3" xfId="4578"/>
    <cellStyle name="Normal 3 2 3 6 2 3 2" xfId="8878"/>
    <cellStyle name="Normal 3 2 3 6 2 4" xfId="6346"/>
    <cellStyle name="Normal 3 2 3 6 3" xfId="2679"/>
    <cellStyle name="Normal 3 2 3 6 3 2" xfId="6980"/>
    <cellStyle name="Normal 3 2 3 6 4" xfId="3946"/>
    <cellStyle name="Normal 3 2 3 6 4 2" xfId="8246"/>
    <cellStyle name="Normal 3 2 3 6 5" xfId="5715"/>
    <cellStyle name="Normal 3 2 3 7" xfId="1885"/>
    <cellStyle name="Normal 3 2 3 7 2" xfId="3153"/>
    <cellStyle name="Normal 3 2 3 7 2 2" xfId="7454"/>
    <cellStyle name="Normal 3 2 3 7 3" xfId="4420"/>
    <cellStyle name="Normal 3 2 3 7 3 2" xfId="8720"/>
    <cellStyle name="Normal 3 2 3 7 4" xfId="6188"/>
    <cellStyle name="Normal 3 2 3 8" xfId="2520"/>
    <cellStyle name="Normal 3 2 3 8 2" xfId="6822"/>
    <cellStyle name="Normal 3 2 3 9" xfId="3788"/>
    <cellStyle name="Normal 3 2 3 9 2" xfId="8088"/>
    <cellStyle name="Normal 3 2 4" xfId="778"/>
    <cellStyle name="Normal 3 2 4 10" xfId="5506"/>
    <cellStyle name="Normal 3 2 4 2" xfId="779"/>
    <cellStyle name="Normal 3 2 4 2 2" xfId="780"/>
    <cellStyle name="Normal 3 2 4 2 2 2" xfId="1732"/>
    <cellStyle name="Normal 3 2 4 2 2 2 2" xfId="2366"/>
    <cellStyle name="Normal 3 2 4 2 2 2 2 2" xfId="3634"/>
    <cellStyle name="Normal 3 2 4 2 2 2 2 2 2" xfId="7934"/>
    <cellStyle name="Normal 3 2 4 2 2 2 2 3" xfId="4900"/>
    <cellStyle name="Normal 3 2 4 2 2 2 2 3 2" xfId="9200"/>
    <cellStyle name="Normal 3 2 4 2 2 2 2 4" xfId="6668"/>
    <cellStyle name="Normal 3 2 4 2 2 2 3" xfId="3001"/>
    <cellStyle name="Normal 3 2 4 2 2 2 3 2" xfId="7302"/>
    <cellStyle name="Normal 3 2 4 2 2 2 4" xfId="4268"/>
    <cellStyle name="Normal 3 2 4 2 2 2 4 2" xfId="8568"/>
    <cellStyle name="Normal 3 2 4 2 2 2 5" xfId="6036"/>
    <cellStyle name="Normal 3 2 4 2 2 3" xfId="1573"/>
    <cellStyle name="Normal 3 2 4 2 2 3 2" xfId="2208"/>
    <cellStyle name="Normal 3 2 4 2 2 3 2 2" xfId="3476"/>
    <cellStyle name="Normal 3 2 4 2 2 3 2 2 2" xfId="7776"/>
    <cellStyle name="Normal 3 2 4 2 2 3 2 3" xfId="4742"/>
    <cellStyle name="Normal 3 2 4 2 2 3 2 3 2" xfId="9042"/>
    <cellStyle name="Normal 3 2 4 2 2 3 2 4" xfId="6510"/>
    <cellStyle name="Normal 3 2 4 2 2 3 3" xfId="2843"/>
    <cellStyle name="Normal 3 2 4 2 2 3 3 2" xfId="7144"/>
    <cellStyle name="Normal 3 2 4 2 2 3 4" xfId="4110"/>
    <cellStyle name="Normal 3 2 4 2 2 3 4 2" xfId="8410"/>
    <cellStyle name="Normal 3 2 4 2 2 3 5" xfId="5878"/>
    <cellStyle name="Normal 3 2 4 2 2 4" xfId="1414"/>
    <cellStyle name="Normal 3 2 4 2 2 4 2" xfId="2050"/>
    <cellStyle name="Normal 3 2 4 2 2 4 2 2" xfId="3318"/>
    <cellStyle name="Normal 3 2 4 2 2 4 2 2 2" xfId="7618"/>
    <cellStyle name="Normal 3 2 4 2 2 4 2 3" xfId="4584"/>
    <cellStyle name="Normal 3 2 4 2 2 4 2 3 2" xfId="8884"/>
    <cellStyle name="Normal 3 2 4 2 2 4 2 4" xfId="6352"/>
    <cellStyle name="Normal 3 2 4 2 2 4 3" xfId="2685"/>
    <cellStyle name="Normal 3 2 4 2 2 4 3 2" xfId="6986"/>
    <cellStyle name="Normal 3 2 4 2 2 4 4" xfId="3952"/>
    <cellStyle name="Normal 3 2 4 2 2 4 4 2" xfId="8252"/>
    <cellStyle name="Normal 3 2 4 2 2 4 5" xfId="5721"/>
    <cellStyle name="Normal 3 2 4 2 2 5" xfId="1891"/>
    <cellStyle name="Normal 3 2 4 2 2 5 2" xfId="3159"/>
    <cellStyle name="Normal 3 2 4 2 2 5 2 2" xfId="7460"/>
    <cellStyle name="Normal 3 2 4 2 2 5 3" xfId="4426"/>
    <cellStyle name="Normal 3 2 4 2 2 5 3 2" xfId="8726"/>
    <cellStyle name="Normal 3 2 4 2 2 5 4" xfId="6194"/>
    <cellStyle name="Normal 3 2 4 2 2 6" xfId="2526"/>
    <cellStyle name="Normal 3 2 4 2 2 6 2" xfId="6828"/>
    <cellStyle name="Normal 3 2 4 2 2 7" xfId="3794"/>
    <cellStyle name="Normal 3 2 4 2 2 7 2" xfId="8094"/>
    <cellStyle name="Normal 3 2 4 2 2 8" xfId="5508"/>
    <cellStyle name="Normal 3 2 4 2 3" xfId="1731"/>
    <cellStyle name="Normal 3 2 4 2 3 2" xfId="2365"/>
    <cellStyle name="Normal 3 2 4 2 3 2 2" xfId="3633"/>
    <cellStyle name="Normal 3 2 4 2 3 2 2 2" xfId="7933"/>
    <cellStyle name="Normal 3 2 4 2 3 2 3" xfId="4899"/>
    <cellStyle name="Normal 3 2 4 2 3 2 3 2" xfId="9199"/>
    <cellStyle name="Normal 3 2 4 2 3 2 4" xfId="6667"/>
    <cellStyle name="Normal 3 2 4 2 3 3" xfId="3000"/>
    <cellStyle name="Normal 3 2 4 2 3 3 2" xfId="7301"/>
    <cellStyle name="Normal 3 2 4 2 3 4" xfId="4267"/>
    <cellStyle name="Normal 3 2 4 2 3 4 2" xfId="8567"/>
    <cellStyle name="Normal 3 2 4 2 3 5" xfId="6035"/>
    <cellStyle name="Normal 3 2 4 2 4" xfId="1572"/>
    <cellStyle name="Normal 3 2 4 2 4 2" xfId="2207"/>
    <cellStyle name="Normal 3 2 4 2 4 2 2" xfId="3475"/>
    <cellStyle name="Normal 3 2 4 2 4 2 2 2" xfId="7775"/>
    <cellStyle name="Normal 3 2 4 2 4 2 3" xfId="4741"/>
    <cellStyle name="Normal 3 2 4 2 4 2 3 2" xfId="9041"/>
    <cellStyle name="Normal 3 2 4 2 4 2 4" xfId="6509"/>
    <cellStyle name="Normal 3 2 4 2 4 3" xfId="2842"/>
    <cellStyle name="Normal 3 2 4 2 4 3 2" xfId="7143"/>
    <cellStyle name="Normal 3 2 4 2 4 4" xfId="4109"/>
    <cellStyle name="Normal 3 2 4 2 4 4 2" xfId="8409"/>
    <cellStyle name="Normal 3 2 4 2 4 5" xfId="5877"/>
    <cellStyle name="Normal 3 2 4 2 5" xfId="1413"/>
    <cellStyle name="Normal 3 2 4 2 5 2" xfId="2049"/>
    <cellStyle name="Normal 3 2 4 2 5 2 2" xfId="3317"/>
    <cellStyle name="Normal 3 2 4 2 5 2 2 2" xfId="7617"/>
    <cellStyle name="Normal 3 2 4 2 5 2 3" xfId="4583"/>
    <cellStyle name="Normal 3 2 4 2 5 2 3 2" xfId="8883"/>
    <cellStyle name="Normal 3 2 4 2 5 2 4" xfId="6351"/>
    <cellStyle name="Normal 3 2 4 2 5 3" xfId="2684"/>
    <cellStyle name="Normal 3 2 4 2 5 3 2" xfId="6985"/>
    <cellStyle name="Normal 3 2 4 2 5 4" xfId="3951"/>
    <cellStyle name="Normal 3 2 4 2 5 4 2" xfId="8251"/>
    <cellStyle name="Normal 3 2 4 2 5 5" xfId="5720"/>
    <cellStyle name="Normal 3 2 4 2 6" xfId="1890"/>
    <cellStyle name="Normal 3 2 4 2 6 2" xfId="3158"/>
    <cellStyle name="Normal 3 2 4 2 6 2 2" xfId="7459"/>
    <cellStyle name="Normal 3 2 4 2 6 3" xfId="4425"/>
    <cellStyle name="Normal 3 2 4 2 6 3 2" xfId="8725"/>
    <cellStyle name="Normal 3 2 4 2 6 4" xfId="6193"/>
    <cellStyle name="Normal 3 2 4 2 7" xfId="2525"/>
    <cellStyle name="Normal 3 2 4 2 7 2" xfId="6827"/>
    <cellStyle name="Normal 3 2 4 2 8" xfId="3793"/>
    <cellStyle name="Normal 3 2 4 2 8 2" xfId="8093"/>
    <cellStyle name="Normal 3 2 4 2 9" xfId="5507"/>
    <cellStyle name="Normal 3 2 4 3" xfId="781"/>
    <cellStyle name="Normal 3 2 4 3 2" xfId="1733"/>
    <cellStyle name="Normal 3 2 4 3 2 2" xfId="2367"/>
    <cellStyle name="Normal 3 2 4 3 2 2 2" xfId="3635"/>
    <cellStyle name="Normal 3 2 4 3 2 2 2 2" xfId="7935"/>
    <cellStyle name="Normal 3 2 4 3 2 2 3" xfId="4901"/>
    <cellStyle name="Normal 3 2 4 3 2 2 3 2" xfId="9201"/>
    <cellStyle name="Normal 3 2 4 3 2 2 4" xfId="6669"/>
    <cellStyle name="Normal 3 2 4 3 2 3" xfId="3002"/>
    <cellStyle name="Normal 3 2 4 3 2 3 2" xfId="7303"/>
    <cellStyle name="Normal 3 2 4 3 2 4" xfId="4269"/>
    <cellStyle name="Normal 3 2 4 3 2 4 2" xfId="8569"/>
    <cellStyle name="Normal 3 2 4 3 2 5" xfId="6037"/>
    <cellStyle name="Normal 3 2 4 3 3" xfId="1574"/>
    <cellStyle name="Normal 3 2 4 3 3 2" xfId="2209"/>
    <cellStyle name="Normal 3 2 4 3 3 2 2" xfId="3477"/>
    <cellStyle name="Normal 3 2 4 3 3 2 2 2" xfId="7777"/>
    <cellStyle name="Normal 3 2 4 3 3 2 3" xfId="4743"/>
    <cellStyle name="Normal 3 2 4 3 3 2 3 2" xfId="9043"/>
    <cellStyle name="Normal 3 2 4 3 3 2 4" xfId="6511"/>
    <cellStyle name="Normal 3 2 4 3 3 3" xfId="2844"/>
    <cellStyle name="Normal 3 2 4 3 3 3 2" xfId="7145"/>
    <cellStyle name="Normal 3 2 4 3 3 4" xfId="4111"/>
    <cellStyle name="Normal 3 2 4 3 3 4 2" xfId="8411"/>
    <cellStyle name="Normal 3 2 4 3 3 5" xfId="5879"/>
    <cellStyle name="Normal 3 2 4 3 4" xfId="1415"/>
    <cellStyle name="Normal 3 2 4 3 4 2" xfId="2051"/>
    <cellStyle name="Normal 3 2 4 3 4 2 2" xfId="3319"/>
    <cellStyle name="Normal 3 2 4 3 4 2 2 2" xfId="7619"/>
    <cellStyle name="Normal 3 2 4 3 4 2 3" xfId="4585"/>
    <cellStyle name="Normal 3 2 4 3 4 2 3 2" xfId="8885"/>
    <cellStyle name="Normal 3 2 4 3 4 2 4" xfId="6353"/>
    <cellStyle name="Normal 3 2 4 3 4 3" xfId="2686"/>
    <cellStyle name="Normal 3 2 4 3 4 3 2" xfId="6987"/>
    <cellStyle name="Normal 3 2 4 3 4 4" xfId="3953"/>
    <cellStyle name="Normal 3 2 4 3 4 4 2" xfId="8253"/>
    <cellStyle name="Normal 3 2 4 3 4 5" xfId="5722"/>
    <cellStyle name="Normal 3 2 4 3 5" xfId="1892"/>
    <cellStyle name="Normal 3 2 4 3 5 2" xfId="3160"/>
    <cellStyle name="Normal 3 2 4 3 5 2 2" xfId="7461"/>
    <cellStyle name="Normal 3 2 4 3 5 3" xfId="4427"/>
    <cellStyle name="Normal 3 2 4 3 5 3 2" xfId="8727"/>
    <cellStyle name="Normal 3 2 4 3 5 4" xfId="6195"/>
    <cellStyle name="Normal 3 2 4 3 6" xfId="2527"/>
    <cellStyle name="Normal 3 2 4 3 6 2" xfId="6829"/>
    <cellStyle name="Normal 3 2 4 3 7" xfId="3795"/>
    <cellStyle name="Normal 3 2 4 3 7 2" xfId="8095"/>
    <cellStyle name="Normal 3 2 4 3 8" xfId="5509"/>
    <cellStyle name="Normal 3 2 4 4" xfId="1730"/>
    <cellStyle name="Normal 3 2 4 4 2" xfId="2364"/>
    <cellStyle name="Normal 3 2 4 4 2 2" xfId="3632"/>
    <cellStyle name="Normal 3 2 4 4 2 2 2" xfId="7932"/>
    <cellStyle name="Normal 3 2 4 4 2 3" xfId="4898"/>
    <cellStyle name="Normal 3 2 4 4 2 3 2" xfId="9198"/>
    <cellStyle name="Normal 3 2 4 4 2 4" xfId="6666"/>
    <cellStyle name="Normal 3 2 4 4 3" xfId="2999"/>
    <cellStyle name="Normal 3 2 4 4 3 2" xfId="7300"/>
    <cellStyle name="Normal 3 2 4 4 4" xfId="4266"/>
    <cellStyle name="Normal 3 2 4 4 4 2" xfId="8566"/>
    <cellStyle name="Normal 3 2 4 4 5" xfId="6034"/>
    <cellStyle name="Normal 3 2 4 5" xfId="1571"/>
    <cellStyle name="Normal 3 2 4 5 2" xfId="2206"/>
    <cellStyle name="Normal 3 2 4 5 2 2" xfId="3474"/>
    <cellStyle name="Normal 3 2 4 5 2 2 2" xfId="7774"/>
    <cellStyle name="Normal 3 2 4 5 2 3" xfId="4740"/>
    <cellStyle name="Normal 3 2 4 5 2 3 2" xfId="9040"/>
    <cellStyle name="Normal 3 2 4 5 2 4" xfId="6508"/>
    <cellStyle name="Normal 3 2 4 5 3" xfId="2841"/>
    <cellStyle name="Normal 3 2 4 5 3 2" xfId="7142"/>
    <cellStyle name="Normal 3 2 4 5 4" xfId="4108"/>
    <cellStyle name="Normal 3 2 4 5 4 2" xfId="8408"/>
    <cellStyle name="Normal 3 2 4 5 5" xfId="5876"/>
    <cellStyle name="Normal 3 2 4 6" xfId="1412"/>
    <cellStyle name="Normal 3 2 4 6 2" xfId="2048"/>
    <cellStyle name="Normal 3 2 4 6 2 2" xfId="3316"/>
    <cellStyle name="Normal 3 2 4 6 2 2 2" xfId="7616"/>
    <cellStyle name="Normal 3 2 4 6 2 3" xfId="4582"/>
    <cellStyle name="Normal 3 2 4 6 2 3 2" xfId="8882"/>
    <cellStyle name="Normal 3 2 4 6 2 4" xfId="6350"/>
    <cellStyle name="Normal 3 2 4 6 3" xfId="2683"/>
    <cellStyle name="Normal 3 2 4 6 3 2" xfId="6984"/>
    <cellStyle name="Normal 3 2 4 6 4" xfId="3950"/>
    <cellStyle name="Normal 3 2 4 6 4 2" xfId="8250"/>
    <cellStyle name="Normal 3 2 4 6 5" xfId="5719"/>
    <cellStyle name="Normal 3 2 4 7" xfId="1889"/>
    <cellStyle name="Normal 3 2 4 7 2" xfId="3157"/>
    <cellStyle name="Normal 3 2 4 7 2 2" xfId="7458"/>
    <cellStyle name="Normal 3 2 4 7 3" xfId="4424"/>
    <cellStyle name="Normal 3 2 4 7 3 2" xfId="8724"/>
    <cellStyle name="Normal 3 2 4 7 4" xfId="6192"/>
    <cellStyle name="Normal 3 2 4 8" xfId="2524"/>
    <cellStyle name="Normal 3 2 4 8 2" xfId="6826"/>
    <cellStyle name="Normal 3 2 4 9" xfId="3792"/>
    <cellStyle name="Normal 3 2 4 9 2" xfId="8092"/>
    <cellStyle name="Normal 3 3" xfId="782"/>
    <cellStyle name="Normal 3 4" xfId="783"/>
    <cellStyle name="Normal 3 4 10" xfId="5510"/>
    <cellStyle name="Normal 3 4 2" xfId="784"/>
    <cellStyle name="Normal 3 4 2 2" xfId="785"/>
    <cellStyle name="Normal 3 4 2 2 2" xfId="1736"/>
    <cellStyle name="Normal 3 4 2 2 2 2" xfId="2370"/>
    <cellStyle name="Normal 3 4 2 2 2 2 2" xfId="3638"/>
    <cellStyle name="Normal 3 4 2 2 2 2 2 2" xfId="7938"/>
    <cellStyle name="Normal 3 4 2 2 2 2 3" xfId="4904"/>
    <cellStyle name="Normal 3 4 2 2 2 2 3 2" xfId="9204"/>
    <cellStyle name="Normal 3 4 2 2 2 2 4" xfId="6672"/>
    <cellStyle name="Normal 3 4 2 2 2 3" xfId="3005"/>
    <cellStyle name="Normal 3 4 2 2 2 3 2" xfId="7306"/>
    <cellStyle name="Normal 3 4 2 2 2 4" xfId="4272"/>
    <cellStyle name="Normal 3 4 2 2 2 4 2" xfId="8572"/>
    <cellStyle name="Normal 3 4 2 2 2 5" xfId="6040"/>
    <cellStyle name="Normal 3 4 2 2 3" xfId="1577"/>
    <cellStyle name="Normal 3 4 2 2 3 2" xfId="2212"/>
    <cellStyle name="Normal 3 4 2 2 3 2 2" xfId="3480"/>
    <cellStyle name="Normal 3 4 2 2 3 2 2 2" xfId="7780"/>
    <cellStyle name="Normal 3 4 2 2 3 2 3" xfId="4746"/>
    <cellStyle name="Normal 3 4 2 2 3 2 3 2" xfId="9046"/>
    <cellStyle name="Normal 3 4 2 2 3 2 4" xfId="6514"/>
    <cellStyle name="Normal 3 4 2 2 3 3" xfId="2847"/>
    <cellStyle name="Normal 3 4 2 2 3 3 2" xfId="7148"/>
    <cellStyle name="Normal 3 4 2 2 3 4" xfId="4114"/>
    <cellStyle name="Normal 3 4 2 2 3 4 2" xfId="8414"/>
    <cellStyle name="Normal 3 4 2 2 3 5" xfId="5882"/>
    <cellStyle name="Normal 3 4 2 2 4" xfId="1418"/>
    <cellStyle name="Normal 3 4 2 2 4 2" xfId="2054"/>
    <cellStyle name="Normal 3 4 2 2 4 2 2" xfId="3322"/>
    <cellStyle name="Normal 3 4 2 2 4 2 2 2" xfId="7622"/>
    <cellStyle name="Normal 3 4 2 2 4 2 3" xfId="4588"/>
    <cellStyle name="Normal 3 4 2 2 4 2 3 2" xfId="8888"/>
    <cellStyle name="Normal 3 4 2 2 4 2 4" xfId="6356"/>
    <cellStyle name="Normal 3 4 2 2 4 3" xfId="2689"/>
    <cellStyle name="Normal 3 4 2 2 4 3 2" xfId="6990"/>
    <cellStyle name="Normal 3 4 2 2 4 4" xfId="3956"/>
    <cellStyle name="Normal 3 4 2 2 4 4 2" xfId="8256"/>
    <cellStyle name="Normal 3 4 2 2 4 5" xfId="5725"/>
    <cellStyle name="Normal 3 4 2 2 5" xfId="1895"/>
    <cellStyle name="Normal 3 4 2 2 5 2" xfId="3163"/>
    <cellStyle name="Normal 3 4 2 2 5 2 2" xfId="7464"/>
    <cellStyle name="Normal 3 4 2 2 5 3" xfId="4430"/>
    <cellStyle name="Normal 3 4 2 2 5 3 2" xfId="8730"/>
    <cellStyle name="Normal 3 4 2 2 5 4" xfId="6198"/>
    <cellStyle name="Normal 3 4 2 2 6" xfId="2530"/>
    <cellStyle name="Normal 3 4 2 2 6 2" xfId="6832"/>
    <cellStyle name="Normal 3 4 2 2 7" xfId="3798"/>
    <cellStyle name="Normal 3 4 2 2 7 2" xfId="8098"/>
    <cellStyle name="Normal 3 4 2 2 8" xfId="5512"/>
    <cellStyle name="Normal 3 4 2 3" xfId="1735"/>
    <cellStyle name="Normal 3 4 2 3 2" xfId="2369"/>
    <cellStyle name="Normal 3 4 2 3 2 2" xfId="3637"/>
    <cellStyle name="Normal 3 4 2 3 2 2 2" xfId="7937"/>
    <cellStyle name="Normal 3 4 2 3 2 3" xfId="4903"/>
    <cellStyle name="Normal 3 4 2 3 2 3 2" xfId="9203"/>
    <cellStyle name="Normal 3 4 2 3 2 4" xfId="6671"/>
    <cellStyle name="Normal 3 4 2 3 3" xfId="3004"/>
    <cellStyle name="Normal 3 4 2 3 3 2" xfId="7305"/>
    <cellStyle name="Normal 3 4 2 3 4" xfId="4271"/>
    <cellStyle name="Normal 3 4 2 3 4 2" xfId="8571"/>
    <cellStyle name="Normal 3 4 2 3 5" xfId="6039"/>
    <cellStyle name="Normal 3 4 2 4" xfId="1576"/>
    <cellStyle name="Normal 3 4 2 4 2" xfId="2211"/>
    <cellStyle name="Normal 3 4 2 4 2 2" xfId="3479"/>
    <cellStyle name="Normal 3 4 2 4 2 2 2" xfId="7779"/>
    <cellStyle name="Normal 3 4 2 4 2 3" xfId="4745"/>
    <cellStyle name="Normal 3 4 2 4 2 3 2" xfId="9045"/>
    <cellStyle name="Normal 3 4 2 4 2 4" xfId="6513"/>
    <cellStyle name="Normal 3 4 2 4 3" xfId="2846"/>
    <cellStyle name="Normal 3 4 2 4 3 2" xfId="7147"/>
    <cellStyle name="Normal 3 4 2 4 4" xfId="4113"/>
    <cellStyle name="Normal 3 4 2 4 4 2" xfId="8413"/>
    <cellStyle name="Normal 3 4 2 4 5" xfId="5881"/>
    <cellStyle name="Normal 3 4 2 5" xfId="1417"/>
    <cellStyle name="Normal 3 4 2 5 2" xfId="2053"/>
    <cellStyle name="Normal 3 4 2 5 2 2" xfId="3321"/>
    <cellStyle name="Normal 3 4 2 5 2 2 2" xfId="7621"/>
    <cellStyle name="Normal 3 4 2 5 2 3" xfId="4587"/>
    <cellStyle name="Normal 3 4 2 5 2 3 2" xfId="8887"/>
    <cellStyle name="Normal 3 4 2 5 2 4" xfId="6355"/>
    <cellStyle name="Normal 3 4 2 5 3" xfId="2688"/>
    <cellStyle name="Normal 3 4 2 5 3 2" xfId="6989"/>
    <cellStyle name="Normal 3 4 2 5 4" xfId="3955"/>
    <cellStyle name="Normal 3 4 2 5 4 2" xfId="8255"/>
    <cellStyle name="Normal 3 4 2 5 5" xfId="5724"/>
    <cellStyle name="Normal 3 4 2 6" xfId="1894"/>
    <cellStyle name="Normal 3 4 2 6 2" xfId="3162"/>
    <cellStyle name="Normal 3 4 2 6 2 2" xfId="7463"/>
    <cellStyle name="Normal 3 4 2 6 3" xfId="4429"/>
    <cellStyle name="Normal 3 4 2 6 3 2" xfId="8729"/>
    <cellStyle name="Normal 3 4 2 6 4" xfId="6197"/>
    <cellStyle name="Normal 3 4 2 7" xfId="2529"/>
    <cellStyle name="Normal 3 4 2 7 2" xfId="6831"/>
    <cellStyle name="Normal 3 4 2 8" xfId="3797"/>
    <cellStyle name="Normal 3 4 2 8 2" xfId="8097"/>
    <cellStyle name="Normal 3 4 2 9" xfId="5511"/>
    <cellStyle name="Normal 3 4 3" xfId="786"/>
    <cellStyle name="Normal 3 4 3 2" xfId="1737"/>
    <cellStyle name="Normal 3 4 3 2 2" xfId="2371"/>
    <cellStyle name="Normal 3 4 3 2 2 2" xfId="3639"/>
    <cellStyle name="Normal 3 4 3 2 2 2 2" xfId="7939"/>
    <cellStyle name="Normal 3 4 3 2 2 3" xfId="4905"/>
    <cellStyle name="Normal 3 4 3 2 2 3 2" xfId="9205"/>
    <cellStyle name="Normal 3 4 3 2 2 4" xfId="6673"/>
    <cellStyle name="Normal 3 4 3 2 3" xfId="3006"/>
    <cellStyle name="Normal 3 4 3 2 3 2" xfId="7307"/>
    <cellStyle name="Normal 3 4 3 2 4" xfId="4273"/>
    <cellStyle name="Normal 3 4 3 2 4 2" xfId="8573"/>
    <cellStyle name="Normal 3 4 3 2 5" xfId="6041"/>
    <cellStyle name="Normal 3 4 3 3" xfId="1578"/>
    <cellStyle name="Normal 3 4 3 3 2" xfId="2213"/>
    <cellStyle name="Normal 3 4 3 3 2 2" xfId="3481"/>
    <cellStyle name="Normal 3 4 3 3 2 2 2" xfId="7781"/>
    <cellStyle name="Normal 3 4 3 3 2 3" xfId="4747"/>
    <cellStyle name="Normal 3 4 3 3 2 3 2" xfId="9047"/>
    <cellStyle name="Normal 3 4 3 3 2 4" xfId="6515"/>
    <cellStyle name="Normal 3 4 3 3 3" xfId="2848"/>
    <cellStyle name="Normal 3 4 3 3 3 2" xfId="7149"/>
    <cellStyle name="Normal 3 4 3 3 4" xfId="4115"/>
    <cellStyle name="Normal 3 4 3 3 4 2" xfId="8415"/>
    <cellStyle name="Normal 3 4 3 3 5" xfId="5883"/>
    <cellStyle name="Normal 3 4 3 4" xfId="1419"/>
    <cellStyle name="Normal 3 4 3 4 2" xfId="2055"/>
    <cellStyle name="Normal 3 4 3 4 2 2" xfId="3323"/>
    <cellStyle name="Normal 3 4 3 4 2 2 2" xfId="7623"/>
    <cellStyle name="Normal 3 4 3 4 2 3" xfId="4589"/>
    <cellStyle name="Normal 3 4 3 4 2 3 2" xfId="8889"/>
    <cellStyle name="Normal 3 4 3 4 2 4" xfId="6357"/>
    <cellStyle name="Normal 3 4 3 4 3" xfId="2690"/>
    <cellStyle name="Normal 3 4 3 4 3 2" xfId="6991"/>
    <cellStyle name="Normal 3 4 3 4 4" xfId="3957"/>
    <cellStyle name="Normal 3 4 3 4 4 2" xfId="8257"/>
    <cellStyle name="Normal 3 4 3 4 5" xfId="5726"/>
    <cellStyle name="Normal 3 4 3 5" xfId="1896"/>
    <cellStyle name="Normal 3 4 3 5 2" xfId="3164"/>
    <cellStyle name="Normal 3 4 3 5 2 2" xfId="7465"/>
    <cellStyle name="Normal 3 4 3 5 3" xfId="4431"/>
    <cellStyle name="Normal 3 4 3 5 3 2" xfId="8731"/>
    <cellStyle name="Normal 3 4 3 5 4" xfId="6199"/>
    <cellStyle name="Normal 3 4 3 6" xfId="2531"/>
    <cellStyle name="Normal 3 4 3 6 2" xfId="6833"/>
    <cellStyle name="Normal 3 4 3 7" xfId="3799"/>
    <cellStyle name="Normal 3 4 3 7 2" xfId="8099"/>
    <cellStyle name="Normal 3 4 3 8" xfId="5513"/>
    <cellStyle name="Normal 3 4 4" xfId="1734"/>
    <cellStyle name="Normal 3 4 4 2" xfId="2368"/>
    <cellStyle name="Normal 3 4 4 2 2" xfId="3636"/>
    <cellStyle name="Normal 3 4 4 2 2 2" xfId="7936"/>
    <cellStyle name="Normal 3 4 4 2 3" xfId="4902"/>
    <cellStyle name="Normal 3 4 4 2 3 2" xfId="9202"/>
    <cellStyle name="Normal 3 4 4 2 4" xfId="6670"/>
    <cellStyle name="Normal 3 4 4 3" xfId="3003"/>
    <cellStyle name="Normal 3 4 4 3 2" xfId="7304"/>
    <cellStyle name="Normal 3 4 4 4" xfId="4270"/>
    <cellStyle name="Normal 3 4 4 4 2" xfId="8570"/>
    <cellStyle name="Normal 3 4 4 5" xfId="6038"/>
    <cellStyle name="Normal 3 4 5" xfId="1575"/>
    <cellStyle name="Normal 3 4 5 2" xfId="2210"/>
    <cellStyle name="Normal 3 4 5 2 2" xfId="3478"/>
    <cellStyle name="Normal 3 4 5 2 2 2" xfId="7778"/>
    <cellStyle name="Normal 3 4 5 2 3" xfId="4744"/>
    <cellStyle name="Normal 3 4 5 2 3 2" xfId="9044"/>
    <cellStyle name="Normal 3 4 5 2 4" xfId="6512"/>
    <cellStyle name="Normal 3 4 5 3" xfId="2845"/>
    <cellStyle name="Normal 3 4 5 3 2" xfId="7146"/>
    <cellStyle name="Normal 3 4 5 4" xfId="4112"/>
    <cellStyle name="Normal 3 4 5 4 2" xfId="8412"/>
    <cellStyle name="Normal 3 4 5 5" xfId="5880"/>
    <cellStyle name="Normal 3 4 6" xfId="1416"/>
    <cellStyle name="Normal 3 4 6 2" xfId="2052"/>
    <cellStyle name="Normal 3 4 6 2 2" xfId="3320"/>
    <cellStyle name="Normal 3 4 6 2 2 2" xfId="7620"/>
    <cellStyle name="Normal 3 4 6 2 3" xfId="4586"/>
    <cellStyle name="Normal 3 4 6 2 3 2" xfId="8886"/>
    <cellStyle name="Normal 3 4 6 2 4" xfId="6354"/>
    <cellStyle name="Normal 3 4 6 3" xfId="2687"/>
    <cellStyle name="Normal 3 4 6 3 2" xfId="6988"/>
    <cellStyle name="Normal 3 4 6 4" xfId="3954"/>
    <cellStyle name="Normal 3 4 6 4 2" xfId="8254"/>
    <cellStyle name="Normal 3 4 6 5" xfId="5723"/>
    <cellStyle name="Normal 3 4 7" xfId="1893"/>
    <cellStyle name="Normal 3 4 7 2" xfId="3161"/>
    <cellStyle name="Normal 3 4 7 2 2" xfId="7462"/>
    <cellStyle name="Normal 3 4 7 3" xfId="4428"/>
    <cellStyle name="Normal 3 4 7 3 2" xfId="8728"/>
    <cellStyle name="Normal 3 4 7 4" xfId="6196"/>
    <cellStyle name="Normal 3 4 8" xfId="2528"/>
    <cellStyle name="Normal 3 4 8 2" xfId="6830"/>
    <cellStyle name="Normal 3 4 9" xfId="3796"/>
    <cellStyle name="Normal 3 4 9 2" xfId="8096"/>
    <cellStyle name="Normal 3 5" xfId="787"/>
    <cellStyle name="Normal 30" xfId="788"/>
    <cellStyle name="Normal 30 10" xfId="5514"/>
    <cellStyle name="Normal 30 2" xfId="789"/>
    <cellStyle name="Normal 30 2 2" xfId="790"/>
    <cellStyle name="Normal 30 2 2 2" xfId="1740"/>
    <cellStyle name="Normal 30 2 2 2 2" xfId="2374"/>
    <cellStyle name="Normal 30 2 2 2 2 2" xfId="3642"/>
    <cellStyle name="Normal 30 2 2 2 2 2 2" xfId="7942"/>
    <cellStyle name="Normal 30 2 2 2 2 3" xfId="4908"/>
    <cellStyle name="Normal 30 2 2 2 2 3 2" xfId="9208"/>
    <cellStyle name="Normal 30 2 2 2 2 4" xfId="6676"/>
    <cellStyle name="Normal 30 2 2 2 3" xfId="3009"/>
    <cellStyle name="Normal 30 2 2 2 3 2" xfId="7310"/>
    <cellStyle name="Normal 30 2 2 2 4" xfId="4276"/>
    <cellStyle name="Normal 30 2 2 2 4 2" xfId="8576"/>
    <cellStyle name="Normal 30 2 2 2 5" xfId="6044"/>
    <cellStyle name="Normal 30 2 2 3" xfId="1581"/>
    <cellStyle name="Normal 30 2 2 3 2" xfId="2216"/>
    <cellStyle name="Normal 30 2 2 3 2 2" xfId="3484"/>
    <cellStyle name="Normal 30 2 2 3 2 2 2" xfId="7784"/>
    <cellStyle name="Normal 30 2 2 3 2 3" xfId="4750"/>
    <cellStyle name="Normal 30 2 2 3 2 3 2" xfId="9050"/>
    <cellStyle name="Normal 30 2 2 3 2 4" xfId="6518"/>
    <cellStyle name="Normal 30 2 2 3 3" xfId="2851"/>
    <cellStyle name="Normal 30 2 2 3 3 2" xfId="7152"/>
    <cellStyle name="Normal 30 2 2 3 4" xfId="4118"/>
    <cellStyle name="Normal 30 2 2 3 4 2" xfId="8418"/>
    <cellStyle name="Normal 30 2 2 3 5" xfId="5886"/>
    <cellStyle name="Normal 30 2 2 4" xfId="1422"/>
    <cellStyle name="Normal 30 2 2 4 2" xfId="2058"/>
    <cellStyle name="Normal 30 2 2 4 2 2" xfId="3326"/>
    <cellStyle name="Normal 30 2 2 4 2 2 2" xfId="7626"/>
    <cellStyle name="Normal 30 2 2 4 2 3" xfId="4592"/>
    <cellStyle name="Normal 30 2 2 4 2 3 2" xfId="8892"/>
    <cellStyle name="Normal 30 2 2 4 2 4" xfId="6360"/>
    <cellStyle name="Normal 30 2 2 4 3" xfId="2693"/>
    <cellStyle name="Normal 30 2 2 4 3 2" xfId="6994"/>
    <cellStyle name="Normal 30 2 2 4 4" xfId="3960"/>
    <cellStyle name="Normal 30 2 2 4 4 2" xfId="8260"/>
    <cellStyle name="Normal 30 2 2 4 5" xfId="5729"/>
    <cellStyle name="Normal 30 2 2 5" xfId="1899"/>
    <cellStyle name="Normal 30 2 2 5 2" xfId="3167"/>
    <cellStyle name="Normal 30 2 2 5 2 2" xfId="7468"/>
    <cellStyle name="Normal 30 2 2 5 3" xfId="4434"/>
    <cellStyle name="Normal 30 2 2 5 3 2" xfId="8734"/>
    <cellStyle name="Normal 30 2 2 5 4" xfId="6202"/>
    <cellStyle name="Normal 30 2 2 6" xfId="2534"/>
    <cellStyle name="Normal 30 2 2 6 2" xfId="6836"/>
    <cellStyle name="Normal 30 2 2 7" xfId="3802"/>
    <cellStyle name="Normal 30 2 2 7 2" xfId="8102"/>
    <cellStyle name="Normal 30 2 2 8" xfId="5516"/>
    <cellStyle name="Normal 30 2 3" xfId="1739"/>
    <cellStyle name="Normal 30 2 3 2" xfId="2373"/>
    <cellStyle name="Normal 30 2 3 2 2" xfId="3641"/>
    <cellStyle name="Normal 30 2 3 2 2 2" xfId="7941"/>
    <cellStyle name="Normal 30 2 3 2 3" xfId="4907"/>
    <cellStyle name="Normal 30 2 3 2 3 2" xfId="9207"/>
    <cellStyle name="Normal 30 2 3 2 4" xfId="6675"/>
    <cellStyle name="Normal 30 2 3 3" xfId="3008"/>
    <cellStyle name="Normal 30 2 3 3 2" xfId="7309"/>
    <cellStyle name="Normal 30 2 3 4" xfId="4275"/>
    <cellStyle name="Normal 30 2 3 4 2" xfId="8575"/>
    <cellStyle name="Normal 30 2 3 5" xfId="6043"/>
    <cellStyle name="Normal 30 2 4" xfId="1580"/>
    <cellStyle name="Normal 30 2 4 2" xfId="2215"/>
    <cellStyle name="Normal 30 2 4 2 2" xfId="3483"/>
    <cellStyle name="Normal 30 2 4 2 2 2" xfId="7783"/>
    <cellStyle name="Normal 30 2 4 2 3" xfId="4749"/>
    <cellStyle name="Normal 30 2 4 2 3 2" xfId="9049"/>
    <cellStyle name="Normal 30 2 4 2 4" xfId="6517"/>
    <cellStyle name="Normal 30 2 4 3" xfId="2850"/>
    <cellStyle name="Normal 30 2 4 3 2" xfId="7151"/>
    <cellStyle name="Normal 30 2 4 4" xfId="4117"/>
    <cellStyle name="Normal 30 2 4 4 2" xfId="8417"/>
    <cellStyle name="Normal 30 2 4 5" xfId="5885"/>
    <cellStyle name="Normal 30 2 5" xfId="1421"/>
    <cellStyle name="Normal 30 2 5 2" xfId="2057"/>
    <cellStyle name="Normal 30 2 5 2 2" xfId="3325"/>
    <cellStyle name="Normal 30 2 5 2 2 2" xfId="7625"/>
    <cellStyle name="Normal 30 2 5 2 3" xfId="4591"/>
    <cellStyle name="Normal 30 2 5 2 3 2" xfId="8891"/>
    <cellStyle name="Normal 30 2 5 2 4" xfId="6359"/>
    <cellStyle name="Normal 30 2 5 3" xfId="2692"/>
    <cellStyle name="Normal 30 2 5 3 2" xfId="6993"/>
    <cellStyle name="Normal 30 2 5 4" xfId="3959"/>
    <cellStyle name="Normal 30 2 5 4 2" xfId="8259"/>
    <cellStyle name="Normal 30 2 5 5" xfId="5728"/>
    <cellStyle name="Normal 30 2 6" xfId="1898"/>
    <cellStyle name="Normal 30 2 6 2" xfId="3166"/>
    <cellStyle name="Normal 30 2 6 2 2" xfId="7467"/>
    <cellStyle name="Normal 30 2 6 3" xfId="4433"/>
    <cellStyle name="Normal 30 2 6 3 2" xfId="8733"/>
    <cellStyle name="Normal 30 2 6 4" xfId="6201"/>
    <cellStyle name="Normal 30 2 7" xfId="2533"/>
    <cellStyle name="Normal 30 2 7 2" xfId="6835"/>
    <cellStyle name="Normal 30 2 8" xfId="3801"/>
    <cellStyle name="Normal 30 2 8 2" xfId="8101"/>
    <cellStyle name="Normal 30 2 9" xfId="5515"/>
    <cellStyle name="Normal 30 3" xfId="791"/>
    <cellStyle name="Normal 30 3 2" xfId="1741"/>
    <cellStyle name="Normal 30 3 2 2" xfId="2375"/>
    <cellStyle name="Normal 30 3 2 2 2" xfId="3643"/>
    <cellStyle name="Normal 30 3 2 2 2 2" xfId="7943"/>
    <cellStyle name="Normal 30 3 2 2 3" xfId="4909"/>
    <cellStyle name="Normal 30 3 2 2 3 2" xfId="9209"/>
    <cellStyle name="Normal 30 3 2 2 4" xfId="6677"/>
    <cellStyle name="Normal 30 3 2 3" xfId="3010"/>
    <cellStyle name="Normal 30 3 2 3 2" xfId="7311"/>
    <cellStyle name="Normal 30 3 2 4" xfId="4277"/>
    <cellStyle name="Normal 30 3 2 4 2" xfId="8577"/>
    <cellStyle name="Normal 30 3 2 5" xfId="6045"/>
    <cellStyle name="Normal 30 3 3" xfId="1582"/>
    <cellStyle name="Normal 30 3 3 2" xfId="2217"/>
    <cellStyle name="Normal 30 3 3 2 2" xfId="3485"/>
    <cellStyle name="Normal 30 3 3 2 2 2" xfId="7785"/>
    <cellStyle name="Normal 30 3 3 2 3" xfId="4751"/>
    <cellStyle name="Normal 30 3 3 2 3 2" xfId="9051"/>
    <cellStyle name="Normal 30 3 3 2 4" xfId="6519"/>
    <cellStyle name="Normal 30 3 3 3" xfId="2852"/>
    <cellStyle name="Normal 30 3 3 3 2" xfId="7153"/>
    <cellStyle name="Normal 30 3 3 4" xfId="4119"/>
    <cellStyle name="Normal 30 3 3 4 2" xfId="8419"/>
    <cellStyle name="Normal 30 3 3 5" xfId="5887"/>
    <cellStyle name="Normal 30 3 4" xfId="1423"/>
    <cellStyle name="Normal 30 3 4 2" xfId="2059"/>
    <cellStyle name="Normal 30 3 4 2 2" xfId="3327"/>
    <cellStyle name="Normal 30 3 4 2 2 2" xfId="7627"/>
    <cellStyle name="Normal 30 3 4 2 3" xfId="4593"/>
    <cellStyle name="Normal 30 3 4 2 3 2" xfId="8893"/>
    <cellStyle name="Normal 30 3 4 2 4" xfId="6361"/>
    <cellStyle name="Normal 30 3 4 3" xfId="2694"/>
    <cellStyle name="Normal 30 3 4 3 2" xfId="6995"/>
    <cellStyle name="Normal 30 3 4 4" xfId="3961"/>
    <cellStyle name="Normal 30 3 4 4 2" xfId="8261"/>
    <cellStyle name="Normal 30 3 4 5" xfId="5730"/>
    <cellStyle name="Normal 30 3 5" xfId="1900"/>
    <cellStyle name="Normal 30 3 5 2" xfId="3168"/>
    <cellStyle name="Normal 30 3 5 2 2" xfId="7469"/>
    <cellStyle name="Normal 30 3 5 3" xfId="4435"/>
    <cellStyle name="Normal 30 3 5 3 2" xfId="8735"/>
    <cellStyle name="Normal 30 3 5 4" xfId="6203"/>
    <cellStyle name="Normal 30 3 6" xfId="2535"/>
    <cellStyle name="Normal 30 3 6 2" xfId="6837"/>
    <cellStyle name="Normal 30 3 7" xfId="3803"/>
    <cellStyle name="Normal 30 3 7 2" xfId="8103"/>
    <cellStyle name="Normal 30 3 8" xfId="5517"/>
    <cellStyle name="Normal 30 4" xfId="1738"/>
    <cellStyle name="Normal 30 4 2" xfId="2372"/>
    <cellStyle name="Normal 30 4 2 2" xfId="3640"/>
    <cellStyle name="Normal 30 4 2 2 2" xfId="7940"/>
    <cellStyle name="Normal 30 4 2 3" xfId="4906"/>
    <cellStyle name="Normal 30 4 2 3 2" xfId="9206"/>
    <cellStyle name="Normal 30 4 2 4" xfId="6674"/>
    <cellStyle name="Normal 30 4 3" xfId="3007"/>
    <cellStyle name="Normal 30 4 3 2" xfId="7308"/>
    <cellStyle name="Normal 30 4 4" xfId="4274"/>
    <cellStyle name="Normal 30 4 4 2" xfId="8574"/>
    <cellStyle name="Normal 30 4 5" xfId="6042"/>
    <cellStyle name="Normal 30 5" xfId="1579"/>
    <cellStyle name="Normal 30 5 2" xfId="2214"/>
    <cellStyle name="Normal 30 5 2 2" xfId="3482"/>
    <cellStyle name="Normal 30 5 2 2 2" xfId="7782"/>
    <cellStyle name="Normal 30 5 2 3" xfId="4748"/>
    <cellStyle name="Normal 30 5 2 3 2" xfId="9048"/>
    <cellStyle name="Normal 30 5 2 4" xfId="6516"/>
    <cellStyle name="Normal 30 5 3" xfId="2849"/>
    <cellStyle name="Normal 30 5 3 2" xfId="7150"/>
    <cellStyle name="Normal 30 5 4" xfId="4116"/>
    <cellStyle name="Normal 30 5 4 2" xfId="8416"/>
    <cellStyle name="Normal 30 5 5" xfId="5884"/>
    <cellStyle name="Normal 30 6" xfId="1420"/>
    <cellStyle name="Normal 30 6 2" xfId="2056"/>
    <cellStyle name="Normal 30 6 2 2" xfId="3324"/>
    <cellStyle name="Normal 30 6 2 2 2" xfId="7624"/>
    <cellStyle name="Normal 30 6 2 3" xfId="4590"/>
    <cellStyle name="Normal 30 6 2 3 2" xfId="8890"/>
    <cellStyle name="Normal 30 6 2 4" xfId="6358"/>
    <cellStyle name="Normal 30 6 3" xfId="2691"/>
    <cellStyle name="Normal 30 6 3 2" xfId="6992"/>
    <cellStyle name="Normal 30 6 4" xfId="3958"/>
    <cellStyle name="Normal 30 6 4 2" xfId="8258"/>
    <cellStyle name="Normal 30 6 5" xfId="5727"/>
    <cellStyle name="Normal 30 7" xfId="1897"/>
    <cellStyle name="Normal 30 7 2" xfId="3165"/>
    <cellStyle name="Normal 30 7 2 2" xfId="7466"/>
    <cellStyle name="Normal 30 7 3" xfId="4432"/>
    <cellStyle name="Normal 30 7 3 2" xfId="8732"/>
    <cellStyle name="Normal 30 7 4" xfId="6200"/>
    <cellStyle name="Normal 30 8" xfId="2532"/>
    <cellStyle name="Normal 30 8 2" xfId="6834"/>
    <cellStyle name="Normal 30 9" xfId="3800"/>
    <cellStyle name="Normal 30 9 2" xfId="8100"/>
    <cellStyle name="Normal 31" xfId="792"/>
    <cellStyle name="Normal 32" xfId="793"/>
    <cellStyle name="Normal 33" xfId="794"/>
    <cellStyle name="Normal 34" xfId="795"/>
    <cellStyle name="Normal 35" xfId="796"/>
    <cellStyle name="Normal 36" xfId="797"/>
    <cellStyle name="Normal 36 10" xfId="5518"/>
    <cellStyle name="Normal 36 2" xfId="798"/>
    <cellStyle name="Normal 36 2 2" xfId="799"/>
    <cellStyle name="Normal 36 2 2 2" xfId="1744"/>
    <cellStyle name="Normal 36 2 2 2 2" xfId="2378"/>
    <cellStyle name="Normal 36 2 2 2 2 2" xfId="3646"/>
    <cellStyle name="Normal 36 2 2 2 2 2 2" xfId="7946"/>
    <cellStyle name="Normal 36 2 2 2 2 3" xfId="4912"/>
    <cellStyle name="Normal 36 2 2 2 2 3 2" xfId="9212"/>
    <cellStyle name="Normal 36 2 2 2 2 4" xfId="6680"/>
    <cellStyle name="Normal 36 2 2 2 3" xfId="3013"/>
    <cellStyle name="Normal 36 2 2 2 3 2" xfId="7314"/>
    <cellStyle name="Normal 36 2 2 2 4" xfId="4280"/>
    <cellStyle name="Normal 36 2 2 2 4 2" xfId="8580"/>
    <cellStyle name="Normal 36 2 2 2 5" xfId="6048"/>
    <cellStyle name="Normal 36 2 2 3" xfId="1585"/>
    <cellStyle name="Normal 36 2 2 3 2" xfId="2220"/>
    <cellStyle name="Normal 36 2 2 3 2 2" xfId="3488"/>
    <cellStyle name="Normal 36 2 2 3 2 2 2" xfId="7788"/>
    <cellStyle name="Normal 36 2 2 3 2 3" xfId="4754"/>
    <cellStyle name="Normal 36 2 2 3 2 3 2" xfId="9054"/>
    <cellStyle name="Normal 36 2 2 3 2 4" xfId="6522"/>
    <cellStyle name="Normal 36 2 2 3 3" xfId="2855"/>
    <cellStyle name="Normal 36 2 2 3 3 2" xfId="7156"/>
    <cellStyle name="Normal 36 2 2 3 4" xfId="4122"/>
    <cellStyle name="Normal 36 2 2 3 4 2" xfId="8422"/>
    <cellStyle name="Normal 36 2 2 3 5" xfId="5890"/>
    <cellStyle name="Normal 36 2 2 4" xfId="1426"/>
    <cellStyle name="Normal 36 2 2 4 2" xfId="2062"/>
    <cellStyle name="Normal 36 2 2 4 2 2" xfId="3330"/>
    <cellStyle name="Normal 36 2 2 4 2 2 2" xfId="7630"/>
    <cellStyle name="Normal 36 2 2 4 2 3" xfId="4596"/>
    <cellStyle name="Normal 36 2 2 4 2 3 2" xfId="8896"/>
    <cellStyle name="Normal 36 2 2 4 2 4" xfId="6364"/>
    <cellStyle name="Normal 36 2 2 4 3" xfId="2697"/>
    <cellStyle name="Normal 36 2 2 4 3 2" xfId="6998"/>
    <cellStyle name="Normal 36 2 2 4 4" xfId="3964"/>
    <cellStyle name="Normal 36 2 2 4 4 2" xfId="8264"/>
    <cellStyle name="Normal 36 2 2 4 5" xfId="5733"/>
    <cellStyle name="Normal 36 2 2 5" xfId="1903"/>
    <cellStyle name="Normal 36 2 2 5 2" xfId="3171"/>
    <cellStyle name="Normal 36 2 2 5 2 2" xfId="7472"/>
    <cellStyle name="Normal 36 2 2 5 3" xfId="4438"/>
    <cellStyle name="Normal 36 2 2 5 3 2" xfId="8738"/>
    <cellStyle name="Normal 36 2 2 5 4" xfId="6206"/>
    <cellStyle name="Normal 36 2 2 6" xfId="2538"/>
    <cellStyle name="Normal 36 2 2 6 2" xfId="6840"/>
    <cellStyle name="Normal 36 2 2 7" xfId="3806"/>
    <cellStyle name="Normal 36 2 2 7 2" xfId="8106"/>
    <cellStyle name="Normal 36 2 2 8" xfId="5520"/>
    <cellStyle name="Normal 36 2 3" xfId="1743"/>
    <cellStyle name="Normal 36 2 3 2" xfId="2377"/>
    <cellStyle name="Normal 36 2 3 2 2" xfId="3645"/>
    <cellStyle name="Normal 36 2 3 2 2 2" xfId="7945"/>
    <cellStyle name="Normal 36 2 3 2 3" xfId="4911"/>
    <cellStyle name="Normal 36 2 3 2 3 2" xfId="9211"/>
    <cellStyle name="Normal 36 2 3 2 4" xfId="6679"/>
    <cellStyle name="Normal 36 2 3 3" xfId="3012"/>
    <cellStyle name="Normal 36 2 3 3 2" xfId="7313"/>
    <cellStyle name="Normal 36 2 3 4" xfId="4279"/>
    <cellStyle name="Normal 36 2 3 4 2" xfId="8579"/>
    <cellStyle name="Normal 36 2 3 5" xfId="6047"/>
    <cellStyle name="Normal 36 2 4" xfId="1584"/>
    <cellStyle name="Normal 36 2 4 2" xfId="2219"/>
    <cellStyle name="Normal 36 2 4 2 2" xfId="3487"/>
    <cellStyle name="Normal 36 2 4 2 2 2" xfId="7787"/>
    <cellStyle name="Normal 36 2 4 2 3" xfId="4753"/>
    <cellStyle name="Normal 36 2 4 2 3 2" xfId="9053"/>
    <cellStyle name="Normal 36 2 4 2 4" xfId="6521"/>
    <cellStyle name="Normal 36 2 4 3" xfId="2854"/>
    <cellStyle name="Normal 36 2 4 3 2" xfId="7155"/>
    <cellStyle name="Normal 36 2 4 4" xfId="4121"/>
    <cellStyle name="Normal 36 2 4 4 2" xfId="8421"/>
    <cellStyle name="Normal 36 2 4 5" xfId="5889"/>
    <cellStyle name="Normal 36 2 5" xfId="1425"/>
    <cellStyle name="Normal 36 2 5 2" xfId="2061"/>
    <cellStyle name="Normal 36 2 5 2 2" xfId="3329"/>
    <cellStyle name="Normal 36 2 5 2 2 2" xfId="7629"/>
    <cellStyle name="Normal 36 2 5 2 3" xfId="4595"/>
    <cellStyle name="Normal 36 2 5 2 3 2" xfId="8895"/>
    <cellStyle name="Normal 36 2 5 2 4" xfId="6363"/>
    <cellStyle name="Normal 36 2 5 3" xfId="2696"/>
    <cellStyle name="Normal 36 2 5 3 2" xfId="6997"/>
    <cellStyle name="Normal 36 2 5 4" xfId="3963"/>
    <cellStyle name="Normal 36 2 5 4 2" xfId="8263"/>
    <cellStyle name="Normal 36 2 5 5" xfId="5732"/>
    <cellStyle name="Normal 36 2 6" xfId="1902"/>
    <cellStyle name="Normal 36 2 6 2" xfId="3170"/>
    <cellStyle name="Normal 36 2 6 2 2" xfId="7471"/>
    <cellStyle name="Normal 36 2 6 3" xfId="4437"/>
    <cellStyle name="Normal 36 2 6 3 2" xfId="8737"/>
    <cellStyle name="Normal 36 2 6 4" xfId="6205"/>
    <cellStyle name="Normal 36 2 7" xfId="2537"/>
    <cellStyle name="Normal 36 2 7 2" xfId="6839"/>
    <cellStyle name="Normal 36 2 8" xfId="3805"/>
    <cellStyle name="Normal 36 2 8 2" xfId="8105"/>
    <cellStyle name="Normal 36 2 9" xfId="5519"/>
    <cellStyle name="Normal 36 3" xfId="800"/>
    <cellStyle name="Normal 36 3 2" xfId="1745"/>
    <cellStyle name="Normal 36 3 2 2" xfId="2379"/>
    <cellStyle name="Normal 36 3 2 2 2" xfId="3647"/>
    <cellStyle name="Normal 36 3 2 2 2 2" xfId="7947"/>
    <cellStyle name="Normal 36 3 2 2 3" xfId="4913"/>
    <cellStyle name="Normal 36 3 2 2 3 2" xfId="9213"/>
    <cellStyle name="Normal 36 3 2 2 4" xfId="6681"/>
    <cellStyle name="Normal 36 3 2 3" xfId="3014"/>
    <cellStyle name="Normal 36 3 2 3 2" xfId="7315"/>
    <cellStyle name="Normal 36 3 2 4" xfId="4281"/>
    <cellStyle name="Normal 36 3 2 4 2" xfId="8581"/>
    <cellStyle name="Normal 36 3 2 5" xfId="6049"/>
    <cellStyle name="Normal 36 3 3" xfId="1586"/>
    <cellStyle name="Normal 36 3 3 2" xfId="2221"/>
    <cellStyle name="Normal 36 3 3 2 2" xfId="3489"/>
    <cellStyle name="Normal 36 3 3 2 2 2" xfId="7789"/>
    <cellStyle name="Normal 36 3 3 2 3" xfId="4755"/>
    <cellStyle name="Normal 36 3 3 2 3 2" xfId="9055"/>
    <cellStyle name="Normal 36 3 3 2 4" xfId="6523"/>
    <cellStyle name="Normal 36 3 3 3" xfId="2856"/>
    <cellStyle name="Normal 36 3 3 3 2" xfId="7157"/>
    <cellStyle name="Normal 36 3 3 4" xfId="4123"/>
    <cellStyle name="Normal 36 3 3 4 2" xfId="8423"/>
    <cellStyle name="Normal 36 3 3 5" xfId="5891"/>
    <cellStyle name="Normal 36 3 4" xfId="1427"/>
    <cellStyle name="Normal 36 3 4 2" xfId="2063"/>
    <cellStyle name="Normal 36 3 4 2 2" xfId="3331"/>
    <cellStyle name="Normal 36 3 4 2 2 2" xfId="7631"/>
    <cellStyle name="Normal 36 3 4 2 3" xfId="4597"/>
    <cellStyle name="Normal 36 3 4 2 3 2" xfId="8897"/>
    <cellStyle name="Normal 36 3 4 2 4" xfId="6365"/>
    <cellStyle name="Normal 36 3 4 3" xfId="2698"/>
    <cellStyle name="Normal 36 3 4 3 2" xfId="6999"/>
    <cellStyle name="Normal 36 3 4 4" xfId="3965"/>
    <cellStyle name="Normal 36 3 4 4 2" xfId="8265"/>
    <cellStyle name="Normal 36 3 4 5" xfId="5734"/>
    <cellStyle name="Normal 36 3 5" xfId="1904"/>
    <cellStyle name="Normal 36 3 5 2" xfId="3172"/>
    <cellStyle name="Normal 36 3 5 2 2" xfId="7473"/>
    <cellStyle name="Normal 36 3 5 3" xfId="4439"/>
    <cellStyle name="Normal 36 3 5 3 2" xfId="8739"/>
    <cellStyle name="Normal 36 3 5 4" xfId="6207"/>
    <cellStyle name="Normal 36 3 6" xfId="2539"/>
    <cellStyle name="Normal 36 3 6 2" xfId="6841"/>
    <cellStyle name="Normal 36 3 7" xfId="3807"/>
    <cellStyle name="Normal 36 3 7 2" xfId="8107"/>
    <cellStyle name="Normal 36 3 8" xfId="5521"/>
    <cellStyle name="Normal 36 4" xfId="1742"/>
    <cellStyle name="Normal 36 4 2" xfId="2376"/>
    <cellStyle name="Normal 36 4 2 2" xfId="3644"/>
    <cellStyle name="Normal 36 4 2 2 2" xfId="7944"/>
    <cellStyle name="Normal 36 4 2 3" xfId="4910"/>
    <cellStyle name="Normal 36 4 2 3 2" xfId="9210"/>
    <cellStyle name="Normal 36 4 2 4" xfId="6678"/>
    <cellStyle name="Normal 36 4 3" xfId="3011"/>
    <cellStyle name="Normal 36 4 3 2" xfId="7312"/>
    <cellStyle name="Normal 36 4 4" xfId="4278"/>
    <cellStyle name="Normal 36 4 4 2" xfId="8578"/>
    <cellStyle name="Normal 36 4 5" xfId="6046"/>
    <cellStyle name="Normal 36 5" xfId="1583"/>
    <cellStyle name="Normal 36 5 2" xfId="2218"/>
    <cellStyle name="Normal 36 5 2 2" xfId="3486"/>
    <cellStyle name="Normal 36 5 2 2 2" xfId="7786"/>
    <cellStyle name="Normal 36 5 2 3" xfId="4752"/>
    <cellStyle name="Normal 36 5 2 3 2" xfId="9052"/>
    <cellStyle name="Normal 36 5 2 4" xfId="6520"/>
    <cellStyle name="Normal 36 5 3" xfId="2853"/>
    <cellStyle name="Normal 36 5 3 2" xfId="7154"/>
    <cellStyle name="Normal 36 5 4" xfId="4120"/>
    <cellStyle name="Normal 36 5 4 2" xfId="8420"/>
    <cellStyle name="Normal 36 5 5" xfId="5888"/>
    <cellStyle name="Normal 36 6" xfId="1424"/>
    <cellStyle name="Normal 36 6 2" xfId="2060"/>
    <cellStyle name="Normal 36 6 2 2" xfId="3328"/>
    <cellStyle name="Normal 36 6 2 2 2" xfId="7628"/>
    <cellStyle name="Normal 36 6 2 3" xfId="4594"/>
    <cellStyle name="Normal 36 6 2 3 2" xfId="8894"/>
    <cellStyle name="Normal 36 6 2 4" xfId="6362"/>
    <cellStyle name="Normal 36 6 3" xfId="2695"/>
    <cellStyle name="Normal 36 6 3 2" xfId="6996"/>
    <cellStyle name="Normal 36 6 4" xfId="3962"/>
    <cellStyle name="Normal 36 6 4 2" xfId="8262"/>
    <cellStyle name="Normal 36 6 5" xfId="5731"/>
    <cellStyle name="Normal 36 7" xfId="1901"/>
    <cellStyle name="Normal 36 7 2" xfId="3169"/>
    <cellStyle name="Normal 36 7 2 2" xfId="7470"/>
    <cellStyle name="Normal 36 7 3" xfId="4436"/>
    <cellStyle name="Normal 36 7 3 2" xfId="8736"/>
    <cellStyle name="Normal 36 7 4" xfId="6204"/>
    <cellStyle name="Normal 36 8" xfId="2536"/>
    <cellStyle name="Normal 36 8 2" xfId="6838"/>
    <cellStyle name="Normal 36 9" xfId="3804"/>
    <cellStyle name="Normal 36 9 2" xfId="8104"/>
    <cellStyle name="Normal 37" xfId="801"/>
    <cellStyle name="Normal 37 10" xfId="5522"/>
    <cellStyle name="Normal 37 2" xfId="802"/>
    <cellStyle name="Normal 37 2 2" xfId="803"/>
    <cellStyle name="Normal 37 2 2 2" xfId="1748"/>
    <cellStyle name="Normal 37 2 2 2 2" xfId="2382"/>
    <cellStyle name="Normal 37 2 2 2 2 2" xfId="3650"/>
    <cellStyle name="Normal 37 2 2 2 2 2 2" xfId="7950"/>
    <cellStyle name="Normal 37 2 2 2 2 3" xfId="4916"/>
    <cellStyle name="Normal 37 2 2 2 2 3 2" xfId="9216"/>
    <cellStyle name="Normal 37 2 2 2 2 4" xfId="6684"/>
    <cellStyle name="Normal 37 2 2 2 3" xfId="3017"/>
    <cellStyle name="Normal 37 2 2 2 3 2" xfId="7318"/>
    <cellStyle name="Normal 37 2 2 2 4" xfId="4284"/>
    <cellStyle name="Normal 37 2 2 2 4 2" xfId="8584"/>
    <cellStyle name="Normal 37 2 2 2 5" xfId="6052"/>
    <cellStyle name="Normal 37 2 2 3" xfId="1589"/>
    <cellStyle name="Normal 37 2 2 3 2" xfId="2224"/>
    <cellStyle name="Normal 37 2 2 3 2 2" xfId="3492"/>
    <cellStyle name="Normal 37 2 2 3 2 2 2" xfId="7792"/>
    <cellStyle name="Normal 37 2 2 3 2 3" xfId="4758"/>
    <cellStyle name="Normal 37 2 2 3 2 3 2" xfId="9058"/>
    <cellStyle name="Normal 37 2 2 3 2 4" xfId="6526"/>
    <cellStyle name="Normal 37 2 2 3 3" xfId="2859"/>
    <cellStyle name="Normal 37 2 2 3 3 2" xfId="7160"/>
    <cellStyle name="Normal 37 2 2 3 4" xfId="4126"/>
    <cellStyle name="Normal 37 2 2 3 4 2" xfId="8426"/>
    <cellStyle name="Normal 37 2 2 3 5" xfId="5894"/>
    <cellStyle name="Normal 37 2 2 4" xfId="1430"/>
    <cellStyle name="Normal 37 2 2 4 2" xfId="2066"/>
    <cellStyle name="Normal 37 2 2 4 2 2" xfId="3334"/>
    <cellStyle name="Normal 37 2 2 4 2 2 2" xfId="7634"/>
    <cellStyle name="Normal 37 2 2 4 2 3" xfId="4600"/>
    <cellStyle name="Normal 37 2 2 4 2 3 2" xfId="8900"/>
    <cellStyle name="Normal 37 2 2 4 2 4" xfId="6368"/>
    <cellStyle name="Normal 37 2 2 4 3" xfId="2701"/>
    <cellStyle name="Normal 37 2 2 4 3 2" xfId="7002"/>
    <cellStyle name="Normal 37 2 2 4 4" xfId="3968"/>
    <cellStyle name="Normal 37 2 2 4 4 2" xfId="8268"/>
    <cellStyle name="Normal 37 2 2 4 5" xfId="5737"/>
    <cellStyle name="Normal 37 2 2 5" xfId="1907"/>
    <cellStyle name="Normal 37 2 2 5 2" xfId="3175"/>
    <cellStyle name="Normal 37 2 2 5 2 2" xfId="7476"/>
    <cellStyle name="Normal 37 2 2 5 3" xfId="4442"/>
    <cellStyle name="Normal 37 2 2 5 3 2" xfId="8742"/>
    <cellStyle name="Normal 37 2 2 5 4" xfId="6210"/>
    <cellStyle name="Normal 37 2 2 6" xfId="2542"/>
    <cellStyle name="Normal 37 2 2 6 2" xfId="6844"/>
    <cellStyle name="Normal 37 2 2 7" xfId="3810"/>
    <cellStyle name="Normal 37 2 2 7 2" xfId="8110"/>
    <cellStyle name="Normal 37 2 2 8" xfId="5524"/>
    <cellStyle name="Normal 37 2 3" xfId="1747"/>
    <cellStyle name="Normal 37 2 3 2" xfId="2381"/>
    <cellStyle name="Normal 37 2 3 2 2" xfId="3649"/>
    <cellStyle name="Normal 37 2 3 2 2 2" xfId="7949"/>
    <cellStyle name="Normal 37 2 3 2 3" xfId="4915"/>
    <cellStyle name="Normal 37 2 3 2 3 2" xfId="9215"/>
    <cellStyle name="Normal 37 2 3 2 4" xfId="6683"/>
    <cellStyle name="Normal 37 2 3 3" xfId="3016"/>
    <cellStyle name="Normal 37 2 3 3 2" xfId="7317"/>
    <cellStyle name="Normal 37 2 3 4" xfId="4283"/>
    <cellStyle name="Normal 37 2 3 4 2" xfId="8583"/>
    <cellStyle name="Normal 37 2 3 5" xfId="6051"/>
    <cellStyle name="Normal 37 2 4" xfId="1588"/>
    <cellStyle name="Normal 37 2 4 2" xfId="2223"/>
    <cellStyle name="Normal 37 2 4 2 2" xfId="3491"/>
    <cellStyle name="Normal 37 2 4 2 2 2" xfId="7791"/>
    <cellStyle name="Normal 37 2 4 2 3" xfId="4757"/>
    <cellStyle name="Normal 37 2 4 2 3 2" xfId="9057"/>
    <cellStyle name="Normal 37 2 4 2 4" xfId="6525"/>
    <cellStyle name="Normal 37 2 4 3" xfId="2858"/>
    <cellStyle name="Normal 37 2 4 3 2" xfId="7159"/>
    <cellStyle name="Normal 37 2 4 4" xfId="4125"/>
    <cellStyle name="Normal 37 2 4 4 2" xfId="8425"/>
    <cellStyle name="Normal 37 2 4 5" xfId="5893"/>
    <cellStyle name="Normal 37 2 5" xfId="1429"/>
    <cellStyle name="Normal 37 2 5 2" xfId="2065"/>
    <cellStyle name="Normal 37 2 5 2 2" xfId="3333"/>
    <cellStyle name="Normal 37 2 5 2 2 2" xfId="7633"/>
    <cellStyle name="Normal 37 2 5 2 3" xfId="4599"/>
    <cellStyle name="Normal 37 2 5 2 3 2" xfId="8899"/>
    <cellStyle name="Normal 37 2 5 2 4" xfId="6367"/>
    <cellStyle name="Normal 37 2 5 3" xfId="2700"/>
    <cellStyle name="Normal 37 2 5 3 2" xfId="7001"/>
    <cellStyle name="Normal 37 2 5 4" xfId="3967"/>
    <cellStyle name="Normal 37 2 5 4 2" xfId="8267"/>
    <cellStyle name="Normal 37 2 5 5" xfId="5736"/>
    <cellStyle name="Normal 37 2 6" xfId="1906"/>
    <cellStyle name="Normal 37 2 6 2" xfId="3174"/>
    <cellStyle name="Normal 37 2 6 2 2" xfId="7475"/>
    <cellStyle name="Normal 37 2 6 3" xfId="4441"/>
    <cellStyle name="Normal 37 2 6 3 2" xfId="8741"/>
    <cellStyle name="Normal 37 2 6 4" xfId="6209"/>
    <cellStyle name="Normal 37 2 7" xfId="2541"/>
    <cellStyle name="Normal 37 2 7 2" xfId="6843"/>
    <cellStyle name="Normal 37 2 8" xfId="3809"/>
    <cellStyle name="Normal 37 2 8 2" xfId="8109"/>
    <cellStyle name="Normal 37 2 9" xfId="5523"/>
    <cellStyle name="Normal 37 3" xfId="804"/>
    <cellStyle name="Normal 37 3 2" xfId="1749"/>
    <cellStyle name="Normal 37 3 2 2" xfId="2383"/>
    <cellStyle name="Normal 37 3 2 2 2" xfId="3651"/>
    <cellStyle name="Normal 37 3 2 2 2 2" xfId="7951"/>
    <cellStyle name="Normal 37 3 2 2 3" xfId="4917"/>
    <cellStyle name="Normal 37 3 2 2 3 2" xfId="9217"/>
    <cellStyle name="Normal 37 3 2 2 4" xfId="6685"/>
    <cellStyle name="Normal 37 3 2 3" xfId="3018"/>
    <cellStyle name="Normal 37 3 2 3 2" xfId="7319"/>
    <cellStyle name="Normal 37 3 2 4" xfId="4285"/>
    <cellStyle name="Normal 37 3 2 4 2" xfId="8585"/>
    <cellStyle name="Normal 37 3 2 5" xfId="6053"/>
    <cellStyle name="Normal 37 3 3" xfId="1590"/>
    <cellStyle name="Normal 37 3 3 2" xfId="2225"/>
    <cellStyle name="Normal 37 3 3 2 2" xfId="3493"/>
    <cellStyle name="Normal 37 3 3 2 2 2" xfId="7793"/>
    <cellStyle name="Normal 37 3 3 2 3" xfId="4759"/>
    <cellStyle name="Normal 37 3 3 2 3 2" xfId="9059"/>
    <cellStyle name="Normal 37 3 3 2 4" xfId="6527"/>
    <cellStyle name="Normal 37 3 3 3" xfId="2860"/>
    <cellStyle name="Normal 37 3 3 3 2" xfId="7161"/>
    <cellStyle name="Normal 37 3 3 4" xfId="4127"/>
    <cellStyle name="Normal 37 3 3 4 2" xfId="8427"/>
    <cellStyle name="Normal 37 3 3 5" xfId="5895"/>
    <cellStyle name="Normal 37 3 4" xfId="1431"/>
    <cellStyle name="Normal 37 3 4 2" xfId="2067"/>
    <cellStyle name="Normal 37 3 4 2 2" xfId="3335"/>
    <cellStyle name="Normal 37 3 4 2 2 2" xfId="7635"/>
    <cellStyle name="Normal 37 3 4 2 3" xfId="4601"/>
    <cellStyle name="Normal 37 3 4 2 3 2" xfId="8901"/>
    <cellStyle name="Normal 37 3 4 2 4" xfId="6369"/>
    <cellStyle name="Normal 37 3 4 3" xfId="2702"/>
    <cellStyle name="Normal 37 3 4 3 2" xfId="7003"/>
    <cellStyle name="Normal 37 3 4 4" xfId="3969"/>
    <cellStyle name="Normal 37 3 4 4 2" xfId="8269"/>
    <cellStyle name="Normal 37 3 4 5" xfId="5738"/>
    <cellStyle name="Normal 37 3 5" xfId="1908"/>
    <cellStyle name="Normal 37 3 5 2" xfId="3176"/>
    <cellStyle name="Normal 37 3 5 2 2" xfId="7477"/>
    <cellStyle name="Normal 37 3 5 3" xfId="4443"/>
    <cellStyle name="Normal 37 3 5 3 2" xfId="8743"/>
    <cellStyle name="Normal 37 3 5 4" xfId="6211"/>
    <cellStyle name="Normal 37 3 6" xfId="2543"/>
    <cellStyle name="Normal 37 3 6 2" xfId="6845"/>
    <cellStyle name="Normal 37 3 7" xfId="3811"/>
    <cellStyle name="Normal 37 3 7 2" xfId="8111"/>
    <cellStyle name="Normal 37 3 8" xfId="5525"/>
    <cellStyle name="Normal 37 4" xfId="1746"/>
    <cellStyle name="Normal 37 4 2" xfId="2380"/>
    <cellStyle name="Normal 37 4 2 2" xfId="3648"/>
    <cellStyle name="Normal 37 4 2 2 2" xfId="7948"/>
    <cellStyle name="Normal 37 4 2 3" xfId="4914"/>
    <cellStyle name="Normal 37 4 2 3 2" xfId="9214"/>
    <cellStyle name="Normal 37 4 2 4" xfId="6682"/>
    <cellStyle name="Normal 37 4 3" xfId="3015"/>
    <cellStyle name="Normal 37 4 3 2" xfId="7316"/>
    <cellStyle name="Normal 37 4 4" xfId="4282"/>
    <cellStyle name="Normal 37 4 4 2" xfId="8582"/>
    <cellStyle name="Normal 37 4 5" xfId="6050"/>
    <cellStyle name="Normal 37 5" xfId="1587"/>
    <cellStyle name="Normal 37 5 2" xfId="2222"/>
    <cellStyle name="Normal 37 5 2 2" xfId="3490"/>
    <cellStyle name="Normal 37 5 2 2 2" xfId="7790"/>
    <cellStyle name="Normal 37 5 2 3" xfId="4756"/>
    <cellStyle name="Normal 37 5 2 3 2" xfId="9056"/>
    <cellStyle name="Normal 37 5 2 4" xfId="6524"/>
    <cellStyle name="Normal 37 5 3" xfId="2857"/>
    <cellStyle name="Normal 37 5 3 2" xfId="7158"/>
    <cellStyle name="Normal 37 5 4" xfId="4124"/>
    <cellStyle name="Normal 37 5 4 2" xfId="8424"/>
    <cellStyle name="Normal 37 5 5" xfId="5892"/>
    <cellStyle name="Normal 37 6" xfId="1428"/>
    <cellStyle name="Normal 37 6 2" xfId="2064"/>
    <cellStyle name="Normal 37 6 2 2" xfId="3332"/>
    <cellStyle name="Normal 37 6 2 2 2" xfId="7632"/>
    <cellStyle name="Normal 37 6 2 3" xfId="4598"/>
    <cellStyle name="Normal 37 6 2 3 2" xfId="8898"/>
    <cellStyle name="Normal 37 6 2 4" xfId="6366"/>
    <cellStyle name="Normal 37 6 3" xfId="2699"/>
    <cellStyle name="Normal 37 6 3 2" xfId="7000"/>
    <cellStyle name="Normal 37 6 4" xfId="3966"/>
    <cellStyle name="Normal 37 6 4 2" xfId="8266"/>
    <cellStyle name="Normal 37 6 5" xfId="5735"/>
    <cellStyle name="Normal 37 7" xfId="1905"/>
    <cellStyle name="Normal 37 7 2" xfId="3173"/>
    <cellStyle name="Normal 37 7 2 2" xfId="7474"/>
    <cellStyle name="Normal 37 7 3" xfId="4440"/>
    <cellStyle name="Normal 37 7 3 2" xfId="8740"/>
    <cellStyle name="Normal 37 7 4" xfId="6208"/>
    <cellStyle name="Normal 37 8" xfId="2540"/>
    <cellStyle name="Normal 37 8 2" xfId="6842"/>
    <cellStyle name="Normal 37 9" xfId="3808"/>
    <cellStyle name="Normal 37 9 2" xfId="8108"/>
    <cellStyle name="Normal 38" xfId="805"/>
    <cellStyle name="Normal 39" xfId="806"/>
    <cellStyle name="Normal 4" xfId="807"/>
    <cellStyle name="Normal 4 2" xfId="808"/>
    <cellStyle name="Normal 4 2 2" xfId="809"/>
    <cellStyle name="Normal 4 2 3" xfId="810"/>
    <cellStyle name="Normal 4 2 4" xfId="5526"/>
    <cellStyle name="Normal 4 3" xfId="811"/>
    <cellStyle name="Normal 4 4" xfId="812"/>
    <cellStyle name="Normal 4 4 10" xfId="5527"/>
    <cellStyle name="Normal 4 4 2" xfId="813"/>
    <cellStyle name="Normal 4 4 2 2" xfId="814"/>
    <cellStyle name="Normal 4 4 2 2 2" xfId="1752"/>
    <cellStyle name="Normal 4 4 2 2 2 2" xfId="2386"/>
    <cellStyle name="Normal 4 4 2 2 2 2 2" xfId="3654"/>
    <cellStyle name="Normal 4 4 2 2 2 2 2 2" xfId="7954"/>
    <cellStyle name="Normal 4 4 2 2 2 2 3" xfId="4920"/>
    <cellStyle name="Normal 4 4 2 2 2 2 3 2" xfId="9220"/>
    <cellStyle name="Normal 4 4 2 2 2 2 4" xfId="6688"/>
    <cellStyle name="Normal 4 4 2 2 2 3" xfId="3021"/>
    <cellStyle name="Normal 4 4 2 2 2 3 2" xfId="7322"/>
    <cellStyle name="Normal 4 4 2 2 2 4" xfId="4288"/>
    <cellStyle name="Normal 4 4 2 2 2 4 2" xfId="8588"/>
    <cellStyle name="Normal 4 4 2 2 2 5" xfId="6056"/>
    <cellStyle name="Normal 4 4 2 2 3" xfId="1593"/>
    <cellStyle name="Normal 4 4 2 2 3 2" xfId="2228"/>
    <cellStyle name="Normal 4 4 2 2 3 2 2" xfId="3496"/>
    <cellStyle name="Normal 4 4 2 2 3 2 2 2" xfId="7796"/>
    <cellStyle name="Normal 4 4 2 2 3 2 3" xfId="4762"/>
    <cellStyle name="Normal 4 4 2 2 3 2 3 2" xfId="9062"/>
    <cellStyle name="Normal 4 4 2 2 3 2 4" xfId="6530"/>
    <cellStyle name="Normal 4 4 2 2 3 3" xfId="2863"/>
    <cellStyle name="Normal 4 4 2 2 3 3 2" xfId="7164"/>
    <cellStyle name="Normal 4 4 2 2 3 4" xfId="4130"/>
    <cellStyle name="Normal 4 4 2 2 3 4 2" xfId="8430"/>
    <cellStyle name="Normal 4 4 2 2 3 5" xfId="5898"/>
    <cellStyle name="Normal 4 4 2 2 4" xfId="1434"/>
    <cellStyle name="Normal 4 4 2 2 4 2" xfId="2070"/>
    <cellStyle name="Normal 4 4 2 2 4 2 2" xfId="3338"/>
    <cellStyle name="Normal 4 4 2 2 4 2 2 2" xfId="7638"/>
    <cellStyle name="Normal 4 4 2 2 4 2 3" xfId="4604"/>
    <cellStyle name="Normal 4 4 2 2 4 2 3 2" xfId="8904"/>
    <cellStyle name="Normal 4 4 2 2 4 2 4" xfId="6372"/>
    <cellStyle name="Normal 4 4 2 2 4 3" xfId="2705"/>
    <cellStyle name="Normal 4 4 2 2 4 3 2" xfId="7006"/>
    <cellStyle name="Normal 4 4 2 2 4 4" xfId="3972"/>
    <cellStyle name="Normal 4 4 2 2 4 4 2" xfId="8272"/>
    <cellStyle name="Normal 4 4 2 2 4 5" xfId="5741"/>
    <cellStyle name="Normal 4 4 2 2 5" xfId="1911"/>
    <cellStyle name="Normal 4 4 2 2 5 2" xfId="3179"/>
    <cellStyle name="Normal 4 4 2 2 5 2 2" xfId="7480"/>
    <cellStyle name="Normal 4 4 2 2 5 3" xfId="4446"/>
    <cellStyle name="Normal 4 4 2 2 5 3 2" xfId="8746"/>
    <cellStyle name="Normal 4 4 2 2 5 4" xfId="6214"/>
    <cellStyle name="Normal 4 4 2 2 6" xfId="2546"/>
    <cellStyle name="Normal 4 4 2 2 6 2" xfId="6848"/>
    <cellStyle name="Normal 4 4 2 2 7" xfId="3814"/>
    <cellStyle name="Normal 4 4 2 2 7 2" xfId="8114"/>
    <cellStyle name="Normal 4 4 2 2 8" xfId="5529"/>
    <cellStyle name="Normal 4 4 2 3" xfId="1751"/>
    <cellStyle name="Normal 4 4 2 3 2" xfId="2385"/>
    <cellStyle name="Normal 4 4 2 3 2 2" xfId="3653"/>
    <cellStyle name="Normal 4 4 2 3 2 2 2" xfId="7953"/>
    <cellStyle name="Normal 4 4 2 3 2 3" xfId="4919"/>
    <cellStyle name="Normal 4 4 2 3 2 3 2" xfId="9219"/>
    <cellStyle name="Normal 4 4 2 3 2 4" xfId="6687"/>
    <cellStyle name="Normal 4 4 2 3 3" xfId="3020"/>
    <cellStyle name="Normal 4 4 2 3 3 2" xfId="7321"/>
    <cellStyle name="Normal 4 4 2 3 4" xfId="4287"/>
    <cellStyle name="Normal 4 4 2 3 4 2" xfId="8587"/>
    <cellStyle name="Normal 4 4 2 3 5" xfId="6055"/>
    <cellStyle name="Normal 4 4 2 4" xfId="1592"/>
    <cellStyle name="Normal 4 4 2 4 2" xfId="2227"/>
    <cellStyle name="Normal 4 4 2 4 2 2" xfId="3495"/>
    <cellStyle name="Normal 4 4 2 4 2 2 2" xfId="7795"/>
    <cellStyle name="Normal 4 4 2 4 2 3" xfId="4761"/>
    <cellStyle name="Normal 4 4 2 4 2 3 2" xfId="9061"/>
    <cellStyle name="Normal 4 4 2 4 2 4" xfId="6529"/>
    <cellStyle name="Normal 4 4 2 4 3" xfId="2862"/>
    <cellStyle name="Normal 4 4 2 4 3 2" xfId="7163"/>
    <cellStyle name="Normal 4 4 2 4 4" xfId="4129"/>
    <cellStyle name="Normal 4 4 2 4 4 2" xfId="8429"/>
    <cellStyle name="Normal 4 4 2 4 5" xfId="5897"/>
    <cellStyle name="Normal 4 4 2 5" xfId="1433"/>
    <cellStyle name="Normal 4 4 2 5 2" xfId="2069"/>
    <cellStyle name="Normal 4 4 2 5 2 2" xfId="3337"/>
    <cellStyle name="Normal 4 4 2 5 2 2 2" xfId="7637"/>
    <cellStyle name="Normal 4 4 2 5 2 3" xfId="4603"/>
    <cellStyle name="Normal 4 4 2 5 2 3 2" xfId="8903"/>
    <cellStyle name="Normal 4 4 2 5 2 4" xfId="6371"/>
    <cellStyle name="Normal 4 4 2 5 3" xfId="2704"/>
    <cellStyle name="Normal 4 4 2 5 3 2" xfId="7005"/>
    <cellStyle name="Normal 4 4 2 5 4" xfId="3971"/>
    <cellStyle name="Normal 4 4 2 5 4 2" xfId="8271"/>
    <cellStyle name="Normal 4 4 2 5 5" xfId="5740"/>
    <cellStyle name="Normal 4 4 2 6" xfId="1910"/>
    <cellStyle name="Normal 4 4 2 6 2" xfId="3178"/>
    <cellStyle name="Normal 4 4 2 6 2 2" xfId="7479"/>
    <cellStyle name="Normal 4 4 2 6 3" xfId="4445"/>
    <cellStyle name="Normal 4 4 2 6 3 2" xfId="8745"/>
    <cellStyle name="Normal 4 4 2 6 4" xfId="6213"/>
    <cellStyle name="Normal 4 4 2 7" xfId="2545"/>
    <cellStyle name="Normal 4 4 2 7 2" xfId="6847"/>
    <cellStyle name="Normal 4 4 2 8" xfId="3813"/>
    <cellStyle name="Normal 4 4 2 8 2" xfId="8113"/>
    <cellStyle name="Normal 4 4 2 9" xfId="5528"/>
    <cellStyle name="Normal 4 4 3" xfId="815"/>
    <cellStyle name="Normal 4 4 3 2" xfId="1753"/>
    <cellStyle name="Normal 4 4 3 2 2" xfId="2387"/>
    <cellStyle name="Normal 4 4 3 2 2 2" xfId="3655"/>
    <cellStyle name="Normal 4 4 3 2 2 2 2" xfId="7955"/>
    <cellStyle name="Normal 4 4 3 2 2 3" xfId="4921"/>
    <cellStyle name="Normal 4 4 3 2 2 3 2" xfId="9221"/>
    <cellStyle name="Normal 4 4 3 2 2 4" xfId="6689"/>
    <cellStyle name="Normal 4 4 3 2 3" xfId="3022"/>
    <cellStyle name="Normal 4 4 3 2 3 2" xfId="7323"/>
    <cellStyle name="Normal 4 4 3 2 4" xfId="4289"/>
    <cellStyle name="Normal 4 4 3 2 4 2" xfId="8589"/>
    <cellStyle name="Normal 4 4 3 2 5" xfId="6057"/>
    <cellStyle name="Normal 4 4 3 3" xfId="1594"/>
    <cellStyle name="Normal 4 4 3 3 2" xfId="2229"/>
    <cellStyle name="Normal 4 4 3 3 2 2" xfId="3497"/>
    <cellStyle name="Normal 4 4 3 3 2 2 2" xfId="7797"/>
    <cellStyle name="Normal 4 4 3 3 2 3" xfId="4763"/>
    <cellStyle name="Normal 4 4 3 3 2 3 2" xfId="9063"/>
    <cellStyle name="Normal 4 4 3 3 2 4" xfId="6531"/>
    <cellStyle name="Normal 4 4 3 3 3" xfId="2864"/>
    <cellStyle name="Normal 4 4 3 3 3 2" xfId="7165"/>
    <cellStyle name="Normal 4 4 3 3 4" xfId="4131"/>
    <cellStyle name="Normal 4 4 3 3 4 2" xfId="8431"/>
    <cellStyle name="Normal 4 4 3 3 5" xfId="5899"/>
    <cellStyle name="Normal 4 4 3 4" xfId="1435"/>
    <cellStyle name="Normal 4 4 3 4 2" xfId="2071"/>
    <cellStyle name="Normal 4 4 3 4 2 2" xfId="3339"/>
    <cellStyle name="Normal 4 4 3 4 2 2 2" xfId="7639"/>
    <cellStyle name="Normal 4 4 3 4 2 3" xfId="4605"/>
    <cellStyle name="Normal 4 4 3 4 2 3 2" xfId="8905"/>
    <cellStyle name="Normal 4 4 3 4 2 4" xfId="6373"/>
    <cellStyle name="Normal 4 4 3 4 3" xfId="2706"/>
    <cellStyle name="Normal 4 4 3 4 3 2" xfId="7007"/>
    <cellStyle name="Normal 4 4 3 4 4" xfId="3973"/>
    <cellStyle name="Normal 4 4 3 4 4 2" xfId="8273"/>
    <cellStyle name="Normal 4 4 3 4 5" xfId="5742"/>
    <cellStyle name="Normal 4 4 3 5" xfId="1912"/>
    <cellStyle name="Normal 4 4 3 5 2" xfId="3180"/>
    <cellStyle name="Normal 4 4 3 5 2 2" xfId="7481"/>
    <cellStyle name="Normal 4 4 3 5 3" xfId="4447"/>
    <cellStyle name="Normal 4 4 3 5 3 2" xfId="8747"/>
    <cellStyle name="Normal 4 4 3 5 4" xfId="6215"/>
    <cellStyle name="Normal 4 4 3 6" xfId="2547"/>
    <cellStyle name="Normal 4 4 3 6 2" xfId="6849"/>
    <cellStyle name="Normal 4 4 3 7" xfId="3815"/>
    <cellStyle name="Normal 4 4 3 7 2" xfId="8115"/>
    <cellStyle name="Normal 4 4 3 8" xfId="5530"/>
    <cellStyle name="Normal 4 4 4" xfId="1750"/>
    <cellStyle name="Normal 4 4 4 2" xfId="2384"/>
    <cellStyle name="Normal 4 4 4 2 2" xfId="3652"/>
    <cellStyle name="Normal 4 4 4 2 2 2" xfId="7952"/>
    <cellStyle name="Normal 4 4 4 2 3" xfId="4918"/>
    <cellStyle name="Normal 4 4 4 2 3 2" xfId="9218"/>
    <cellStyle name="Normal 4 4 4 2 4" xfId="6686"/>
    <cellStyle name="Normal 4 4 4 3" xfId="3019"/>
    <cellStyle name="Normal 4 4 4 3 2" xfId="7320"/>
    <cellStyle name="Normal 4 4 4 4" xfId="4286"/>
    <cellStyle name="Normal 4 4 4 4 2" xfId="8586"/>
    <cellStyle name="Normal 4 4 4 5" xfId="6054"/>
    <cellStyle name="Normal 4 4 5" xfId="1591"/>
    <cellStyle name="Normal 4 4 5 2" xfId="2226"/>
    <cellStyle name="Normal 4 4 5 2 2" xfId="3494"/>
    <cellStyle name="Normal 4 4 5 2 2 2" xfId="7794"/>
    <cellStyle name="Normal 4 4 5 2 3" xfId="4760"/>
    <cellStyle name="Normal 4 4 5 2 3 2" xfId="9060"/>
    <cellStyle name="Normal 4 4 5 2 4" xfId="6528"/>
    <cellStyle name="Normal 4 4 5 3" xfId="2861"/>
    <cellStyle name="Normal 4 4 5 3 2" xfId="7162"/>
    <cellStyle name="Normal 4 4 5 4" xfId="4128"/>
    <cellStyle name="Normal 4 4 5 4 2" xfId="8428"/>
    <cellStyle name="Normal 4 4 5 5" xfId="5896"/>
    <cellStyle name="Normal 4 4 6" xfId="1432"/>
    <cellStyle name="Normal 4 4 6 2" xfId="2068"/>
    <cellStyle name="Normal 4 4 6 2 2" xfId="3336"/>
    <cellStyle name="Normal 4 4 6 2 2 2" xfId="7636"/>
    <cellStyle name="Normal 4 4 6 2 3" xfId="4602"/>
    <cellStyle name="Normal 4 4 6 2 3 2" xfId="8902"/>
    <cellStyle name="Normal 4 4 6 2 4" xfId="6370"/>
    <cellStyle name="Normal 4 4 6 3" xfId="2703"/>
    <cellStyle name="Normal 4 4 6 3 2" xfId="7004"/>
    <cellStyle name="Normal 4 4 6 4" xfId="3970"/>
    <cellStyle name="Normal 4 4 6 4 2" xfId="8270"/>
    <cellStyle name="Normal 4 4 6 5" xfId="5739"/>
    <cellStyle name="Normal 4 4 7" xfId="1909"/>
    <cellStyle name="Normal 4 4 7 2" xfId="3177"/>
    <cellStyle name="Normal 4 4 7 2 2" xfId="7478"/>
    <cellStyle name="Normal 4 4 7 3" xfId="4444"/>
    <cellStyle name="Normal 4 4 7 3 2" xfId="8744"/>
    <cellStyle name="Normal 4 4 7 4" xfId="6212"/>
    <cellStyle name="Normal 4 4 8" xfId="2544"/>
    <cellStyle name="Normal 4 4 8 2" xfId="6846"/>
    <cellStyle name="Normal 4 4 9" xfId="3812"/>
    <cellStyle name="Normal 4 4 9 2" xfId="8112"/>
    <cellStyle name="Normal 4 5" xfId="816"/>
    <cellStyle name="Normal 40" xfId="817"/>
    <cellStyle name="Normal 41" xfId="818"/>
    <cellStyle name="Normal 42" xfId="819"/>
    <cellStyle name="Normal 43" xfId="820"/>
    <cellStyle name="Normal 44" xfId="821"/>
    <cellStyle name="Normal 45" xfId="822"/>
    <cellStyle name="Normal 45 10" xfId="5531"/>
    <cellStyle name="Normal 45 2" xfId="823"/>
    <cellStyle name="Normal 45 2 2" xfId="824"/>
    <cellStyle name="Normal 45 2 2 2" xfId="1756"/>
    <cellStyle name="Normal 45 2 2 2 2" xfId="2390"/>
    <cellStyle name="Normal 45 2 2 2 2 2" xfId="3658"/>
    <cellStyle name="Normal 45 2 2 2 2 2 2" xfId="7958"/>
    <cellStyle name="Normal 45 2 2 2 2 3" xfId="4924"/>
    <cellStyle name="Normal 45 2 2 2 2 3 2" xfId="9224"/>
    <cellStyle name="Normal 45 2 2 2 2 4" xfId="6692"/>
    <cellStyle name="Normal 45 2 2 2 3" xfId="3025"/>
    <cellStyle name="Normal 45 2 2 2 3 2" xfId="7326"/>
    <cellStyle name="Normal 45 2 2 2 4" xfId="4292"/>
    <cellStyle name="Normal 45 2 2 2 4 2" xfId="8592"/>
    <cellStyle name="Normal 45 2 2 2 5" xfId="6060"/>
    <cellStyle name="Normal 45 2 2 3" xfId="1597"/>
    <cellStyle name="Normal 45 2 2 3 2" xfId="2232"/>
    <cellStyle name="Normal 45 2 2 3 2 2" xfId="3500"/>
    <cellStyle name="Normal 45 2 2 3 2 2 2" xfId="7800"/>
    <cellStyle name="Normal 45 2 2 3 2 3" xfId="4766"/>
    <cellStyle name="Normal 45 2 2 3 2 3 2" xfId="9066"/>
    <cellStyle name="Normal 45 2 2 3 2 4" xfId="6534"/>
    <cellStyle name="Normal 45 2 2 3 3" xfId="2867"/>
    <cellStyle name="Normal 45 2 2 3 3 2" xfId="7168"/>
    <cellStyle name="Normal 45 2 2 3 4" xfId="4134"/>
    <cellStyle name="Normal 45 2 2 3 4 2" xfId="8434"/>
    <cellStyle name="Normal 45 2 2 3 5" xfId="5902"/>
    <cellStyle name="Normal 45 2 2 4" xfId="1438"/>
    <cellStyle name="Normal 45 2 2 4 2" xfId="2074"/>
    <cellStyle name="Normal 45 2 2 4 2 2" xfId="3342"/>
    <cellStyle name="Normal 45 2 2 4 2 2 2" xfId="7642"/>
    <cellStyle name="Normal 45 2 2 4 2 3" xfId="4608"/>
    <cellStyle name="Normal 45 2 2 4 2 3 2" xfId="8908"/>
    <cellStyle name="Normal 45 2 2 4 2 4" xfId="6376"/>
    <cellStyle name="Normal 45 2 2 4 3" xfId="2709"/>
    <cellStyle name="Normal 45 2 2 4 3 2" xfId="7010"/>
    <cellStyle name="Normal 45 2 2 4 4" xfId="3976"/>
    <cellStyle name="Normal 45 2 2 4 4 2" xfId="8276"/>
    <cellStyle name="Normal 45 2 2 4 5" xfId="5745"/>
    <cellStyle name="Normal 45 2 2 5" xfId="1915"/>
    <cellStyle name="Normal 45 2 2 5 2" xfId="3183"/>
    <cellStyle name="Normal 45 2 2 5 2 2" xfId="7484"/>
    <cellStyle name="Normal 45 2 2 5 3" xfId="4450"/>
    <cellStyle name="Normal 45 2 2 5 3 2" xfId="8750"/>
    <cellStyle name="Normal 45 2 2 5 4" xfId="6218"/>
    <cellStyle name="Normal 45 2 2 6" xfId="2550"/>
    <cellStyle name="Normal 45 2 2 6 2" xfId="6852"/>
    <cellStyle name="Normal 45 2 2 7" xfId="3818"/>
    <cellStyle name="Normal 45 2 2 7 2" xfId="8118"/>
    <cellStyle name="Normal 45 2 2 8" xfId="5533"/>
    <cellStyle name="Normal 45 2 3" xfId="1755"/>
    <cellStyle name="Normal 45 2 3 2" xfId="2389"/>
    <cellStyle name="Normal 45 2 3 2 2" xfId="3657"/>
    <cellStyle name="Normal 45 2 3 2 2 2" xfId="7957"/>
    <cellStyle name="Normal 45 2 3 2 3" xfId="4923"/>
    <cellStyle name="Normal 45 2 3 2 3 2" xfId="9223"/>
    <cellStyle name="Normal 45 2 3 2 4" xfId="6691"/>
    <cellStyle name="Normal 45 2 3 3" xfId="3024"/>
    <cellStyle name="Normal 45 2 3 3 2" xfId="7325"/>
    <cellStyle name="Normal 45 2 3 4" xfId="4291"/>
    <cellStyle name="Normal 45 2 3 4 2" xfId="8591"/>
    <cellStyle name="Normal 45 2 3 5" xfId="6059"/>
    <cellStyle name="Normal 45 2 4" xfId="1596"/>
    <cellStyle name="Normal 45 2 4 2" xfId="2231"/>
    <cellStyle name="Normal 45 2 4 2 2" xfId="3499"/>
    <cellStyle name="Normal 45 2 4 2 2 2" xfId="7799"/>
    <cellStyle name="Normal 45 2 4 2 3" xfId="4765"/>
    <cellStyle name="Normal 45 2 4 2 3 2" xfId="9065"/>
    <cellStyle name="Normal 45 2 4 2 4" xfId="6533"/>
    <cellStyle name="Normal 45 2 4 3" xfId="2866"/>
    <cellStyle name="Normal 45 2 4 3 2" xfId="7167"/>
    <cellStyle name="Normal 45 2 4 4" xfId="4133"/>
    <cellStyle name="Normal 45 2 4 4 2" xfId="8433"/>
    <cellStyle name="Normal 45 2 4 5" xfId="5901"/>
    <cellStyle name="Normal 45 2 5" xfId="1437"/>
    <cellStyle name="Normal 45 2 5 2" xfId="2073"/>
    <cellStyle name="Normal 45 2 5 2 2" xfId="3341"/>
    <cellStyle name="Normal 45 2 5 2 2 2" xfId="7641"/>
    <cellStyle name="Normal 45 2 5 2 3" xfId="4607"/>
    <cellStyle name="Normal 45 2 5 2 3 2" xfId="8907"/>
    <cellStyle name="Normal 45 2 5 2 4" xfId="6375"/>
    <cellStyle name="Normal 45 2 5 3" xfId="2708"/>
    <cellStyle name="Normal 45 2 5 3 2" xfId="7009"/>
    <cellStyle name="Normal 45 2 5 4" xfId="3975"/>
    <cellStyle name="Normal 45 2 5 4 2" xfId="8275"/>
    <cellStyle name="Normal 45 2 5 5" xfId="5744"/>
    <cellStyle name="Normal 45 2 6" xfId="1914"/>
    <cellStyle name="Normal 45 2 6 2" xfId="3182"/>
    <cellStyle name="Normal 45 2 6 2 2" xfId="7483"/>
    <cellStyle name="Normal 45 2 6 3" xfId="4449"/>
    <cellStyle name="Normal 45 2 6 3 2" xfId="8749"/>
    <cellStyle name="Normal 45 2 6 4" xfId="6217"/>
    <cellStyle name="Normal 45 2 7" xfId="2549"/>
    <cellStyle name="Normal 45 2 7 2" xfId="6851"/>
    <cellStyle name="Normal 45 2 8" xfId="3817"/>
    <cellStyle name="Normal 45 2 8 2" xfId="8117"/>
    <cellStyle name="Normal 45 2 9" xfId="5532"/>
    <cellStyle name="Normal 45 3" xfId="825"/>
    <cellStyle name="Normal 45 3 2" xfId="1757"/>
    <cellStyle name="Normal 45 3 2 2" xfId="2391"/>
    <cellStyle name="Normal 45 3 2 2 2" xfId="3659"/>
    <cellStyle name="Normal 45 3 2 2 2 2" xfId="7959"/>
    <cellStyle name="Normal 45 3 2 2 3" xfId="4925"/>
    <cellStyle name="Normal 45 3 2 2 3 2" xfId="9225"/>
    <cellStyle name="Normal 45 3 2 2 4" xfId="6693"/>
    <cellStyle name="Normal 45 3 2 3" xfId="3026"/>
    <cellStyle name="Normal 45 3 2 3 2" xfId="7327"/>
    <cellStyle name="Normal 45 3 2 4" xfId="4293"/>
    <cellStyle name="Normal 45 3 2 4 2" xfId="8593"/>
    <cellStyle name="Normal 45 3 2 5" xfId="6061"/>
    <cellStyle name="Normal 45 3 3" xfId="1598"/>
    <cellStyle name="Normal 45 3 3 2" xfId="2233"/>
    <cellStyle name="Normal 45 3 3 2 2" xfId="3501"/>
    <cellStyle name="Normal 45 3 3 2 2 2" xfId="7801"/>
    <cellStyle name="Normal 45 3 3 2 3" xfId="4767"/>
    <cellStyle name="Normal 45 3 3 2 3 2" xfId="9067"/>
    <cellStyle name="Normal 45 3 3 2 4" xfId="6535"/>
    <cellStyle name="Normal 45 3 3 3" xfId="2868"/>
    <cellStyle name="Normal 45 3 3 3 2" xfId="7169"/>
    <cellStyle name="Normal 45 3 3 4" xfId="4135"/>
    <cellStyle name="Normal 45 3 3 4 2" xfId="8435"/>
    <cellStyle name="Normal 45 3 3 5" xfId="5903"/>
    <cellStyle name="Normal 45 3 4" xfId="1439"/>
    <cellStyle name="Normal 45 3 4 2" xfId="2075"/>
    <cellStyle name="Normal 45 3 4 2 2" xfId="3343"/>
    <cellStyle name="Normal 45 3 4 2 2 2" xfId="7643"/>
    <cellStyle name="Normal 45 3 4 2 3" xfId="4609"/>
    <cellStyle name="Normal 45 3 4 2 3 2" xfId="8909"/>
    <cellStyle name="Normal 45 3 4 2 4" xfId="6377"/>
    <cellStyle name="Normal 45 3 4 3" xfId="2710"/>
    <cellStyle name="Normal 45 3 4 3 2" xfId="7011"/>
    <cellStyle name="Normal 45 3 4 4" xfId="3977"/>
    <cellStyle name="Normal 45 3 4 4 2" xfId="8277"/>
    <cellStyle name="Normal 45 3 4 5" xfId="5746"/>
    <cellStyle name="Normal 45 3 5" xfId="1916"/>
    <cellStyle name="Normal 45 3 5 2" xfId="3184"/>
    <cellStyle name="Normal 45 3 5 2 2" xfId="7485"/>
    <cellStyle name="Normal 45 3 5 3" xfId="4451"/>
    <cellStyle name="Normal 45 3 5 3 2" xfId="8751"/>
    <cellStyle name="Normal 45 3 5 4" xfId="6219"/>
    <cellStyle name="Normal 45 3 6" xfId="2551"/>
    <cellStyle name="Normal 45 3 6 2" xfId="6853"/>
    <cellStyle name="Normal 45 3 7" xfId="3819"/>
    <cellStyle name="Normal 45 3 7 2" xfId="8119"/>
    <cellStyle name="Normal 45 3 8" xfId="5534"/>
    <cellStyle name="Normal 45 4" xfId="1754"/>
    <cellStyle name="Normal 45 4 2" xfId="2388"/>
    <cellStyle name="Normal 45 4 2 2" xfId="3656"/>
    <cellStyle name="Normal 45 4 2 2 2" xfId="7956"/>
    <cellStyle name="Normal 45 4 2 3" xfId="4922"/>
    <cellStyle name="Normal 45 4 2 3 2" xfId="9222"/>
    <cellStyle name="Normal 45 4 2 4" xfId="6690"/>
    <cellStyle name="Normal 45 4 3" xfId="3023"/>
    <cellStyle name="Normal 45 4 3 2" xfId="7324"/>
    <cellStyle name="Normal 45 4 4" xfId="4290"/>
    <cellStyle name="Normal 45 4 4 2" xfId="8590"/>
    <cellStyle name="Normal 45 4 5" xfId="6058"/>
    <cellStyle name="Normal 45 5" xfId="1595"/>
    <cellStyle name="Normal 45 5 2" xfId="2230"/>
    <cellStyle name="Normal 45 5 2 2" xfId="3498"/>
    <cellStyle name="Normal 45 5 2 2 2" xfId="7798"/>
    <cellStyle name="Normal 45 5 2 3" xfId="4764"/>
    <cellStyle name="Normal 45 5 2 3 2" xfId="9064"/>
    <cellStyle name="Normal 45 5 2 4" xfId="6532"/>
    <cellStyle name="Normal 45 5 3" xfId="2865"/>
    <cellStyle name="Normal 45 5 3 2" xfId="7166"/>
    <cellStyle name="Normal 45 5 4" xfId="4132"/>
    <cellStyle name="Normal 45 5 4 2" xfId="8432"/>
    <cellStyle name="Normal 45 5 5" xfId="5900"/>
    <cellStyle name="Normal 45 6" xfId="1436"/>
    <cellStyle name="Normal 45 6 2" xfId="2072"/>
    <cellStyle name="Normal 45 6 2 2" xfId="3340"/>
    <cellStyle name="Normal 45 6 2 2 2" xfId="7640"/>
    <cellStyle name="Normal 45 6 2 3" xfId="4606"/>
    <cellStyle name="Normal 45 6 2 3 2" xfId="8906"/>
    <cellStyle name="Normal 45 6 2 4" xfId="6374"/>
    <cellStyle name="Normal 45 6 3" xfId="2707"/>
    <cellStyle name="Normal 45 6 3 2" xfId="7008"/>
    <cellStyle name="Normal 45 6 4" xfId="3974"/>
    <cellStyle name="Normal 45 6 4 2" xfId="8274"/>
    <cellStyle name="Normal 45 6 5" xfId="5743"/>
    <cellStyle name="Normal 45 7" xfId="1913"/>
    <cellStyle name="Normal 45 7 2" xfId="3181"/>
    <cellStyle name="Normal 45 7 2 2" xfId="7482"/>
    <cellStyle name="Normal 45 7 3" xfId="4448"/>
    <cellStyle name="Normal 45 7 3 2" xfId="8748"/>
    <cellStyle name="Normal 45 7 4" xfId="6216"/>
    <cellStyle name="Normal 45 8" xfId="2548"/>
    <cellStyle name="Normal 45 8 2" xfId="6850"/>
    <cellStyle name="Normal 45 9" xfId="3816"/>
    <cellStyle name="Normal 45 9 2" xfId="8116"/>
    <cellStyle name="Normal 46" xfId="826"/>
    <cellStyle name="Normal 47" xfId="827"/>
    <cellStyle name="Normal 48" xfId="828"/>
    <cellStyle name="Normal 49" xfId="829"/>
    <cellStyle name="Normal 5" xfId="830"/>
    <cellStyle name="Normal 5 10" xfId="831"/>
    <cellStyle name="Normal 5 11" xfId="832"/>
    <cellStyle name="Normal 5 12" xfId="833"/>
    <cellStyle name="Normal 5 12 10" xfId="5535"/>
    <cellStyle name="Normal 5 12 2" xfId="834"/>
    <cellStyle name="Normal 5 12 2 2" xfId="835"/>
    <cellStyle name="Normal 5 12 2 2 2" xfId="1760"/>
    <cellStyle name="Normal 5 12 2 2 2 2" xfId="2394"/>
    <cellStyle name="Normal 5 12 2 2 2 2 2" xfId="3662"/>
    <cellStyle name="Normal 5 12 2 2 2 2 2 2" xfId="7962"/>
    <cellStyle name="Normal 5 12 2 2 2 2 3" xfId="4928"/>
    <cellStyle name="Normal 5 12 2 2 2 2 3 2" xfId="9228"/>
    <cellStyle name="Normal 5 12 2 2 2 2 4" xfId="6696"/>
    <cellStyle name="Normal 5 12 2 2 2 3" xfId="3029"/>
    <cellStyle name="Normal 5 12 2 2 2 3 2" xfId="7330"/>
    <cellStyle name="Normal 5 12 2 2 2 4" xfId="4296"/>
    <cellStyle name="Normal 5 12 2 2 2 4 2" xfId="8596"/>
    <cellStyle name="Normal 5 12 2 2 2 5" xfId="6064"/>
    <cellStyle name="Normal 5 12 2 2 3" xfId="1601"/>
    <cellStyle name="Normal 5 12 2 2 3 2" xfId="2236"/>
    <cellStyle name="Normal 5 12 2 2 3 2 2" xfId="3504"/>
    <cellStyle name="Normal 5 12 2 2 3 2 2 2" xfId="7804"/>
    <cellStyle name="Normal 5 12 2 2 3 2 3" xfId="4770"/>
    <cellStyle name="Normal 5 12 2 2 3 2 3 2" xfId="9070"/>
    <cellStyle name="Normal 5 12 2 2 3 2 4" xfId="6538"/>
    <cellStyle name="Normal 5 12 2 2 3 3" xfId="2871"/>
    <cellStyle name="Normal 5 12 2 2 3 3 2" xfId="7172"/>
    <cellStyle name="Normal 5 12 2 2 3 4" xfId="4138"/>
    <cellStyle name="Normal 5 12 2 2 3 4 2" xfId="8438"/>
    <cellStyle name="Normal 5 12 2 2 3 5" xfId="5906"/>
    <cellStyle name="Normal 5 12 2 2 4" xfId="1442"/>
    <cellStyle name="Normal 5 12 2 2 4 2" xfId="2078"/>
    <cellStyle name="Normal 5 12 2 2 4 2 2" xfId="3346"/>
    <cellStyle name="Normal 5 12 2 2 4 2 2 2" xfId="7646"/>
    <cellStyle name="Normal 5 12 2 2 4 2 3" xfId="4612"/>
    <cellStyle name="Normal 5 12 2 2 4 2 3 2" xfId="8912"/>
    <cellStyle name="Normal 5 12 2 2 4 2 4" xfId="6380"/>
    <cellStyle name="Normal 5 12 2 2 4 3" xfId="2713"/>
    <cellStyle name="Normal 5 12 2 2 4 3 2" xfId="7014"/>
    <cellStyle name="Normal 5 12 2 2 4 4" xfId="3980"/>
    <cellStyle name="Normal 5 12 2 2 4 4 2" xfId="8280"/>
    <cellStyle name="Normal 5 12 2 2 4 5" xfId="5749"/>
    <cellStyle name="Normal 5 12 2 2 5" xfId="1919"/>
    <cellStyle name="Normal 5 12 2 2 5 2" xfId="3187"/>
    <cellStyle name="Normal 5 12 2 2 5 2 2" xfId="7488"/>
    <cellStyle name="Normal 5 12 2 2 5 3" xfId="4454"/>
    <cellStyle name="Normal 5 12 2 2 5 3 2" xfId="8754"/>
    <cellStyle name="Normal 5 12 2 2 5 4" xfId="6222"/>
    <cellStyle name="Normal 5 12 2 2 6" xfId="2554"/>
    <cellStyle name="Normal 5 12 2 2 6 2" xfId="6856"/>
    <cellStyle name="Normal 5 12 2 2 7" xfId="3822"/>
    <cellStyle name="Normal 5 12 2 2 7 2" xfId="8122"/>
    <cellStyle name="Normal 5 12 2 2 8" xfId="5537"/>
    <cellStyle name="Normal 5 12 2 3" xfId="1759"/>
    <cellStyle name="Normal 5 12 2 3 2" xfId="2393"/>
    <cellStyle name="Normal 5 12 2 3 2 2" xfId="3661"/>
    <cellStyle name="Normal 5 12 2 3 2 2 2" xfId="7961"/>
    <cellStyle name="Normal 5 12 2 3 2 3" xfId="4927"/>
    <cellStyle name="Normal 5 12 2 3 2 3 2" xfId="9227"/>
    <cellStyle name="Normal 5 12 2 3 2 4" xfId="6695"/>
    <cellStyle name="Normal 5 12 2 3 3" xfId="3028"/>
    <cellStyle name="Normal 5 12 2 3 3 2" xfId="7329"/>
    <cellStyle name="Normal 5 12 2 3 4" xfId="4295"/>
    <cellStyle name="Normal 5 12 2 3 4 2" xfId="8595"/>
    <cellStyle name="Normal 5 12 2 3 5" xfId="6063"/>
    <cellStyle name="Normal 5 12 2 4" xfId="1600"/>
    <cellStyle name="Normal 5 12 2 4 2" xfId="2235"/>
    <cellStyle name="Normal 5 12 2 4 2 2" xfId="3503"/>
    <cellStyle name="Normal 5 12 2 4 2 2 2" xfId="7803"/>
    <cellStyle name="Normal 5 12 2 4 2 3" xfId="4769"/>
    <cellStyle name="Normal 5 12 2 4 2 3 2" xfId="9069"/>
    <cellStyle name="Normal 5 12 2 4 2 4" xfId="6537"/>
    <cellStyle name="Normal 5 12 2 4 3" xfId="2870"/>
    <cellStyle name="Normal 5 12 2 4 3 2" xfId="7171"/>
    <cellStyle name="Normal 5 12 2 4 4" xfId="4137"/>
    <cellStyle name="Normal 5 12 2 4 4 2" xfId="8437"/>
    <cellStyle name="Normal 5 12 2 4 5" xfId="5905"/>
    <cellStyle name="Normal 5 12 2 5" xfId="1441"/>
    <cellStyle name="Normal 5 12 2 5 2" xfId="2077"/>
    <cellStyle name="Normal 5 12 2 5 2 2" xfId="3345"/>
    <cellStyle name="Normal 5 12 2 5 2 2 2" xfId="7645"/>
    <cellStyle name="Normal 5 12 2 5 2 3" xfId="4611"/>
    <cellStyle name="Normal 5 12 2 5 2 3 2" xfId="8911"/>
    <cellStyle name="Normal 5 12 2 5 2 4" xfId="6379"/>
    <cellStyle name="Normal 5 12 2 5 3" xfId="2712"/>
    <cellStyle name="Normal 5 12 2 5 3 2" xfId="7013"/>
    <cellStyle name="Normal 5 12 2 5 4" xfId="3979"/>
    <cellStyle name="Normal 5 12 2 5 4 2" xfId="8279"/>
    <cellStyle name="Normal 5 12 2 5 5" xfId="5748"/>
    <cellStyle name="Normal 5 12 2 6" xfId="1918"/>
    <cellStyle name="Normal 5 12 2 6 2" xfId="3186"/>
    <cellStyle name="Normal 5 12 2 6 2 2" xfId="7487"/>
    <cellStyle name="Normal 5 12 2 6 3" xfId="4453"/>
    <cellStyle name="Normal 5 12 2 6 3 2" xfId="8753"/>
    <cellStyle name="Normal 5 12 2 6 4" xfId="6221"/>
    <cellStyle name="Normal 5 12 2 7" xfId="2553"/>
    <cellStyle name="Normal 5 12 2 7 2" xfId="6855"/>
    <cellStyle name="Normal 5 12 2 8" xfId="3821"/>
    <cellStyle name="Normal 5 12 2 8 2" xfId="8121"/>
    <cellStyle name="Normal 5 12 2 9" xfId="5536"/>
    <cellStyle name="Normal 5 12 3" xfId="836"/>
    <cellStyle name="Normal 5 12 3 2" xfId="1761"/>
    <cellStyle name="Normal 5 12 3 2 2" xfId="2395"/>
    <cellStyle name="Normal 5 12 3 2 2 2" xfId="3663"/>
    <cellStyle name="Normal 5 12 3 2 2 2 2" xfId="7963"/>
    <cellStyle name="Normal 5 12 3 2 2 3" xfId="4929"/>
    <cellStyle name="Normal 5 12 3 2 2 3 2" xfId="9229"/>
    <cellStyle name="Normal 5 12 3 2 2 4" xfId="6697"/>
    <cellStyle name="Normal 5 12 3 2 3" xfId="3030"/>
    <cellStyle name="Normal 5 12 3 2 3 2" xfId="7331"/>
    <cellStyle name="Normal 5 12 3 2 4" xfId="4297"/>
    <cellStyle name="Normal 5 12 3 2 4 2" xfId="8597"/>
    <cellStyle name="Normal 5 12 3 2 5" xfId="6065"/>
    <cellStyle name="Normal 5 12 3 3" xfId="1602"/>
    <cellStyle name="Normal 5 12 3 3 2" xfId="2237"/>
    <cellStyle name="Normal 5 12 3 3 2 2" xfId="3505"/>
    <cellStyle name="Normal 5 12 3 3 2 2 2" xfId="7805"/>
    <cellStyle name="Normal 5 12 3 3 2 3" xfId="4771"/>
    <cellStyle name="Normal 5 12 3 3 2 3 2" xfId="9071"/>
    <cellStyle name="Normal 5 12 3 3 2 4" xfId="6539"/>
    <cellStyle name="Normal 5 12 3 3 3" xfId="2872"/>
    <cellStyle name="Normal 5 12 3 3 3 2" xfId="7173"/>
    <cellStyle name="Normal 5 12 3 3 4" xfId="4139"/>
    <cellStyle name="Normal 5 12 3 3 4 2" xfId="8439"/>
    <cellStyle name="Normal 5 12 3 3 5" xfId="5907"/>
    <cellStyle name="Normal 5 12 3 4" xfId="1443"/>
    <cellStyle name="Normal 5 12 3 4 2" xfId="2079"/>
    <cellStyle name="Normal 5 12 3 4 2 2" xfId="3347"/>
    <cellStyle name="Normal 5 12 3 4 2 2 2" xfId="7647"/>
    <cellStyle name="Normal 5 12 3 4 2 3" xfId="4613"/>
    <cellStyle name="Normal 5 12 3 4 2 3 2" xfId="8913"/>
    <cellStyle name="Normal 5 12 3 4 2 4" xfId="6381"/>
    <cellStyle name="Normal 5 12 3 4 3" xfId="2714"/>
    <cellStyle name="Normal 5 12 3 4 3 2" xfId="7015"/>
    <cellStyle name="Normal 5 12 3 4 4" xfId="3981"/>
    <cellStyle name="Normal 5 12 3 4 4 2" xfId="8281"/>
    <cellStyle name="Normal 5 12 3 4 5" xfId="5750"/>
    <cellStyle name="Normal 5 12 3 5" xfId="1920"/>
    <cellStyle name="Normal 5 12 3 5 2" xfId="3188"/>
    <cellStyle name="Normal 5 12 3 5 2 2" xfId="7489"/>
    <cellStyle name="Normal 5 12 3 5 3" xfId="4455"/>
    <cellStyle name="Normal 5 12 3 5 3 2" xfId="8755"/>
    <cellStyle name="Normal 5 12 3 5 4" xfId="6223"/>
    <cellStyle name="Normal 5 12 3 6" xfId="2555"/>
    <cellStyle name="Normal 5 12 3 6 2" xfId="6857"/>
    <cellStyle name="Normal 5 12 3 7" xfId="3823"/>
    <cellStyle name="Normal 5 12 3 7 2" xfId="8123"/>
    <cellStyle name="Normal 5 12 3 8" xfId="5538"/>
    <cellStyle name="Normal 5 12 4" xfId="1758"/>
    <cellStyle name="Normal 5 12 4 2" xfId="2392"/>
    <cellStyle name="Normal 5 12 4 2 2" xfId="3660"/>
    <cellStyle name="Normal 5 12 4 2 2 2" xfId="7960"/>
    <cellStyle name="Normal 5 12 4 2 3" xfId="4926"/>
    <cellStyle name="Normal 5 12 4 2 3 2" xfId="9226"/>
    <cellStyle name="Normal 5 12 4 2 4" xfId="6694"/>
    <cellStyle name="Normal 5 12 4 3" xfId="3027"/>
    <cellStyle name="Normal 5 12 4 3 2" xfId="7328"/>
    <cellStyle name="Normal 5 12 4 4" xfId="4294"/>
    <cellStyle name="Normal 5 12 4 4 2" xfId="8594"/>
    <cellStyle name="Normal 5 12 4 5" xfId="6062"/>
    <cellStyle name="Normal 5 12 5" xfId="1599"/>
    <cellStyle name="Normal 5 12 5 2" xfId="2234"/>
    <cellStyle name="Normal 5 12 5 2 2" xfId="3502"/>
    <cellStyle name="Normal 5 12 5 2 2 2" xfId="7802"/>
    <cellStyle name="Normal 5 12 5 2 3" xfId="4768"/>
    <cellStyle name="Normal 5 12 5 2 3 2" xfId="9068"/>
    <cellStyle name="Normal 5 12 5 2 4" xfId="6536"/>
    <cellStyle name="Normal 5 12 5 3" xfId="2869"/>
    <cellStyle name="Normal 5 12 5 3 2" xfId="7170"/>
    <cellStyle name="Normal 5 12 5 4" xfId="4136"/>
    <cellStyle name="Normal 5 12 5 4 2" xfId="8436"/>
    <cellStyle name="Normal 5 12 5 5" xfId="5904"/>
    <cellStyle name="Normal 5 12 6" xfId="1440"/>
    <cellStyle name="Normal 5 12 6 2" xfId="2076"/>
    <cellStyle name="Normal 5 12 6 2 2" xfId="3344"/>
    <cellStyle name="Normal 5 12 6 2 2 2" xfId="7644"/>
    <cellStyle name="Normal 5 12 6 2 3" xfId="4610"/>
    <cellStyle name="Normal 5 12 6 2 3 2" xfId="8910"/>
    <cellStyle name="Normal 5 12 6 2 4" xfId="6378"/>
    <cellStyle name="Normal 5 12 6 3" xfId="2711"/>
    <cellStyle name="Normal 5 12 6 3 2" xfId="7012"/>
    <cellStyle name="Normal 5 12 6 4" xfId="3978"/>
    <cellStyle name="Normal 5 12 6 4 2" xfId="8278"/>
    <cellStyle name="Normal 5 12 6 5" xfId="5747"/>
    <cellStyle name="Normal 5 12 7" xfId="1917"/>
    <cellStyle name="Normal 5 12 7 2" xfId="3185"/>
    <cellStyle name="Normal 5 12 7 2 2" xfId="7486"/>
    <cellStyle name="Normal 5 12 7 3" xfId="4452"/>
    <cellStyle name="Normal 5 12 7 3 2" xfId="8752"/>
    <cellStyle name="Normal 5 12 7 4" xfId="6220"/>
    <cellStyle name="Normal 5 12 8" xfId="2552"/>
    <cellStyle name="Normal 5 12 8 2" xfId="6854"/>
    <cellStyle name="Normal 5 12 9" xfId="3820"/>
    <cellStyle name="Normal 5 12 9 2" xfId="8120"/>
    <cellStyle name="Normal 5 13" xfId="837"/>
    <cellStyle name="Normal 5 14" xfId="838"/>
    <cellStyle name="Normal 5 2" xfId="839"/>
    <cellStyle name="Normal 5 2 2" xfId="840"/>
    <cellStyle name="Normal 5 2 3" xfId="5539"/>
    <cellStyle name="Normal 5 3" xfId="841"/>
    <cellStyle name="Normal 5 3 2" xfId="842"/>
    <cellStyle name="Normal 5 4" xfId="843"/>
    <cellStyle name="Normal 5 5" xfId="844"/>
    <cellStyle name="Normal 5 6" xfId="845"/>
    <cellStyle name="Normal 5 7" xfId="846"/>
    <cellStyle name="Normal 5 8" xfId="847"/>
    <cellStyle name="Normal 5 9" xfId="848"/>
    <cellStyle name="Normal 50" xfId="849"/>
    <cellStyle name="Normal 51" xfId="850"/>
    <cellStyle name="Normal 51 10" xfId="5540"/>
    <cellStyle name="Normal 51 2" xfId="851"/>
    <cellStyle name="Normal 51 2 2" xfId="852"/>
    <cellStyle name="Normal 51 2 2 2" xfId="1764"/>
    <cellStyle name="Normal 51 2 2 2 2" xfId="2398"/>
    <cellStyle name="Normal 51 2 2 2 2 2" xfId="3666"/>
    <cellStyle name="Normal 51 2 2 2 2 2 2" xfId="7966"/>
    <cellStyle name="Normal 51 2 2 2 2 3" xfId="4932"/>
    <cellStyle name="Normal 51 2 2 2 2 3 2" xfId="9232"/>
    <cellStyle name="Normal 51 2 2 2 2 4" xfId="6700"/>
    <cellStyle name="Normal 51 2 2 2 3" xfId="3033"/>
    <cellStyle name="Normal 51 2 2 2 3 2" xfId="7334"/>
    <cellStyle name="Normal 51 2 2 2 4" xfId="4300"/>
    <cellStyle name="Normal 51 2 2 2 4 2" xfId="8600"/>
    <cellStyle name="Normal 51 2 2 2 5" xfId="6068"/>
    <cellStyle name="Normal 51 2 2 3" xfId="1605"/>
    <cellStyle name="Normal 51 2 2 3 2" xfId="2240"/>
    <cellStyle name="Normal 51 2 2 3 2 2" xfId="3508"/>
    <cellStyle name="Normal 51 2 2 3 2 2 2" xfId="7808"/>
    <cellStyle name="Normal 51 2 2 3 2 3" xfId="4774"/>
    <cellStyle name="Normal 51 2 2 3 2 3 2" xfId="9074"/>
    <cellStyle name="Normal 51 2 2 3 2 4" xfId="6542"/>
    <cellStyle name="Normal 51 2 2 3 3" xfId="2875"/>
    <cellStyle name="Normal 51 2 2 3 3 2" xfId="7176"/>
    <cellStyle name="Normal 51 2 2 3 4" xfId="4142"/>
    <cellStyle name="Normal 51 2 2 3 4 2" xfId="8442"/>
    <cellStyle name="Normal 51 2 2 3 5" xfId="5910"/>
    <cellStyle name="Normal 51 2 2 4" xfId="1446"/>
    <cellStyle name="Normal 51 2 2 4 2" xfId="2082"/>
    <cellStyle name="Normal 51 2 2 4 2 2" xfId="3350"/>
    <cellStyle name="Normal 51 2 2 4 2 2 2" xfId="7650"/>
    <cellStyle name="Normal 51 2 2 4 2 3" xfId="4616"/>
    <cellStyle name="Normal 51 2 2 4 2 3 2" xfId="8916"/>
    <cellStyle name="Normal 51 2 2 4 2 4" xfId="6384"/>
    <cellStyle name="Normal 51 2 2 4 3" xfId="2717"/>
    <cellStyle name="Normal 51 2 2 4 3 2" xfId="7018"/>
    <cellStyle name="Normal 51 2 2 4 4" xfId="3984"/>
    <cellStyle name="Normal 51 2 2 4 4 2" xfId="8284"/>
    <cellStyle name="Normal 51 2 2 4 5" xfId="5753"/>
    <cellStyle name="Normal 51 2 2 5" xfId="1923"/>
    <cellStyle name="Normal 51 2 2 5 2" xfId="3191"/>
    <cellStyle name="Normal 51 2 2 5 2 2" xfId="7492"/>
    <cellStyle name="Normal 51 2 2 5 3" xfId="4458"/>
    <cellStyle name="Normal 51 2 2 5 3 2" xfId="8758"/>
    <cellStyle name="Normal 51 2 2 5 4" xfId="6226"/>
    <cellStyle name="Normal 51 2 2 6" xfId="2558"/>
    <cellStyle name="Normal 51 2 2 6 2" xfId="6860"/>
    <cellStyle name="Normal 51 2 2 7" xfId="3826"/>
    <cellStyle name="Normal 51 2 2 7 2" xfId="8126"/>
    <cellStyle name="Normal 51 2 2 8" xfId="5542"/>
    <cellStyle name="Normal 51 2 3" xfId="1763"/>
    <cellStyle name="Normal 51 2 3 2" xfId="2397"/>
    <cellStyle name="Normal 51 2 3 2 2" xfId="3665"/>
    <cellStyle name="Normal 51 2 3 2 2 2" xfId="7965"/>
    <cellStyle name="Normal 51 2 3 2 3" xfId="4931"/>
    <cellStyle name="Normal 51 2 3 2 3 2" xfId="9231"/>
    <cellStyle name="Normal 51 2 3 2 4" xfId="6699"/>
    <cellStyle name="Normal 51 2 3 3" xfId="3032"/>
    <cellStyle name="Normal 51 2 3 3 2" xfId="7333"/>
    <cellStyle name="Normal 51 2 3 4" xfId="4299"/>
    <cellStyle name="Normal 51 2 3 4 2" xfId="8599"/>
    <cellStyle name="Normal 51 2 3 5" xfId="6067"/>
    <cellStyle name="Normal 51 2 4" xfId="1604"/>
    <cellStyle name="Normal 51 2 4 2" xfId="2239"/>
    <cellStyle name="Normal 51 2 4 2 2" xfId="3507"/>
    <cellStyle name="Normal 51 2 4 2 2 2" xfId="7807"/>
    <cellStyle name="Normal 51 2 4 2 3" xfId="4773"/>
    <cellStyle name="Normal 51 2 4 2 3 2" xfId="9073"/>
    <cellStyle name="Normal 51 2 4 2 4" xfId="6541"/>
    <cellStyle name="Normal 51 2 4 3" xfId="2874"/>
    <cellStyle name="Normal 51 2 4 3 2" xfId="7175"/>
    <cellStyle name="Normal 51 2 4 4" xfId="4141"/>
    <cellStyle name="Normal 51 2 4 4 2" xfId="8441"/>
    <cellStyle name="Normal 51 2 4 5" xfId="5909"/>
    <cellStyle name="Normal 51 2 5" xfId="1445"/>
    <cellStyle name="Normal 51 2 5 2" xfId="2081"/>
    <cellStyle name="Normal 51 2 5 2 2" xfId="3349"/>
    <cellStyle name="Normal 51 2 5 2 2 2" xfId="7649"/>
    <cellStyle name="Normal 51 2 5 2 3" xfId="4615"/>
    <cellStyle name="Normal 51 2 5 2 3 2" xfId="8915"/>
    <cellStyle name="Normal 51 2 5 2 4" xfId="6383"/>
    <cellStyle name="Normal 51 2 5 3" xfId="2716"/>
    <cellStyle name="Normal 51 2 5 3 2" xfId="7017"/>
    <cellStyle name="Normal 51 2 5 4" xfId="3983"/>
    <cellStyle name="Normal 51 2 5 4 2" xfId="8283"/>
    <cellStyle name="Normal 51 2 5 5" xfId="5752"/>
    <cellStyle name="Normal 51 2 6" xfId="1922"/>
    <cellStyle name="Normal 51 2 6 2" xfId="3190"/>
    <cellStyle name="Normal 51 2 6 2 2" xfId="7491"/>
    <cellStyle name="Normal 51 2 6 3" xfId="4457"/>
    <cellStyle name="Normal 51 2 6 3 2" xfId="8757"/>
    <cellStyle name="Normal 51 2 6 4" xfId="6225"/>
    <cellStyle name="Normal 51 2 7" xfId="2557"/>
    <cellStyle name="Normal 51 2 7 2" xfId="6859"/>
    <cellStyle name="Normal 51 2 8" xfId="3825"/>
    <cellStyle name="Normal 51 2 8 2" xfId="8125"/>
    <cellStyle name="Normal 51 2 9" xfId="5541"/>
    <cellStyle name="Normal 51 3" xfId="853"/>
    <cellStyle name="Normal 51 3 2" xfId="1765"/>
    <cellStyle name="Normal 51 3 2 2" xfId="2399"/>
    <cellStyle name="Normal 51 3 2 2 2" xfId="3667"/>
    <cellStyle name="Normal 51 3 2 2 2 2" xfId="7967"/>
    <cellStyle name="Normal 51 3 2 2 3" xfId="4933"/>
    <cellStyle name="Normal 51 3 2 2 3 2" xfId="9233"/>
    <cellStyle name="Normal 51 3 2 2 4" xfId="6701"/>
    <cellStyle name="Normal 51 3 2 3" xfId="3034"/>
    <cellStyle name="Normal 51 3 2 3 2" xfId="7335"/>
    <cellStyle name="Normal 51 3 2 4" xfId="4301"/>
    <cellStyle name="Normal 51 3 2 4 2" xfId="8601"/>
    <cellStyle name="Normal 51 3 2 5" xfId="6069"/>
    <cellStyle name="Normal 51 3 3" xfId="1606"/>
    <cellStyle name="Normal 51 3 3 2" xfId="2241"/>
    <cellStyle name="Normal 51 3 3 2 2" xfId="3509"/>
    <cellStyle name="Normal 51 3 3 2 2 2" xfId="7809"/>
    <cellStyle name="Normal 51 3 3 2 3" xfId="4775"/>
    <cellStyle name="Normal 51 3 3 2 3 2" xfId="9075"/>
    <cellStyle name="Normal 51 3 3 2 4" xfId="6543"/>
    <cellStyle name="Normal 51 3 3 3" xfId="2876"/>
    <cellStyle name="Normal 51 3 3 3 2" xfId="7177"/>
    <cellStyle name="Normal 51 3 3 4" xfId="4143"/>
    <cellStyle name="Normal 51 3 3 4 2" xfId="8443"/>
    <cellStyle name="Normal 51 3 3 5" xfId="5911"/>
    <cellStyle name="Normal 51 3 4" xfId="1447"/>
    <cellStyle name="Normal 51 3 4 2" xfId="2083"/>
    <cellStyle name="Normal 51 3 4 2 2" xfId="3351"/>
    <cellStyle name="Normal 51 3 4 2 2 2" xfId="7651"/>
    <cellStyle name="Normal 51 3 4 2 3" xfId="4617"/>
    <cellStyle name="Normal 51 3 4 2 3 2" xfId="8917"/>
    <cellStyle name="Normal 51 3 4 2 4" xfId="6385"/>
    <cellStyle name="Normal 51 3 4 3" xfId="2718"/>
    <cellStyle name="Normal 51 3 4 3 2" xfId="7019"/>
    <cellStyle name="Normal 51 3 4 4" xfId="3985"/>
    <cellStyle name="Normal 51 3 4 4 2" xfId="8285"/>
    <cellStyle name="Normal 51 3 4 5" xfId="5754"/>
    <cellStyle name="Normal 51 3 5" xfId="1924"/>
    <cellStyle name="Normal 51 3 5 2" xfId="3192"/>
    <cellStyle name="Normal 51 3 5 2 2" xfId="7493"/>
    <cellStyle name="Normal 51 3 5 3" xfId="4459"/>
    <cellStyle name="Normal 51 3 5 3 2" xfId="8759"/>
    <cellStyle name="Normal 51 3 5 4" xfId="6227"/>
    <cellStyle name="Normal 51 3 6" xfId="2559"/>
    <cellStyle name="Normal 51 3 6 2" xfId="6861"/>
    <cellStyle name="Normal 51 3 7" xfId="3827"/>
    <cellStyle name="Normal 51 3 7 2" xfId="8127"/>
    <cellStyle name="Normal 51 3 8" xfId="5543"/>
    <cellStyle name="Normal 51 4" xfId="1762"/>
    <cellStyle name="Normal 51 4 2" xfId="2396"/>
    <cellStyle name="Normal 51 4 2 2" xfId="3664"/>
    <cellStyle name="Normal 51 4 2 2 2" xfId="7964"/>
    <cellStyle name="Normal 51 4 2 3" xfId="4930"/>
    <cellStyle name="Normal 51 4 2 3 2" xfId="9230"/>
    <cellStyle name="Normal 51 4 2 4" xfId="6698"/>
    <cellStyle name="Normal 51 4 3" xfId="3031"/>
    <cellStyle name="Normal 51 4 3 2" xfId="7332"/>
    <cellStyle name="Normal 51 4 4" xfId="4298"/>
    <cellStyle name="Normal 51 4 4 2" xfId="8598"/>
    <cellStyle name="Normal 51 4 5" xfId="6066"/>
    <cellStyle name="Normal 51 5" xfId="1603"/>
    <cellStyle name="Normal 51 5 2" xfId="2238"/>
    <cellStyle name="Normal 51 5 2 2" xfId="3506"/>
    <cellStyle name="Normal 51 5 2 2 2" xfId="7806"/>
    <cellStyle name="Normal 51 5 2 3" xfId="4772"/>
    <cellStyle name="Normal 51 5 2 3 2" xfId="9072"/>
    <cellStyle name="Normal 51 5 2 4" xfId="6540"/>
    <cellStyle name="Normal 51 5 3" xfId="2873"/>
    <cellStyle name="Normal 51 5 3 2" xfId="7174"/>
    <cellStyle name="Normal 51 5 4" xfId="4140"/>
    <cellStyle name="Normal 51 5 4 2" xfId="8440"/>
    <cellStyle name="Normal 51 5 5" xfId="5908"/>
    <cellStyle name="Normal 51 6" xfId="1444"/>
    <cellStyle name="Normal 51 6 2" xfId="2080"/>
    <cellStyle name="Normal 51 6 2 2" xfId="3348"/>
    <cellStyle name="Normal 51 6 2 2 2" xfId="7648"/>
    <cellStyle name="Normal 51 6 2 3" xfId="4614"/>
    <cellStyle name="Normal 51 6 2 3 2" xfId="8914"/>
    <cellStyle name="Normal 51 6 2 4" xfId="6382"/>
    <cellStyle name="Normal 51 6 3" xfId="2715"/>
    <cellStyle name="Normal 51 6 3 2" xfId="7016"/>
    <cellStyle name="Normal 51 6 4" xfId="3982"/>
    <cellStyle name="Normal 51 6 4 2" xfId="8282"/>
    <cellStyle name="Normal 51 6 5" xfId="5751"/>
    <cellStyle name="Normal 51 7" xfId="1921"/>
    <cellStyle name="Normal 51 7 2" xfId="3189"/>
    <cellStyle name="Normal 51 7 2 2" xfId="7490"/>
    <cellStyle name="Normal 51 7 3" xfId="4456"/>
    <cellStyle name="Normal 51 7 3 2" xfId="8756"/>
    <cellStyle name="Normal 51 7 4" xfId="6224"/>
    <cellStyle name="Normal 51 8" xfId="2556"/>
    <cellStyle name="Normal 51 8 2" xfId="6858"/>
    <cellStyle name="Normal 51 9" xfId="3824"/>
    <cellStyle name="Normal 51 9 2" xfId="8124"/>
    <cellStyle name="Normal 52" xfId="854"/>
    <cellStyle name="Normal 52 10" xfId="5544"/>
    <cellStyle name="Normal 52 2" xfId="855"/>
    <cellStyle name="Normal 52 2 2" xfId="856"/>
    <cellStyle name="Normal 52 2 2 2" xfId="1768"/>
    <cellStyle name="Normal 52 2 2 2 2" xfId="2402"/>
    <cellStyle name="Normal 52 2 2 2 2 2" xfId="3670"/>
    <cellStyle name="Normal 52 2 2 2 2 2 2" xfId="7970"/>
    <cellStyle name="Normal 52 2 2 2 2 3" xfId="4936"/>
    <cellStyle name="Normal 52 2 2 2 2 3 2" xfId="9236"/>
    <cellStyle name="Normal 52 2 2 2 2 4" xfId="6704"/>
    <cellStyle name="Normal 52 2 2 2 3" xfId="3037"/>
    <cellStyle name="Normal 52 2 2 2 3 2" xfId="7338"/>
    <cellStyle name="Normal 52 2 2 2 4" xfId="4304"/>
    <cellStyle name="Normal 52 2 2 2 4 2" xfId="8604"/>
    <cellStyle name="Normal 52 2 2 2 5" xfId="6072"/>
    <cellStyle name="Normal 52 2 2 3" xfId="1609"/>
    <cellStyle name="Normal 52 2 2 3 2" xfId="2244"/>
    <cellStyle name="Normal 52 2 2 3 2 2" xfId="3512"/>
    <cellStyle name="Normal 52 2 2 3 2 2 2" xfId="7812"/>
    <cellStyle name="Normal 52 2 2 3 2 3" xfId="4778"/>
    <cellStyle name="Normal 52 2 2 3 2 3 2" xfId="9078"/>
    <cellStyle name="Normal 52 2 2 3 2 4" xfId="6546"/>
    <cellStyle name="Normal 52 2 2 3 3" xfId="2879"/>
    <cellStyle name="Normal 52 2 2 3 3 2" xfId="7180"/>
    <cellStyle name="Normal 52 2 2 3 4" xfId="4146"/>
    <cellStyle name="Normal 52 2 2 3 4 2" xfId="8446"/>
    <cellStyle name="Normal 52 2 2 3 5" xfId="5914"/>
    <cellStyle name="Normal 52 2 2 4" xfId="1450"/>
    <cellStyle name="Normal 52 2 2 4 2" xfId="2086"/>
    <cellStyle name="Normal 52 2 2 4 2 2" xfId="3354"/>
    <cellStyle name="Normal 52 2 2 4 2 2 2" xfId="7654"/>
    <cellStyle name="Normal 52 2 2 4 2 3" xfId="4620"/>
    <cellStyle name="Normal 52 2 2 4 2 3 2" xfId="8920"/>
    <cellStyle name="Normal 52 2 2 4 2 4" xfId="6388"/>
    <cellStyle name="Normal 52 2 2 4 3" xfId="2721"/>
    <cellStyle name="Normal 52 2 2 4 3 2" xfId="7022"/>
    <cellStyle name="Normal 52 2 2 4 4" xfId="3988"/>
    <cellStyle name="Normal 52 2 2 4 4 2" xfId="8288"/>
    <cellStyle name="Normal 52 2 2 4 5" xfId="5757"/>
    <cellStyle name="Normal 52 2 2 5" xfId="1927"/>
    <cellStyle name="Normal 52 2 2 5 2" xfId="3195"/>
    <cellStyle name="Normal 52 2 2 5 2 2" xfId="7496"/>
    <cellStyle name="Normal 52 2 2 5 3" xfId="4462"/>
    <cellStyle name="Normal 52 2 2 5 3 2" xfId="8762"/>
    <cellStyle name="Normal 52 2 2 5 4" xfId="6230"/>
    <cellStyle name="Normal 52 2 2 6" xfId="2562"/>
    <cellStyle name="Normal 52 2 2 6 2" xfId="6864"/>
    <cellStyle name="Normal 52 2 2 7" xfId="3830"/>
    <cellStyle name="Normal 52 2 2 7 2" xfId="8130"/>
    <cellStyle name="Normal 52 2 2 8" xfId="5546"/>
    <cellStyle name="Normal 52 2 3" xfId="1767"/>
    <cellStyle name="Normal 52 2 3 2" xfId="2401"/>
    <cellStyle name="Normal 52 2 3 2 2" xfId="3669"/>
    <cellStyle name="Normal 52 2 3 2 2 2" xfId="7969"/>
    <cellStyle name="Normal 52 2 3 2 3" xfId="4935"/>
    <cellStyle name="Normal 52 2 3 2 3 2" xfId="9235"/>
    <cellStyle name="Normal 52 2 3 2 4" xfId="6703"/>
    <cellStyle name="Normal 52 2 3 3" xfId="3036"/>
    <cellStyle name="Normal 52 2 3 3 2" xfId="7337"/>
    <cellStyle name="Normal 52 2 3 4" xfId="4303"/>
    <cellStyle name="Normal 52 2 3 4 2" xfId="8603"/>
    <cellStyle name="Normal 52 2 3 5" xfId="6071"/>
    <cellStyle name="Normal 52 2 4" xfId="1608"/>
    <cellStyle name="Normal 52 2 4 2" xfId="2243"/>
    <cellStyle name="Normal 52 2 4 2 2" xfId="3511"/>
    <cellStyle name="Normal 52 2 4 2 2 2" xfId="7811"/>
    <cellStyle name="Normal 52 2 4 2 3" xfId="4777"/>
    <cellStyle name="Normal 52 2 4 2 3 2" xfId="9077"/>
    <cellStyle name="Normal 52 2 4 2 4" xfId="6545"/>
    <cellStyle name="Normal 52 2 4 3" xfId="2878"/>
    <cellStyle name="Normal 52 2 4 3 2" xfId="7179"/>
    <cellStyle name="Normal 52 2 4 4" xfId="4145"/>
    <cellStyle name="Normal 52 2 4 4 2" xfId="8445"/>
    <cellStyle name="Normal 52 2 4 5" xfId="5913"/>
    <cellStyle name="Normal 52 2 5" xfId="1449"/>
    <cellStyle name="Normal 52 2 5 2" xfId="2085"/>
    <cellStyle name="Normal 52 2 5 2 2" xfId="3353"/>
    <cellStyle name="Normal 52 2 5 2 2 2" xfId="7653"/>
    <cellStyle name="Normal 52 2 5 2 3" xfId="4619"/>
    <cellStyle name="Normal 52 2 5 2 3 2" xfId="8919"/>
    <cellStyle name="Normal 52 2 5 2 4" xfId="6387"/>
    <cellStyle name="Normal 52 2 5 3" xfId="2720"/>
    <cellStyle name="Normal 52 2 5 3 2" xfId="7021"/>
    <cellStyle name="Normal 52 2 5 4" xfId="3987"/>
    <cellStyle name="Normal 52 2 5 4 2" xfId="8287"/>
    <cellStyle name="Normal 52 2 5 5" xfId="5756"/>
    <cellStyle name="Normal 52 2 6" xfId="1926"/>
    <cellStyle name="Normal 52 2 6 2" xfId="3194"/>
    <cellStyle name="Normal 52 2 6 2 2" xfId="7495"/>
    <cellStyle name="Normal 52 2 6 3" xfId="4461"/>
    <cellStyle name="Normal 52 2 6 3 2" xfId="8761"/>
    <cellStyle name="Normal 52 2 6 4" xfId="6229"/>
    <cellStyle name="Normal 52 2 7" xfId="2561"/>
    <cellStyle name="Normal 52 2 7 2" xfId="6863"/>
    <cellStyle name="Normal 52 2 8" xfId="3829"/>
    <cellStyle name="Normal 52 2 8 2" xfId="8129"/>
    <cellStyle name="Normal 52 2 9" xfId="5545"/>
    <cellStyle name="Normal 52 3" xfId="857"/>
    <cellStyle name="Normal 52 3 2" xfId="1769"/>
    <cellStyle name="Normal 52 3 2 2" xfId="2403"/>
    <cellStyle name="Normal 52 3 2 2 2" xfId="3671"/>
    <cellStyle name="Normal 52 3 2 2 2 2" xfId="7971"/>
    <cellStyle name="Normal 52 3 2 2 3" xfId="4937"/>
    <cellStyle name="Normal 52 3 2 2 3 2" xfId="9237"/>
    <cellStyle name="Normal 52 3 2 2 4" xfId="6705"/>
    <cellStyle name="Normal 52 3 2 3" xfId="3038"/>
    <cellStyle name="Normal 52 3 2 3 2" xfId="7339"/>
    <cellStyle name="Normal 52 3 2 4" xfId="4305"/>
    <cellStyle name="Normal 52 3 2 4 2" xfId="8605"/>
    <cellStyle name="Normal 52 3 2 5" xfId="6073"/>
    <cellStyle name="Normal 52 3 3" xfId="1610"/>
    <cellStyle name="Normal 52 3 3 2" xfId="2245"/>
    <cellStyle name="Normal 52 3 3 2 2" xfId="3513"/>
    <cellStyle name="Normal 52 3 3 2 2 2" xfId="7813"/>
    <cellStyle name="Normal 52 3 3 2 3" xfId="4779"/>
    <cellStyle name="Normal 52 3 3 2 3 2" xfId="9079"/>
    <cellStyle name="Normal 52 3 3 2 4" xfId="6547"/>
    <cellStyle name="Normal 52 3 3 3" xfId="2880"/>
    <cellStyle name="Normal 52 3 3 3 2" xfId="7181"/>
    <cellStyle name="Normal 52 3 3 4" xfId="4147"/>
    <cellStyle name="Normal 52 3 3 4 2" xfId="8447"/>
    <cellStyle name="Normal 52 3 3 5" xfId="5915"/>
    <cellStyle name="Normal 52 3 4" xfId="1451"/>
    <cellStyle name="Normal 52 3 4 2" xfId="2087"/>
    <cellStyle name="Normal 52 3 4 2 2" xfId="3355"/>
    <cellStyle name="Normal 52 3 4 2 2 2" xfId="7655"/>
    <cellStyle name="Normal 52 3 4 2 3" xfId="4621"/>
    <cellStyle name="Normal 52 3 4 2 3 2" xfId="8921"/>
    <cellStyle name="Normal 52 3 4 2 4" xfId="6389"/>
    <cellStyle name="Normal 52 3 4 3" xfId="2722"/>
    <cellStyle name="Normal 52 3 4 3 2" xfId="7023"/>
    <cellStyle name="Normal 52 3 4 4" xfId="3989"/>
    <cellStyle name="Normal 52 3 4 4 2" xfId="8289"/>
    <cellStyle name="Normal 52 3 4 5" xfId="5758"/>
    <cellStyle name="Normal 52 3 5" xfId="1928"/>
    <cellStyle name="Normal 52 3 5 2" xfId="3196"/>
    <cellStyle name="Normal 52 3 5 2 2" xfId="7497"/>
    <cellStyle name="Normal 52 3 5 3" xfId="4463"/>
    <cellStyle name="Normal 52 3 5 3 2" xfId="8763"/>
    <cellStyle name="Normal 52 3 5 4" xfId="6231"/>
    <cellStyle name="Normal 52 3 6" xfId="2563"/>
    <cellStyle name="Normal 52 3 6 2" xfId="6865"/>
    <cellStyle name="Normal 52 3 7" xfId="3831"/>
    <cellStyle name="Normal 52 3 7 2" xfId="8131"/>
    <cellStyle name="Normal 52 3 8" xfId="5547"/>
    <cellStyle name="Normal 52 4" xfId="1766"/>
    <cellStyle name="Normal 52 4 2" xfId="2400"/>
    <cellStyle name="Normal 52 4 2 2" xfId="3668"/>
    <cellStyle name="Normal 52 4 2 2 2" xfId="7968"/>
    <cellStyle name="Normal 52 4 2 3" xfId="4934"/>
    <cellStyle name="Normal 52 4 2 3 2" xfId="9234"/>
    <cellStyle name="Normal 52 4 2 4" xfId="6702"/>
    <cellStyle name="Normal 52 4 3" xfId="3035"/>
    <cellStyle name="Normal 52 4 3 2" xfId="7336"/>
    <cellStyle name="Normal 52 4 4" xfId="4302"/>
    <cellStyle name="Normal 52 4 4 2" xfId="8602"/>
    <cellStyle name="Normal 52 4 5" xfId="6070"/>
    <cellStyle name="Normal 52 5" xfId="1607"/>
    <cellStyle name="Normal 52 5 2" xfId="2242"/>
    <cellStyle name="Normal 52 5 2 2" xfId="3510"/>
    <cellStyle name="Normal 52 5 2 2 2" xfId="7810"/>
    <cellStyle name="Normal 52 5 2 3" xfId="4776"/>
    <cellStyle name="Normal 52 5 2 3 2" xfId="9076"/>
    <cellStyle name="Normal 52 5 2 4" xfId="6544"/>
    <cellStyle name="Normal 52 5 3" xfId="2877"/>
    <cellStyle name="Normal 52 5 3 2" xfId="7178"/>
    <cellStyle name="Normal 52 5 4" xfId="4144"/>
    <cellStyle name="Normal 52 5 4 2" xfId="8444"/>
    <cellStyle name="Normal 52 5 5" xfId="5912"/>
    <cellStyle name="Normal 52 6" xfId="1448"/>
    <cellStyle name="Normal 52 6 2" xfId="2084"/>
    <cellStyle name="Normal 52 6 2 2" xfId="3352"/>
    <cellStyle name="Normal 52 6 2 2 2" xfId="7652"/>
    <cellStyle name="Normal 52 6 2 3" xfId="4618"/>
    <cellStyle name="Normal 52 6 2 3 2" xfId="8918"/>
    <cellStyle name="Normal 52 6 2 4" xfId="6386"/>
    <cellStyle name="Normal 52 6 3" xfId="2719"/>
    <cellStyle name="Normal 52 6 3 2" xfId="7020"/>
    <cellStyle name="Normal 52 6 4" xfId="3986"/>
    <cellStyle name="Normal 52 6 4 2" xfId="8286"/>
    <cellStyle name="Normal 52 6 5" xfId="5755"/>
    <cellStyle name="Normal 52 7" xfId="1925"/>
    <cellStyle name="Normal 52 7 2" xfId="3193"/>
    <cellStyle name="Normal 52 7 2 2" xfId="7494"/>
    <cellStyle name="Normal 52 7 3" xfId="4460"/>
    <cellStyle name="Normal 52 7 3 2" xfId="8760"/>
    <cellStyle name="Normal 52 7 4" xfId="6228"/>
    <cellStyle name="Normal 52 8" xfId="2560"/>
    <cellStyle name="Normal 52 8 2" xfId="6862"/>
    <cellStyle name="Normal 52 9" xfId="3828"/>
    <cellStyle name="Normal 52 9 2" xfId="8128"/>
    <cellStyle name="Normal 53" xfId="858"/>
    <cellStyle name="Normal 53 10" xfId="5548"/>
    <cellStyle name="Normal 53 2" xfId="859"/>
    <cellStyle name="Normal 53 2 2" xfId="860"/>
    <cellStyle name="Normal 53 2 2 2" xfId="1772"/>
    <cellStyle name="Normal 53 2 2 2 2" xfId="2406"/>
    <cellStyle name="Normal 53 2 2 2 2 2" xfId="3674"/>
    <cellStyle name="Normal 53 2 2 2 2 2 2" xfId="7974"/>
    <cellStyle name="Normal 53 2 2 2 2 3" xfId="4940"/>
    <cellStyle name="Normal 53 2 2 2 2 3 2" xfId="9240"/>
    <cellStyle name="Normal 53 2 2 2 2 4" xfId="6708"/>
    <cellStyle name="Normal 53 2 2 2 3" xfId="3041"/>
    <cellStyle name="Normal 53 2 2 2 3 2" xfId="7342"/>
    <cellStyle name="Normal 53 2 2 2 4" xfId="4308"/>
    <cellStyle name="Normal 53 2 2 2 4 2" xfId="8608"/>
    <cellStyle name="Normal 53 2 2 2 5" xfId="6076"/>
    <cellStyle name="Normal 53 2 2 3" xfId="1613"/>
    <cellStyle name="Normal 53 2 2 3 2" xfId="2248"/>
    <cellStyle name="Normal 53 2 2 3 2 2" xfId="3516"/>
    <cellStyle name="Normal 53 2 2 3 2 2 2" xfId="7816"/>
    <cellStyle name="Normal 53 2 2 3 2 3" xfId="4782"/>
    <cellStyle name="Normal 53 2 2 3 2 3 2" xfId="9082"/>
    <cellStyle name="Normal 53 2 2 3 2 4" xfId="6550"/>
    <cellStyle name="Normal 53 2 2 3 3" xfId="2883"/>
    <cellStyle name="Normal 53 2 2 3 3 2" xfId="7184"/>
    <cellStyle name="Normal 53 2 2 3 4" xfId="4150"/>
    <cellStyle name="Normal 53 2 2 3 4 2" xfId="8450"/>
    <cellStyle name="Normal 53 2 2 3 5" xfId="5918"/>
    <cellStyle name="Normal 53 2 2 4" xfId="1454"/>
    <cellStyle name="Normal 53 2 2 4 2" xfId="2090"/>
    <cellStyle name="Normal 53 2 2 4 2 2" xfId="3358"/>
    <cellStyle name="Normal 53 2 2 4 2 2 2" xfId="7658"/>
    <cellStyle name="Normal 53 2 2 4 2 3" xfId="4624"/>
    <cellStyle name="Normal 53 2 2 4 2 3 2" xfId="8924"/>
    <cellStyle name="Normal 53 2 2 4 2 4" xfId="6392"/>
    <cellStyle name="Normal 53 2 2 4 3" xfId="2725"/>
    <cellStyle name="Normal 53 2 2 4 3 2" xfId="7026"/>
    <cellStyle name="Normal 53 2 2 4 4" xfId="3992"/>
    <cellStyle name="Normal 53 2 2 4 4 2" xfId="8292"/>
    <cellStyle name="Normal 53 2 2 4 5" xfId="5761"/>
    <cellStyle name="Normal 53 2 2 5" xfId="1931"/>
    <cellStyle name="Normal 53 2 2 5 2" xfId="3199"/>
    <cellStyle name="Normal 53 2 2 5 2 2" xfId="7500"/>
    <cellStyle name="Normal 53 2 2 5 3" xfId="4466"/>
    <cellStyle name="Normal 53 2 2 5 3 2" xfId="8766"/>
    <cellStyle name="Normal 53 2 2 5 4" xfId="6234"/>
    <cellStyle name="Normal 53 2 2 6" xfId="2566"/>
    <cellStyle name="Normal 53 2 2 6 2" xfId="6868"/>
    <cellStyle name="Normal 53 2 2 7" xfId="3834"/>
    <cellStyle name="Normal 53 2 2 7 2" xfId="8134"/>
    <cellStyle name="Normal 53 2 2 8" xfId="5550"/>
    <cellStyle name="Normal 53 2 3" xfId="1771"/>
    <cellStyle name="Normal 53 2 3 2" xfId="2405"/>
    <cellStyle name="Normal 53 2 3 2 2" xfId="3673"/>
    <cellStyle name="Normal 53 2 3 2 2 2" xfId="7973"/>
    <cellStyle name="Normal 53 2 3 2 3" xfId="4939"/>
    <cellStyle name="Normal 53 2 3 2 3 2" xfId="9239"/>
    <cellStyle name="Normal 53 2 3 2 4" xfId="6707"/>
    <cellStyle name="Normal 53 2 3 3" xfId="3040"/>
    <cellStyle name="Normal 53 2 3 3 2" xfId="7341"/>
    <cellStyle name="Normal 53 2 3 4" xfId="4307"/>
    <cellStyle name="Normal 53 2 3 4 2" xfId="8607"/>
    <cellStyle name="Normal 53 2 3 5" xfId="6075"/>
    <cellStyle name="Normal 53 2 4" xfId="1612"/>
    <cellStyle name="Normal 53 2 4 2" xfId="2247"/>
    <cellStyle name="Normal 53 2 4 2 2" xfId="3515"/>
    <cellStyle name="Normal 53 2 4 2 2 2" xfId="7815"/>
    <cellStyle name="Normal 53 2 4 2 3" xfId="4781"/>
    <cellStyle name="Normal 53 2 4 2 3 2" xfId="9081"/>
    <cellStyle name="Normal 53 2 4 2 4" xfId="6549"/>
    <cellStyle name="Normal 53 2 4 3" xfId="2882"/>
    <cellStyle name="Normal 53 2 4 3 2" xfId="7183"/>
    <cellStyle name="Normal 53 2 4 4" xfId="4149"/>
    <cellStyle name="Normal 53 2 4 4 2" xfId="8449"/>
    <cellStyle name="Normal 53 2 4 5" xfId="5917"/>
    <cellStyle name="Normal 53 2 5" xfId="1453"/>
    <cellStyle name="Normal 53 2 5 2" xfId="2089"/>
    <cellStyle name="Normal 53 2 5 2 2" xfId="3357"/>
    <cellStyle name="Normal 53 2 5 2 2 2" xfId="7657"/>
    <cellStyle name="Normal 53 2 5 2 3" xfId="4623"/>
    <cellStyle name="Normal 53 2 5 2 3 2" xfId="8923"/>
    <cellStyle name="Normal 53 2 5 2 4" xfId="6391"/>
    <cellStyle name="Normal 53 2 5 3" xfId="2724"/>
    <cellStyle name="Normal 53 2 5 3 2" xfId="7025"/>
    <cellStyle name="Normal 53 2 5 4" xfId="3991"/>
    <cellStyle name="Normal 53 2 5 4 2" xfId="8291"/>
    <cellStyle name="Normal 53 2 5 5" xfId="5760"/>
    <cellStyle name="Normal 53 2 6" xfId="1930"/>
    <cellStyle name="Normal 53 2 6 2" xfId="3198"/>
    <cellStyle name="Normal 53 2 6 2 2" xfId="7499"/>
    <cellStyle name="Normal 53 2 6 3" xfId="4465"/>
    <cellStyle name="Normal 53 2 6 3 2" xfId="8765"/>
    <cellStyle name="Normal 53 2 6 4" xfId="6233"/>
    <cellStyle name="Normal 53 2 7" xfId="2565"/>
    <cellStyle name="Normal 53 2 7 2" xfId="6867"/>
    <cellStyle name="Normal 53 2 8" xfId="3833"/>
    <cellStyle name="Normal 53 2 8 2" xfId="8133"/>
    <cellStyle name="Normal 53 2 9" xfId="5549"/>
    <cellStyle name="Normal 53 3" xfId="861"/>
    <cellStyle name="Normal 53 3 2" xfId="1773"/>
    <cellStyle name="Normal 53 3 2 2" xfId="2407"/>
    <cellStyle name="Normal 53 3 2 2 2" xfId="3675"/>
    <cellStyle name="Normal 53 3 2 2 2 2" xfId="7975"/>
    <cellStyle name="Normal 53 3 2 2 3" xfId="4941"/>
    <cellStyle name="Normal 53 3 2 2 3 2" xfId="9241"/>
    <cellStyle name="Normal 53 3 2 2 4" xfId="6709"/>
    <cellStyle name="Normal 53 3 2 3" xfId="3042"/>
    <cellStyle name="Normal 53 3 2 3 2" xfId="7343"/>
    <cellStyle name="Normal 53 3 2 4" xfId="4309"/>
    <cellStyle name="Normal 53 3 2 4 2" xfId="8609"/>
    <cellStyle name="Normal 53 3 2 5" xfId="6077"/>
    <cellStyle name="Normal 53 3 3" xfId="1614"/>
    <cellStyle name="Normal 53 3 3 2" xfId="2249"/>
    <cellStyle name="Normal 53 3 3 2 2" xfId="3517"/>
    <cellStyle name="Normal 53 3 3 2 2 2" xfId="7817"/>
    <cellStyle name="Normal 53 3 3 2 3" xfId="4783"/>
    <cellStyle name="Normal 53 3 3 2 3 2" xfId="9083"/>
    <cellStyle name="Normal 53 3 3 2 4" xfId="6551"/>
    <cellStyle name="Normal 53 3 3 3" xfId="2884"/>
    <cellStyle name="Normal 53 3 3 3 2" xfId="7185"/>
    <cellStyle name="Normal 53 3 3 4" xfId="4151"/>
    <cellStyle name="Normal 53 3 3 4 2" xfId="8451"/>
    <cellStyle name="Normal 53 3 3 5" xfId="5919"/>
    <cellStyle name="Normal 53 3 4" xfId="1455"/>
    <cellStyle name="Normal 53 3 4 2" xfId="2091"/>
    <cellStyle name="Normal 53 3 4 2 2" xfId="3359"/>
    <cellStyle name="Normal 53 3 4 2 2 2" xfId="7659"/>
    <cellStyle name="Normal 53 3 4 2 3" xfId="4625"/>
    <cellStyle name="Normal 53 3 4 2 3 2" xfId="8925"/>
    <cellStyle name="Normal 53 3 4 2 4" xfId="6393"/>
    <cellStyle name="Normal 53 3 4 3" xfId="2726"/>
    <cellStyle name="Normal 53 3 4 3 2" xfId="7027"/>
    <cellStyle name="Normal 53 3 4 4" xfId="3993"/>
    <cellStyle name="Normal 53 3 4 4 2" xfId="8293"/>
    <cellStyle name="Normal 53 3 4 5" xfId="5762"/>
    <cellStyle name="Normal 53 3 5" xfId="1932"/>
    <cellStyle name="Normal 53 3 5 2" xfId="3200"/>
    <cellStyle name="Normal 53 3 5 2 2" xfId="7501"/>
    <cellStyle name="Normal 53 3 5 3" xfId="4467"/>
    <cellStyle name="Normal 53 3 5 3 2" xfId="8767"/>
    <cellStyle name="Normal 53 3 5 4" xfId="6235"/>
    <cellStyle name="Normal 53 3 6" xfId="2567"/>
    <cellStyle name="Normal 53 3 6 2" xfId="6869"/>
    <cellStyle name="Normal 53 3 7" xfId="3835"/>
    <cellStyle name="Normal 53 3 7 2" xfId="8135"/>
    <cellStyle name="Normal 53 3 8" xfId="5551"/>
    <cellStyle name="Normal 53 4" xfId="1770"/>
    <cellStyle name="Normal 53 4 2" xfId="2404"/>
    <cellStyle name="Normal 53 4 2 2" xfId="3672"/>
    <cellStyle name="Normal 53 4 2 2 2" xfId="7972"/>
    <cellStyle name="Normal 53 4 2 3" xfId="4938"/>
    <cellStyle name="Normal 53 4 2 3 2" xfId="9238"/>
    <cellStyle name="Normal 53 4 2 4" xfId="6706"/>
    <cellStyle name="Normal 53 4 3" xfId="3039"/>
    <cellStyle name="Normal 53 4 3 2" xfId="7340"/>
    <cellStyle name="Normal 53 4 4" xfId="4306"/>
    <cellStyle name="Normal 53 4 4 2" xfId="8606"/>
    <cellStyle name="Normal 53 4 5" xfId="6074"/>
    <cellStyle name="Normal 53 5" xfId="1611"/>
    <cellStyle name="Normal 53 5 2" xfId="2246"/>
    <cellStyle name="Normal 53 5 2 2" xfId="3514"/>
    <cellStyle name="Normal 53 5 2 2 2" xfId="7814"/>
    <cellStyle name="Normal 53 5 2 3" xfId="4780"/>
    <cellStyle name="Normal 53 5 2 3 2" xfId="9080"/>
    <cellStyle name="Normal 53 5 2 4" xfId="6548"/>
    <cellStyle name="Normal 53 5 3" xfId="2881"/>
    <cellStyle name="Normal 53 5 3 2" xfId="7182"/>
    <cellStyle name="Normal 53 5 4" xfId="4148"/>
    <cellStyle name="Normal 53 5 4 2" xfId="8448"/>
    <cellStyle name="Normal 53 5 5" xfId="5916"/>
    <cellStyle name="Normal 53 6" xfId="1452"/>
    <cellStyle name="Normal 53 6 2" xfId="2088"/>
    <cellStyle name="Normal 53 6 2 2" xfId="3356"/>
    <cellStyle name="Normal 53 6 2 2 2" xfId="7656"/>
    <cellStyle name="Normal 53 6 2 3" xfId="4622"/>
    <cellStyle name="Normal 53 6 2 3 2" xfId="8922"/>
    <cellStyle name="Normal 53 6 2 4" xfId="6390"/>
    <cellStyle name="Normal 53 6 3" xfId="2723"/>
    <cellStyle name="Normal 53 6 3 2" xfId="7024"/>
    <cellStyle name="Normal 53 6 4" xfId="3990"/>
    <cellStyle name="Normal 53 6 4 2" xfId="8290"/>
    <cellStyle name="Normal 53 6 5" xfId="5759"/>
    <cellStyle name="Normal 53 7" xfId="1929"/>
    <cellStyle name="Normal 53 7 2" xfId="3197"/>
    <cellStyle name="Normal 53 7 2 2" xfId="7498"/>
    <cellStyle name="Normal 53 7 3" xfId="4464"/>
    <cellStyle name="Normal 53 7 3 2" xfId="8764"/>
    <cellStyle name="Normal 53 7 4" xfId="6232"/>
    <cellStyle name="Normal 53 8" xfId="2564"/>
    <cellStyle name="Normal 53 8 2" xfId="6866"/>
    <cellStyle name="Normal 53 9" xfId="3832"/>
    <cellStyle name="Normal 53 9 2" xfId="8132"/>
    <cellStyle name="Normal 54" xfId="862"/>
    <cellStyle name="Normal 54 10" xfId="5552"/>
    <cellStyle name="Normal 54 2" xfId="863"/>
    <cellStyle name="Normal 54 2 2" xfId="864"/>
    <cellStyle name="Normal 54 2 2 2" xfId="1776"/>
    <cellStyle name="Normal 54 2 2 2 2" xfId="2410"/>
    <cellStyle name="Normal 54 2 2 2 2 2" xfId="3678"/>
    <cellStyle name="Normal 54 2 2 2 2 2 2" xfId="7978"/>
    <cellStyle name="Normal 54 2 2 2 2 3" xfId="4944"/>
    <cellStyle name="Normal 54 2 2 2 2 3 2" xfId="9244"/>
    <cellStyle name="Normal 54 2 2 2 2 4" xfId="6712"/>
    <cellStyle name="Normal 54 2 2 2 3" xfId="3045"/>
    <cellStyle name="Normal 54 2 2 2 3 2" xfId="7346"/>
    <cellStyle name="Normal 54 2 2 2 4" xfId="4312"/>
    <cellStyle name="Normal 54 2 2 2 4 2" xfId="8612"/>
    <cellStyle name="Normal 54 2 2 2 5" xfId="6080"/>
    <cellStyle name="Normal 54 2 2 3" xfId="1617"/>
    <cellStyle name="Normal 54 2 2 3 2" xfId="2252"/>
    <cellStyle name="Normal 54 2 2 3 2 2" xfId="3520"/>
    <cellStyle name="Normal 54 2 2 3 2 2 2" xfId="7820"/>
    <cellStyle name="Normal 54 2 2 3 2 3" xfId="4786"/>
    <cellStyle name="Normal 54 2 2 3 2 3 2" xfId="9086"/>
    <cellStyle name="Normal 54 2 2 3 2 4" xfId="6554"/>
    <cellStyle name="Normal 54 2 2 3 3" xfId="2887"/>
    <cellStyle name="Normal 54 2 2 3 3 2" xfId="7188"/>
    <cellStyle name="Normal 54 2 2 3 4" xfId="4154"/>
    <cellStyle name="Normal 54 2 2 3 4 2" xfId="8454"/>
    <cellStyle name="Normal 54 2 2 3 5" xfId="5922"/>
    <cellStyle name="Normal 54 2 2 4" xfId="1458"/>
    <cellStyle name="Normal 54 2 2 4 2" xfId="2094"/>
    <cellStyle name="Normal 54 2 2 4 2 2" xfId="3362"/>
    <cellStyle name="Normal 54 2 2 4 2 2 2" xfId="7662"/>
    <cellStyle name="Normal 54 2 2 4 2 3" xfId="4628"/>
    <cellStyle name="Normal 54 2 2 4 2 3 2" xfId="8928"/>
    <cellStyle name="Normal 54 2 2 4 2 4" xfId="6396"/>
    <cellStyle name="Normal 54 2 2 4 3" xfId="2729"/>
    <cellStyle name="Normal 54 2 2 4 3 2" xfId="7030"/>
    <cellStyle name="Normal 54 2 2 4 4" xfId="3996"/>
    <cellStyle name="Normal 54 2 2 4 4 2" xfId="8296"/>
    <cellStyle name="Normal 54 2 2 4 5" xfId="5765"/>
    <cellStyle name="Normal 54 2 2 5" xfId="1935"/>
    <cellStyle name="Normal 54 2 2 5 2" xfId="3203"/>
    <cellStyle name="Normal 54 2 2 5 2 2" xfId="7504"/>
    <cellStyle name="Normal 54 2 2 5 3" xfId="4470"/>
    <cellStyle name="Normal 54 2 2 5 3 2" xfId="8770"/>
    <cellStyle name="Normal 54 2 2 5 4" xfId="6238"/>
    <cellStyle name="Normal 54 2 2 6" xfId="2570"/>
    <cellStyle name="Normal 54 2 2 6 2" xfId="6872"/>
    <cellStyle name="Normal 54 2 2 7" xfId="3838"/>
    <cellStyle name="Normal 54 2 2 7 2" xfId="8138"/>
    <cellStyle name="Normal 54 2 2 8" xfId="5554"/>
    <cellStyle name="Normal 54 2 3" xfId="1775"/>
    <cellStyle name="Normal 54 2 3 2" xfId="2409"/>
    <cellStyle name="Normal 54 2 3 2 2" xfId="3677"/>
    <cellStyle name="Normal 54 2 3 2 2 2" xfId="7977"/>
    <cellStyle name="Normal 54 2 3 2 3" xfId="4943"/>
    <cellStyle name="Normal 54 2 3 2 3 2" xfId="9243"/>
    <cellStyle name="Normal 54 2 3 2 4" xfId="6711"/>
    <cellStyle name="Normal 54 2 3 3" xfId="3044"/>
    <cellStyle name="Normal 54 2 3 3 2" xfId="7345"/>
    <cellStyle name="Normal 54 2 3 4" xfId="4311"/>
    <cellStyle name="Normal 54 2 3 4 2" xfId="8611"/>
    <cellStyle name="Normal 54 2 3 5" xfId="6079"/>
    <cellStyle name="Normal 54 2 4" xfId="1616"/>
    <cellStyle name="Normal 54 2 4 2" xfId="2251"/>
    <cellStyle name="Normal 54 2 4 2 2" xfId="3519"/>
    <cellStyle name="Normal 54 2 4 2 2 2" xfId="7819"/>
    <cellStyle name="Normal 54 2 4 2 3" xfId="4785"/>
    <cellStyle name="Normal 54 2 4 2 3 2" xfId="9085"/>
    <cellStyle name="Normal 54 2 4 2 4" xfId="6553"/>
    <cellStyle name="Normal 54 2 4 3" xfId="2886"/>
    <cellStyle name="Normal 54 2 4 3 2" xfId="7187"/>
    <cellStyle name="Normal 54 2 4 4" xfId="4153"/>
    <cellStyle name="Normal 54 2 4 4 2" xfId="8453"/>
    <cellStyle name="Normal 54 2 4 5" xfId="5921"/>
    <cellStyle name="Normal 54 2 5" xfId="1457"/>
    <cellStyle name="Normal 54 2 5 2" xfId="2093"/>
    <cellStyle name="Normal 54 2 5 2 2" xfId="3361"/>
    <cellStyle name="Normal 54 2 5 2 2 2" xfId="7661"/>
    <cellStyle name="Normal 54 2 5 2 3" xfId="4627"/>
    <cellStyle name="Normal 54 2 5 2 3 2" xfId="8927"/>
    <cellStyle name="Normal 54 2 5 2 4" xfId="6395"/>
    <cellStyle name="Normal 54 2 5 3" xfId="2728"/>
    <cellStyle name="Normal 54 2 5 3 2" xfId="7029"/>
    <cellStyle name="Normal 54 2 5 4" xfId="3995"/>
    <cellStyle name="Normal 54 2 5 4 2" xfId="8295"/>
    <cellStyle name="Normal 54 2 5 5" xfId="5764"/>
    <cellStyle name="Normal 54 2 6" xfId="1934"/>
    <cellStyle name="Normal 54 2 6 2" xfId="3202"/>
    <cellStyle name="Normal 54 2 6 2 2" xfId="7503"/>
    <cellStyle name="Normal 54 2 6 3" xfId="4469"/>
    <cellStyle name="Normal 54 2 6 3 2" xfId="8769"/>
    <cellStyle name="Normal 54 2 6 4" xfId="6237"/>
    <cellStyle name="Normal 54 2 7" xfId="2569"/>
    <cellStyle name="Normal 54 2 7 2" xfId="6871"/>
    <cellStyle name="Normal 54 2 8" xfId="3837"/>
    <cellStyle name="Normal 54 2 8 2" xfId="8137"/>
    <cellStyle name="Normal 54 2 9" xfId="5553"/>
    <cellStyle name="Normal 54 3" xfId="865"/>
    <cellStyle name="Normal 54 3 2" xfId="1777"/>
    <cellStyle name="Normal 54 3 2 2" xfId="2411"/>
    <cellStyle name="Normal 54 3 2 2 2" xfId="3679"/>
    <cellStyle name="Normal 54 3 2 2 2 2" xfId="7979"/>
    <cellStyle name="Normal 54 3 2 2 3" xfId="4945"/>
    <cellStyle name="Normal 54 3 2 2 3 2" xfId="9245"/>
    <cellStyle name="Normal 54 3 2 2 4" xfId="6713"/>
    <cellStyle name="Normal 54 3 2 3" xfId="3046"/>
    <cellStyle name="Normal 54 3 2 3 2" xfId="7347"/>
    <cellStyle name="Normal 54 3 2 4" xfId="4313"/>
    <cellStyle name="Normal 54 3 2 4 2" xfId="8613"/>
    <cellStyle name="Normal 54 3 2 5" xfId="6081"/>
    <cellStyle name="Normal 54 3 3" xfId="1618"/>
    <cellStyle name="Normal 54 3 3 2" xfId="2253"/>
    <cellStyle name="Normal 54 3 3 2 2" xfId="3521"/>
    <cellStyle name="Normal 54 3 3 2 2 2" xfId="7821"/>
    <cellStyle name="Normal 54 3 3 2 3" xfId="4787"/>
    <cellStyle name="Normal 54 3 3 2 3 2" xfId="9087"/>
    <cellStyle name="Normal 54 3 3 2 4" xfId="6555"/>
    <cellStyle name="Normal 54 3 3 3" xfId="2888"/>
    <cellStyle name="Normal 54 3 3 3 2" xfId="7189"/>
    <cellStyle name="Normal 54 3 3 4" xfId="4155"/>
    <cellStyle name="Normal 54 3 3 4 2" xfId="8455"/>
    <cellStyle name="Normal 54 3 3 5" xfId="5923"/>
    <cellStyle name="Normal 54 3 4" xfId="1459"/>
    <cellStyle name="Normal 54 3 4 2" xfId="2095"/>
    <cellStyle name="Normal 54 3 4 2 2" xfId="3363"/>
    <cellStyle name="Normal 54 3 4 2 2 2" xfId="7663"/>
    <cellStyle name="Normal 54 3 4 2 3" xfId="4629"/>
    <cellStyle name="Normal 54 3 4 2 3 2" xfId="8929"/>
    <cellStyle name="Normal 54 3 4 2 4" xfId="6397"/>
    <cellStyle name="Normal 54 3 4 3" xfId="2730"/>
    <cellStyle name="Normal 54 3 4 3 2" xfId="7031"/>
    <cellStyle name="Normal 54 3 4 4" xfId="3997"/>
    <cellStyle name="Normal 54 3 4 4 2" xfId="8297"/>
    <cellStyle name="Normal 54 3 4 5" xfId="5766"/>
    <cellStyle name="Normal 54 3 5" xfId="1936"/>
    <cellStyle name="Normal 54 3 5 2" xfId="3204"/>
    <cellStyle name="Normal 54 3 5 2 2" xfId="7505"/>
    <cellStyle name="Normal 54 3 5 3" xfId="4471"/>
    <cellStyle name="Normal 54 3 5 3 2" xfId="8771"/>
    <cellStyle name="Normal 54 3 5 4" xfId="6239"/>
    <cellStyle name="Normal 54 3 6" xfId="2571"/>
    <cellStyle name="Normal 54 3 6 2" xfId="6873"/>
    <cellStyle name="Normal 54 3 7" xfId="3839"/>
    <cellStyle name="Normal 54 3 7 2" xfId="8139"/>
    <cellStyle name="Normal 54 3 8" xfId="5555"/>
    <cellStyle name="Normal 54 4" xfId="1774"/>
    <cellStyle name="Normal 54 4 2" xfId="2408"/>
    <cellStyle name="Normal 54 4 2 2" xfId="3676"/>
    <cellStyle name="Normal 54 4 2 2 2" xfId="7976"/>
    <cellStyle name="Normal 54 4 2 3" xfId="4942"/>
    <cellStyle name="Normal 54 4 2 3 2" xfId="9242"/>
    <cellStyle name="Normal 54 4 2 4" xfId="6710"/>
    <cellStyle name="Normal 54 4 3" xfId="3043"/>
    <cellStyle name="Normal 54 4 3 2" xfId="7344"/>
    <cellStyle name="Normal 54 4 4" xfId="4310"/>
    <cellStyle name="Normal 54 4 4 2" xfId="8610"/>
    <cellStyle name="Normal 54 4 5" xfId="6078"/>
    <cellStyle name="Normal 54 5" xfId="1615"/>
    <cellStyle name="Normal 54 5 2" xfId="2250"/>
    <cellStyle name="Normal 54 5 2 2" xfId="3518"/>
    <cellStyle name="Normal 54 5 2 2 2" xfId="7818"/>
    <cellStyle name="Normal 54 5 2 3" xfId="4784"/>
    <cellStyle name="Normal 54 5 2 3 2" xfId="9084"/>
    <cellStyle name="Normal 54 5 2 4" xfId="6552"/>
    <cellStyle name="Normal 54 5 3" xfId="2885"/>
    <cellStyle name="Normal 54 5 3 2" xfId="7186"/>
    <cellStyle name="Normal 54 5 4" xfId="4152"/>
    <cellStyle name="Normal 54 5 4 2" xfId="8452"/>
    <cellStyle name="Normal 54 5 5" xfId="5920"/>
    <cellStyle name="Normal 54 6" xfId="1456"/>
    <cellStyle name="Normal 54 6 2" xfId="2092"/>
    <cellStyle name="Normal 54 6 2 2" xfId="3360"/>
    <cellStyle name="Normal 54 6 2 2 2" xfId="7660"/>
    <cellStyle name="Normal 54 6 2 3" xfId="4626"/>
    <cellStyle name="Normal 54 6 2 3 2" xfId="8926"/>
    <cellStyle name="Normal 54 6 2 4" xfId="6394"/>
    <cellStyle name="Normal 54 6 3" xfId="2727"/>
    <cellStyle name="Normal 54 6 3 2" xfId="7028"/>
    <cellStyle name="Normal 54 6 4" xfId="3994"/>
    <cellStyle name="Normal 54 6 4 2" xfId="8294"/>
    <cellStyle name="Normal 54 6 5" xfId="5763"/>
    <cellStyle name="Normal 54 7" xfId="1933"/>
    <cellStyle name="Normal 54 7 2" xfId="3201"/>
    <cellStyle name="Normal 54 7 2 2" xfId="7502"/>
    <cellStyle name="Normal 54 7 3" xfId="4468"/>
    <cellStyle name="Normal 54 7 3 2" xfId="8768"/>
    <cellStyle name="Normal 54 7 4" xfId="6236"/>
    <cellStyle name="Normal 54 8" xfId="2568"/>
    <cellStyle name="Normal 54 8 2" xfId="6870"/>
    <cellStyle name="Normal 54 9" xfId="3836"/>
    <cellStyle name="Normal 54 9 2" xfId="8136"/>
    <cellStyle name="Normal 55" xfId="866"/>
    <cellStyle name="Normal 55 10" xfId="5556"/>
    <cellStyle name="Normal 55 2" xfId="867"/>
    <cellStyle name="Normal 55 2 2" xfId="868"/>
    <cellStyle name="Normal 55 2 2 2" xfId="1780"/>
    <cellStyle name="Normal 55 2 2 2 2" xfId="2414"/>
    <cellStyle name="Normal 55 2 2 2 2 2" xfId="3682"/>
    <cellStyle name="Normal 55 2 2 2 2 2 2" xfId="7982"/>
    <cellStyle name="Normal 55 2 2 2 2 3" xfId="4948"/>
    <cellStyle name="Normal 55 2 2 2 2 3 2" xfId="9248"/>
    <cellStyle name="Normal 55 2 2 2 2 4" xfId="6716"/>
    <cellStyle name="Normal 55 2 2 2 3" xfId="3049"/>
    <cellStyle name="Normal 55 2 2 2 3 2" xfId="7350"/>
    <cellStyle name="Normal 55 2 2 2 4" xfId="4316"/>
    <cellStyle name="Normal 55 2 2 2 4 2" xfId="8616"/>
    <cellStyle name="Normal 55 2 2 2 5" xfId="6084"/>
    <cellStyle name="Normal 55 2 2 3" xfId="1621"/>
    <cellStyle name="Normal 55 2 2 3 2" xfId="2256"/>
    <cellStyle name="Normal 55 2 2 3 2 2" xfId="3524"/>
    <cellStyle name="Normal 55 2 2 3 2 2 2" xfId="7824"/>
    <cellStyle name="Normal 55 2 2 3 2 3" xfId="4790"/>
    <cellStyle name="Normal 55 2 2 3 2 3 2" xfId="9090"/>
    <cellStyle name="Normal 55 2 2 3 2 4" xfId="6558"/>
    <cellStyle name="Normal 55 2 2 3 3" xfId="2891"/>
    <cellStyle name="Normal 55 2 2 3 3 2" xfId="7192"/>
    <cellStyle name="Normal 55 2 2 3 4" xfId="4158"/>
    <cellStyle name="Normal 55 2 2 3 4 2" xfId="8458"/>
    <cellStyle name="Normal 55 2 2 3 5" xfId="5926"/>
    <cellStyle name="Normal 55 2 2 4" xfId="1462"/>
    <cellStyle name="Normal 55 2 2 4 2" xfId="2098"/>
    <cellStyle name="Normal 55 2 2 4 2 2" xfId="3366"/>
    <cellStyle name="Normal 55 2 2 4 2 2 2" xfId="7666"/>
    <cellStyle name="Normal 55 2 2 4 2 3" xfId="4632"/>
    <cellStyle name="Normal 55 2 2 4 2 3 2" xfId="8932"/>
    <cellStyle name="Normal 55 2 2 4 2 4" xfId="6400"/>
    <cellStyle name="Normal 55 2 2 4 3" xfId="2733"/>
    <cellStyle name="Normal 55 2 2 4 3 2" xfId="7034"/>
    <cellStyle name="Normal 55 2 2 4 4" xfId="4000"/>
    <cellStyle name="Normal 55 2 2 4 4 2" xfId="8300"/>
    <cellStyle name="Normal 55 2 2 4 5" xfId="5769"/>
    <cellStyle name="Normal 55 2 2 5" xfId="1939"/>
    <cellStyle name="Normal 55 2 2 5 2" xfId="3207"/>
    <cellStyle name="Normal 55 2 2 5 2 2" xfId="7508"/>
    <cellStyle name="Normal 55 2 2 5 3" xfId="4474"/>
    <cellStyle name="Normal 55 2 2 5 3 2" xfId="8774"/>
    <cellStyle name="Normal 55 2 2 5 4" xfId="6242"/>
    <cellStyle name="Normal 55 2 2 6" xfId="2574"/>
    <cellStyle name="Normal 55 2 2 6 2" xfId="6876"/>
    <cellStyle name="Normal 55 2 2 7" xfId="3842"/>
    <cellStyle name="Normal 55 2 2 7 2" xfId="8142"/>
    <cellStyle name="Normal 55 2 2 8" xfId="5558"/>
    <cellStyle name="Normal 55 2 3" xfId="1779"/>
    <cellStyle name="Normal 55 2 3 2" xfId="2413"/>
    <cellStyle name="Normal 55 2 3 2 2" xfId="3681"/>
    <cellStyle name="Normal 55 2 3 2 2 2" xfId="7981"/>
    <cellStyle name="Normal 55 2 3 2 3" xfId="4947"/>
    <cellStyle name="Normal 55 2 3 2 3 2" xfId="9247"/>
    <cellStyle name="Normal 55 2 3 2 4" xfId="6715"/>
    <cellStyle name="Normal 55 2 3 3" xfId="3048"/>
    <cellStyle name="Normal 55 2 3 3 2" xfId="7349"/>
    <cellStyle name="Normal 55 2 3 4" xfId="4315"/>
    <cellStyle name="Normal 55 2 3 4 2" xfId="8615"/>
    <cellStyle name="Normal 55 2 3 5" xfId="6083"/>
    <cellStyle name="Normal 55 2 4" xfId="1620"/>
    <cellStyle name="Normal 55 2 4 2" xfId="2255"/>
    <cellStyle name="Normal 55 2 4 2 2" xfId="3523"/>
    <cellStyle name="Normal 55 2 4 2 2 2" xfId="7823"/>
    <cellStyle name="Normal 55 2 4 2 3" xfId="4789"/>
    <cellStyle name="Normal 55 2 4 2 3 2" xfId="9089"/>
    <cellStyle name="Normal 55 2 4 2 4" xfId="6557"/>
    <cellStyle name="Normal 55 2 4 3" xfId="2890"/>
    <cellStyle name="Normal 55 2 4 3 2" xfId="7191"/>
    <cellStyle name="Normal 55 2 4 4" xfId="4157"/>
    <cellStyle name="Normal 55 2 4 4 2" xfId="8457"/>
    <cellStyle name="Normal 55 2 4 5" xfId="5925"/>
    <cellStyle name="Normal 55 2 5" xfId="1461"/>
    <cellStyle name="Normal 55 2 5 2" xfId="2097"/>
    <cellStyle name="Normal 55 2 5 2 2" xfId="3365"/>
    <cellStyle name="Normal 55 2 5 2 2 2" xfId="7665"/>
    <cellStyle name="Normal 55 2 5 2 3" xfId="4631"/>
    <cellStyle name="Normal 55 2 5 2 3 2" xfId="8931"/>
    <cellStyle name="Normal 55 2 5 2 4" xfId="6399"/>
    <cellStyle name="Normal 55 2 5 3" xfId="2732"/>
    <cellStyle name="Normal 55 2 5 3 2" xfId="7033"/>
    <cellStyle name="Normal 55 2 5 4" xfId="3999"/>
    <cellStyle name="Normal 55 2 5 4 2" xfId="8299"/>
    <cellStyle name="Normal 55 2 5 5" xfId="5768"/>
    <cellStyle name="Normal 55 2 6" xfId="1938"/>
    <cellStyle name="Normal 55 2 6 2" xfId="3206"/>
    <cellStyle name="Normal 55 2 6 2 2" xfId="7507"/>
    <cellStyle name="Normal 55 2 6 3" xfId="4473"/>
    <cellStyle name="Normal 55 2 6 3 2" xfId="8773"/>
    <cellStyle name="Normal 55 2 6 4" xfId="6241"/>
    <cellStyle name="Normal 55 2 7" xfId="2573"/>
    <cellStyle name="Normal 55 2 7 2" xfId="6875"/>
    <cellStyle name="Normal 55 2 8" xfId="3841"/>
    <cellStyle name="Normal 55 2 8 2" xfId="8141"/>
    <cellStyle name="Normal 55 2 9" xfId="5557"/>
    <cellStyle name="Normal 55 3" xfId="869"/>
    <cellStyle name="Normal 55 3 2" xfId="1781"/>
    <cellStyle name="Normal 55 3 2 2" xfId="2415"/>
    <cellStyle name="Normal 55 3 2 2 2" xfId="3683"/>
    <cellStyle name="Normal 55 3 2 2 2 2" xfId="7983"/>
    <cellStyle name="Normal 55 3 2 2 3" xfId="4949"/>
    <cellStyle name="Normal 55 3 2 2 3 2" xfId="9249"/>
    <cellStyle name="Normal 55 3 2 2 4" xfId="6717"/>
    <cellStyle name="Normal 55 3 2 3" xfId="3050"/>
    <cellStyle name="Normal 55 3 2 3 2" xfId="7351"/>
    <cellStyle name="Normal 55 3 2 4" xfId="4317"/>
    <cellStyle name="Normal 55 3 2 4 2" xfId="8617"/>
    <cellStyle name="Normal 55 3 2 5" xfId="6085"/>
    <cellStyle name="Normal 55 3 3" xfId="1622"/>
    <cellStyle name="Normal 55 3 3 2" xfId="2257"/>
    <cellStyle name="Normal 55 3 3 2 2" xfId="3525"/>
    <cellStyle name="Normal 55 3 3 2 2 2" xfId="7825"/>
    <cellStyle name="Normal 55 3 3 2 3" xfId="4791"/>
    <cellStyle name="Normal 55 3 3 2 3 2" xfId="9091"/>
    <cellStyle name="Normal 55 3 3 2 4" xfId="6559"/>
    <cellStyle name="Normal 55 3 3 3" xfId="2892"/>
    <cellStyle name="Normal 55 3 3 3 2" xfId="7193"/>
    <cellStyle name="Normal 55 3 3 4" xfId="4159"/>
    <cellStyle name="Normal 55 3 3 4 2" xfId="8459"/>
    <cellStyle name="Normal 55 3 3 5" xfId="5927"/>
    <cellStyle name="Normal 55 3 4" xfId="1463"/>
    <cellStyle name="Normal 55 3 4 2" xfId="2099"/>
    <cellStyle name="Normal 55 3 4 2 2" xfId="3367"/>
    <cellStyle name="Normal 55 3 4 2 2 2" xfId="7667"/>
    <cellStyle name="Normal 55 3 4 2 3" xfId="4633"/>
    <cellStyle name="Normal 55 3 4 2 3 2" xfId="8933"/>
    <cellStyle name="Normal 55 3 4 2 4" xfId="6401"/>
    <cellStyle name="Normal 55 3 4 3" xfId="2734"/>
    <cellStyle name="Normal 55 3 4 3 2" xfId="7035"/>
    <cellStyle name="Normal 55 3 4 4" xfId="4001"/>
    <cellStyle name="Normal 55 3 4 4 2" xfId="8301"/>
    <cellStyle name="Normal 55 3 4 5" xfId="5770"/>
    <cellStyle name="Normal 55 3 5" xfId="1940"/>
    <cellStyle name="Normal 55 3 5 2" xfId="3208"/>
    <cellStyle name="Normal 55 3 5 2 2" xfId="7509"/>
    <cellStyle name="Normal 55 3 5 3" xfId="4475"/>
    <cellStyle name="Normal 55 3 5 3 2" xfId="8775"/>
    <cellStyle name="Normal 55 3 5 4" xfId="6243"/>
    <cellStyle name="Normal 55 3 6" xfId="2575"/>
    <cellStyle name="Normal 55 3 6 2" xfId="6877"/>
    <cellStyle name="Normal 55 3 7" xfId="3843"/>
    <cellStyle name="Normal 55 3 7 2" xfId="8143"/>
    <cellStyle name="Normal 55 3 8" xfId="5559"/>
    <cellStyle name="Normal 55 4" xfId="1778"/>
    <cellStyle name="Normal 55 4 2" xfId="2412"/>
    <cellStyle name="Normal 55 4 2 2" xfId="3680"/>
    <cellStyle name="Normal 55 4 2 2 2" xfId="7980"/>
    <cellStyle name="Normal 55 4 2 3" xfId="4946"/>
    <cellStyle name="Normal 55 4 2 3 2" xfId="9246"/>
    <cellStyle name="Normal 55 4 2 4" xfId="6714"/>
    <cellStyle name="Normal 55 4 3" xfId="3047"/>
    <cellStyle name="Normal 55 4 3 2" xfId="7348"/>
    <cellStyle name="Normal 55 4 4" xfId="4314"/>
    <cellStyle name="Normal 55 4 4 2" xfId="8614"/>
    <cellStyle name="Normal 55 4 5" xfId="6082"/>
    <cellStyle name="Normal 55 5" xfId="1619"/>
    <cellStyle name="Normal 55 5 2" xfId="2254"/>
    <cellStyle name="Normal 55 5 2 2" xfId="3522"/>
    <cellStyle name="Normal 55 5 2 2 2" xfId="7822"/>
    <cellStyle name="Normal 55 5 2 3" xfId="4788"/>
    <cellStyle name="Normal 55 5 2 3 2" xfId="9088"/>
    <cellStyle name="Normal 55 5 2 4" xfId="6556"/>
    <cellStyle name="Normal 55 5 3" xfId="2889"/>
    <cellStyle name="Normal 55 5 3 2" xfId="7190"/>
    <cellStyle name="Normal 55 5 4" xfId="4156"/>
    <cellStyle name="Normal 55 5 4 2" xfId="8456"/>
    <cellStyle name="Normal 55 5 5" xfId="5924"/>
    <cellStyle name="Normal 55 6" xfId="1460"/>
    <cellStyle name="Normal 55 6 2" xfId="2096"/>
    <cellStyle name="Normal 55 6 2 2" xfId="3364"/>
    <cellStyle name="Normal 55 6 2 2 2" xfId="7664"/>
    <cellStyle name="Normal 55 6 2 3" xfId="4630"/>
    <cellStyle name="Normal 55 6 2 3 2" xfId="8930"/>
    <cellStyle name="Normal 55 6 2 4" xfId="6398"/>
    <cellStyle name="Normal 55 6 3" xfId="2731"/>
    <cellStyle name="Normal 55 6 3 2" xfId="7032"/>
    <cellStyle name="Normal 55 6 4" xfId="3998"/>
    <cellStyle name="Normal 55 6 4 2" xfId="8298"/>
    <cellStyle name="Normal 55 6 5" xfId="5767"/>
    <cellStyle name="Normal 55 7" xfId="1937"/>
    <cellStyle name="Normal 55 7 2" xfId="3205"/>
    <cellStyle name="Normal 55 7 2 2" xfId="7506"/>
    <cellStyle name="Normal 55 7 3" xfId="4472"/>
    <cellStyle name="Normal 55 7 3 2" xfId="8772"/>
    <cellStyle name="Normal 55 7 4" xfId="6240"/>
    <cellStyle name="Normal 55 8" xfId="2572"/>
    <cellStyle name="Normal 55 8 2" xfId="6874"/>
    <cellStyle name="Normal 55 9" xfId="3840"/>
    <cellStyle name="Normal 55 9 2" xfId="8140"/>
    <cellStyle name="Normal 56" xfId="870"/>
    <cellStyle name="Normal 56 10" xfId="5560"/>
    <cellStyle name="Normal 56 2" xfId="871"/>
    <cellStyle name="Normal 56 2 2" xfId="872"/>
    <cellStyle name="Normal 56 2 2 2" xfId="1784"/>
    <cellStyle name="Normal 56 2 2 2 2" xfId="2418"/>
    <cellStyle name="Normal 56 2 2 2 2 2" xfId="3686"/>
    <cellStyle name="Normal 56 2 2 2 2 2 2" xfId="7986"/>
    <cellStyle name="Normal 56 2 2 2 2 3" xfId="4952"/>
    <cellStyle name="Normal 56 2 2 2 2 3 2" xfId="9252"/>
    <cellStyle name="Normal 56 2 2 2 2 4" xfId="6720"/>
    <cellStyle name="Normal 56 2 2 2 3" xfId="3053"/>
    <cellStyle name="Normal 56 2 2 2 3 2" xfId="7354"/>
    <cellStyle name="Normal 56 2 2 2 4" xfId="4320"/>
    <cellStyle name="Normal 56 2 2 2 4 2" xfId="8620"/>
    <cellStyle name="Normal 56 2 2 2 5" xfId="6088"/>
    <cellStyle name="Normal 56 2 2 3" xfId="1625"/>
    <cellStyle name="Normal 56 2 2 3 2" xfId="2260"/>
    <cellStyle name="Normal 56 2 2 3 2 2" xfId="3528"/>
    <cellStyle name="Normal 56 2 2 3 2 2 2" xfId="7828"/>
    <cellStyle name="Normal 56 2 2 3 2 3" xfId="4794"/>
    <cellStyle name="Normal 56 2 2 3 2 3 2" xfId="9094"/>
    <cellStyle name="Normal 56 2 2 3 2 4" xfId="6562"/>
    <cellStyle name="Normal 56 2 2 3 3" xfId="2895"/>
    <cellStyle name="Normal 56 2 2 3 3 2" xfId="7196"/>
    <cellStyle name="Normal 56 2 2 3 4" xfId="4162"/>
    <cellStyle name="Normal 56 2 2 3 4 2" xfId="8462"/>
    <cellStyle name="Normal 56 2 2 3 5" xfId="5930"/>
    <cellStyle name="Normal 56 2 2 4" xfId="1466"/>
    <cellStyle name="Normal 56 2 2 4 2" xfId="2102"/>
    <cellStyle name="Normal 56 2 2 4 2 2" xfId="3370"/>
    <cellStyle name="Normal 56 2 2 4 2 2 2" xfId="7670"/>
    <cellStyle name="Normal 56 2 2 4 2 3" xfId="4636"/>
    <cellStyle name="Normal 56 2 2 4 2 3 2" xfId="8936"/>
    <cellStyle name="Normal 56 2 2 4 2 4" xfId="6404"/>
    <cellStyle name="Normal 56 2 2 4 3" xfId="2737"/>
    <cellStyle name="Normal 56 2 2 4 3 2" xfId="7038"/>
    <cellStyle name="Normal 56 2 2 4 4" xfId="4004"/>
    <cellStyle name="Normal 56 2 2 4 4 2" xfId="8304"/>
    <cellStyle name="Normal 56 2 2 4 5" xfId="5773"/>
    <cellStyle name="Normal 56 2 2 5" xfId="1943"/>
    <cellStyle name="Normal 56 2 2 5 2" xfId="3211"/>
    <cellStyle name="Normal 56 2 2 5 2 2" xfId="7512"/>
    <cellStyle name="Normal 56 2 2 5 3" xfId="4478"/>
    <cellStyle name="Normal 56 2 2 5 3 2" xfId="8778"/>
    <cellStyle name="Normal 56 2 2 5 4" xfId="6246"/>
    <cellStyle name="Normal 56 2 2 6" xfId="2578"/>
    <cellStyle name="Normal 56 2 2 6 2" xfId="6880"/>
    <cellStyle name="Normal 56 2 2 7" xfId="3846"/>
    <cellStyle name="Normal 56 2 2 7 2" xfId="8146"/>
    <cellStyle name="Normal 56 2 2 8" xfId="5562"/>
    <cellStyle name="Normal 56 2 3" xfId="1783"/>
    <cellStyle name="Normal 56 2 3 2" xfId="2417"/>
    <cellStyle name="Normal 56 2 3 2 2" xfId="3685"/>
    <cellStyle name="Normal 56 2 3 2 2 2" xfId="7985"/>
    <cellStyle name="Normal 56 2 3 2 3" xfId="4951"/>
    <cellStyle name="Normal 56 2 3 2 3 2" xfId="9251"/>
    <cellStyle name="Normal 56 2 3 2 4" xfId="6719"/>
    <cellStyle name="Normal 56 2 3 3" xfId="3052"/>
    <cellStyle name="Normal 56 2 3 3 2" xfId="7353"/>
    <cellStyle name="Normal 56 2 3 4" xfId="4319"/>
    <cellStyle name="Normal 56 2 3 4 2" xfId="8619"/>
    <cellStyle name="Normal 56 2 3 5" xfId="6087"/>
    <cellStyle name="Normal 56 2 4" xfId="1624"/>
    <cellStyle name="Normal 56 2 4 2" xfId="2259"/>
    <cellStyle name="Normal 56 2 4 2 2" xfId="3527"/>
    <cellStyle name="Normal 56 2 4 2 2 2" xfId="7827"/>
    <cellStyle name="Normal 56 2 4 2 3" xfId="4793"/>
    <cellStyle name="Normal 56 2 4 2 3 2" xfId="9093"/>
    <cellStyle name="Normal 56 2 4 2 4" xfId="6561"/>
    <cellStyle name="Normal 56 2 4 3" xfId="2894"/>
    <cellStyle name="Normal 56 2 4 3 2" xfId="7195"/>
    <cellStyle name="Normal 56 2 4 4" xfId="4161"/>
    <cellStyle name="Normal 56 2 4 4 2" xfId="8461"/>
    <cellStyle name="Normal 56 2 4 5" xfId="5929"/>
    <cellStyle name="Normal 56 2 5" xfId="1465"/>
    <cellStyle name="Normal 56 2 5 2" xfId="2101"/>
    <cellStyle name="Normal 56 2 5 2 2" xfId="3369"/>
    <cellStyle name="Normal 56 2 5 2 2 2" xfId="7669"/>
    <cellStyle name="Normal 56 2 5 2 3" xfId="4635"/>
    <cellStyle name="Normal 56 2 5 2 3 2" xfId="8935"/>
    <cellStyle name="Normal 56 2 5 2 4" xfId="6403"/>
    <cellStyle name="Normal 56 2 5 3" xfId="2736"/>
    <cellStyle name="Normal 56 2 5 3 2" xfId="7037"/>
    <cellStyle name="Normal 56 2 5 4" xfId="4003"/>
    <cellStyle name="Normal 56 2 5 4 2" xfId="8303"/>
    <cellStyle name="Normal 56 2 5 5" xfId="5772"/>
    <cellStyle name="Normal 56 2 6" xfId="1942"/>
    <cellStyle name="Normal 56 2 6 2" xfId="3210"/>
    <cellStyle name="Normal 56 2 6 2 2" xfId="7511"/>
    <cellStyle name="Normal 56 2 6 3" xfId="4477"/>
    <cellStyle name="Normal 56 2 6 3 2" xfId="8777"/>
    <cellStyle name="Normal 56 2 6 4" xfId="6245"/>
    <cellStyle name="Normal 56 2 7" xfId="2577"/>
    <cellStyle name="Normal 56 2 7 2" xfId="6879"/>
    <cellStyle name="Normal 56 2 8" xfId="3845"/>
    <cellStyle name="Normal 56 2 8 2" xfId="8145"/>
    <cellStyle name="Normal 56 2 9" xfId="5561"/>
    <cellStyle name="Normal 56 3" xfId="873"/>
    <cellStyle name="Normal 56 3 2" xfId="1785"/>
    <cellStyle name="Normal 56 3 2 2" xfId="2419"/>
    <cellStyle name="Normal 56 3 2 2 2" xfId="3687"/>
    <cellStyle name="Normal 56 3 2 2 2 2" xfId="7987"/>
    <cellStyle name="Normal 56 3 2 2 3" xfId="4953"/>
    <cellStyle name="Normal 56 3 2 2 3 2" xfId="9253"/>
    <cellStyle name="Normal 56 3 2 2 4" xfId="6721"/>
    <cellStyle name="Normal 56 3 2 3" xfId="3054"/>
    <cellStyle name="Normal 56 3 2 3 2" xfId="7355"/>
    <cellStyle name="Normal 56 3 2 4" xfId="4321"/>
    <cellStyle name="Normal 56 3 2 4 2" xfId="8621"/>
    <cellStyle name="Normal 56 3 2 5" xfId="6089"/>
    <cellStyle name="Normal 56 3 3" xfId="1626"/>
    <cellStyle name="Normal 56 3 3 2" xfId="2261"/>
    <cellStyle name="Normal 56 3 3 2 2" xfId="3529"/>
    <cellStyle name="Normal 56 3 3 2 2 2" xfId="7829"/>
    <cellStyle name="Normal 56 3 3 2 3" xfId="4795"/>
    <cellStyle name="Normal 56 3 3 2 3 2" xfId="9095"/>
    <cellStyle name="Normal 56 3 3 2 4" xfId="6563"/>
    <cellStyle name="Normal 56 3 3 3" xfId="2896"/>
    <cellStyle name="Normal 56 3 3 3 2" xfId="7197"/>
    <cellStyle name="Normal 56 3 3 4" xfId="4163"/>
    <cellStyle name="Normal 56 3 3 4 2" xfId="8463"/>
    <cellStyle name="Normal 56 3 3 5" xfId="5931"/>
    <cellStyle name="Normal 56 3 4" xfId="1467"/>
    <cellStyle name="Normal 56 3 4 2" xfId="2103"/>
    <cellStyle name="Normal 56 3 4 2 2" xfId="3371"/>
    <cellStyle name="Normal 56 3 4 2 2 2" xfId="7671"/>
    <cellStyle name="Normal 56 3 4 2 3" xfId="4637"/>
    <cellStyle name="Normal 56 3 4 2 3 2" xfId="8937"/>
    <cellStyle name="Normal 56 3 4 2 4" xfId="6405"/>
    <cellStyle name="Normal 56 3 4 3" xfId="2738"/>
    <cellStyle name="Normal 56 3 4 3 2" xfId="7039"/>
    <cellStyle name="Normal 56 3 4 4" xfId="4005"/>
    <cellStyle name="Normal 56 3 4 4 2" xfId="8305"/>
    <cellStyle name="Normal 56 3 4 5" xfId="5774"/>
    <cellStyle name="Normal 56 3 5" xfId="1944"/>
    <cellStyle name="Normal 56 3 5 2" xfId="3212"/>
    <cellStyle name="Normal 56 3 5 2 2" xfId="7513"/>
    <cellStyle name="Normal 56 3 5 3" xfId="4479"/>
    <cellStyle name="Normal 56 3 5 3 2" xfId="8779"/>
    <cellStyle name="Normal 56 3 5 4" xfId="6247"/>
    <cellStyle name="Normal 56 3 6" xfId="2579"/>
    <cellStyle name="Normal 56 3 6 2" xfId="6881"/>
    <cellStyle name="Normal 56 3 7" xfId="3847"/>
    <cellStyle name="Normal 56 3 7 2" xfId="8147"/>
    <cellStyle name="Normal 56 3 8" xfId="5563"/>
    <cellStyle name="Normal 56 4" xfId="1782"/>
    <cellStyle name="Normal 56 4 2" xfId="2416"/>
    <cellStyle name="Normal 56 4 2 2" xfId="3684"/>
    <cellStyle name="Normal 56 4 2 2 2" xfId="7984"/>
    <cellStyle name="Normal 56 4 2 3" xfId="4950"/>
    <cellStyle name="Normal 56 4 2 3 2" xfId="9250"/>
    <cellStyle name="Normal 56 4 2 4" xfId="6718"/>
    <cellStyle name="Normal 56 4 3" xfId="3051"/>
    <cellStyle name="Normal 56 4 3 2" xfId="7352"/>
    <cellStyle name="Normal 56 4 4" xfId="4318"/>
    <cellStyle name="Normal 56 4 4 2" xfId="8618"/>
    <cellStyle name="Normal 56 4 5" xfId="6086"/>
    <cellStyle name="Normal 56 5" xfId="1623"/>
    <cellStyle name="Normal 56 5 2" xfId="2258"/>
    <cellStyle name="Normal 56 5 2 2" xfId="3526"/>
    <cellStyle name="Normal 56 5 2 2 2" xfId="7826"/>
    <cellStyle name="Normal 56 5 2 3" xfId="4792"/>
    <cellStyle name="Normal 56 5 2 3 2" xfId="9092"/>
    <cellStyle name="Normal 56 5 2 4" xfId="6560"/>
    <cellStyle name="Normal 56 5 3" xfId="2893"/>
    <cellStyle name="Normal 56 5 3 2" xfId="7194"/>
    <cellStyle name="Normal 56 5 4" xfId="4160"/>
    <cellStyle name="Normal 56 5 4 2" xfId="8460"/>
    <cellStyle name="Normal 56 5 5" xfId="5928"/>
    <cellStyle name="Normal 56 6" xfId="1464"/>
    <cellStyle name="Normal 56 6 2" xfId="2100"/>
    <cellStyle name="Normal 56 6 2 2" xfId="3368"/>
    <cellStyle name="Normal 56 6 2 2 2" xfId="7668"/>
    <cellStyle name="Normal 56 6 2 3" xfId="4634"/>
    <cellStyle name="Normal 56 6 2 3 2" xfId="8934"/>
    <cellStyle name="Normal 56 6 2 4" xfId="6402"/>
    <cellStyle name="Normal 56 6 3" xfId="2735"/>
    <cellStyle name="Normal 56 6 3 2" xfId="7036"/>
    <cellStyle name="Normal 56 6 4" xfId="4002"/>
    <cellStyle name="Normal 56 6 4 2" xfId="8302"/>
    <cellStyle name="Normal 56 6 5" xfId="5771"/>
    <cellStyle name="Normal 56 7" xfId="1941"/>
    <cellStyle name="Normal 56 7 2" xfId="3209"/>
    <cellStyle name="Normal 56 7 2 2" xfId="7510"/>
    <cellStyle name="Normal 56 7 3" xfId="4476"/>
    <cellStyle name="Normal 56 7 3 2" xfId="8776"/>
    <cellStyle name="Normal 56 7 4" xfId="6244"/>
    <cellStyle name="Normal 56 8" xfId="2576"/>
    <cellStyle name="Normal 56 8 2" xfId="6878"/>
    <cellStyle name="Normal 56 9" xfId="3844"/>
    <cellStyle name="Normal 56 9 2" xfId="8144"/>
    <cellStyle name="Normal 57" xfId="874"/>
    <cellStyle name="Normal 57 10" xfId="5564"/>
    <cellStyle name="Normal 57 2" xfId="875"/>
    <cellStyle name="Normal 57 2 2" xfId="876"/>
    <cellStyle name="Normal 57 2 2 2" xfId="1788"/>
    <cellStyle name="Normal 57 2 2 2 2" xfId="2422"/>
    <cellStyle name="Normal 57 2 2 2 2 2" xfId="3690"/>
    <cellStyle name="Normal 57 2 2 2 2 2 2" xfId="7990"/>
    <cellStyle name="Normal 57 2 2 2 2 3" xfId="4956"/>
    <cellStyle name="Normal 57 2 2 2 2 3 2" xfId="9256"/>
    <cellStyle name="Normal 57 2 2 2 2 4" xfId="6724"/>
    <cellStyle name="Normal 57 2 2 2 3" xfId="3057"/>
    <cellStyle name="Normal 57 2 2 2 3 2" xfId="7358"/>
    <cellStyle name="Normal 57 2 2 2 4" xfId="4324"/>
    <cellStyle name="Normal 57 2 2 2 4 2" xfId="8624"/>
    <cellStyle name="Normal 57 2 2 2 5" xfId="6092"/>
    <cellStyle name="Normal 57 2 2 3" xfId="1629"/>
    <cellStyle name="Normal 57 2 2 3 2" xfId="2264"/>
    <cellStyle name="Normal 57 2 2 3 2 2" xfId="3532"/>
    <cellStyle name="Normal 57 2 2 3 2 2 2" xfId="7832"/>
    <cellStyle name="Normal 57 2 2 3 2 3" xfId="4798"/>
    <cellStyle name="Normal 57 2 2 3 2 3 2" xfId="9098"/>
    <cellStyle name="Normal 57 2 2 3 2 4" xfId="6566"/>
    <cellStyle name="Normal 57 2 2 3 3" xfId="2899"/>
    <cellStyle name="Normal 57 2 2 3 3 2" xfId="7200"/>
    <cellStyle name="Normal 57 2 2 3 4" xfId="4166"/>
    <cellStyle name="Normal 57 2 2 3 4 2" xfId="8466"/>
    <cellStyle name="Normal 57 2 2 3 5" xfId="5934"/>
    <cellStyle name="Normal 57 2 2 4" xfId="1470"/>
    <cellStyle name="Normal 57 2 2 4 2" xfId="2106"/>
    <cellStyle name="Normal 57 2 2 4 2 2" xfId="3374"/>
    <cellStyle name="Normal 57 2 2 4 2 2 2" xfId="7674"/>
    <cellStyle name="Normal 57 2 2 4 2 3" xfId="4640"/>
    <cellStyle name="Normal 57 2 2 4 2 3 2" xfId="8940"/>
    <cellStyle name="Normal 57 2 2 4 2 4" xfId="6408"/>
    <cellStyle name="Normal 57 2 2 4 3" xfId="2741"/>
    <cellStyle name="Normal 57 2 2 4 3 2" xfId="7042"/>
    <cellStyle name="Normal 57 2 2 4 4" xfId="4008"/>
    <cellStyle name="Normal 57 2 2 4 4 2" xfId="8308"/>
    <cellStyle name="Normal 57 2 2 4 5" xfId="5777"/>
    <cellStyle name="Normal 57 2 2 5" xfId="1947"/>
    <cellStyle name="Normal 57 2 2 5 2" xfId="3215"/>
    <cellStyle name="Normal 57 2 2 5 2 2" xfId="7516"/>
    <cellStyle name="Normal 57 2 2 5 3" xfId="4482"/>
    <cellStyle name="Normal 57 2 2 5 3 2" xfId="8782"/>
    <cellStyle name="Normal 57 2 2 5 4" xfId="6250"/>
    <cellStyle name="Normal 57 2 2 6" xfId="2582"/>
    <cellStyle name="Normal 57 2 2 6 2" xfId="6884"/>
    <cellStyle name="Normal 57 2 2 7" xfId="3850"/>
    <cellStyle name="Normal 57 2 2 7 2" xfId="8150"/>
    <cellStyle name="Normal 57 2 2 8" xfId="5566"/>
    <cellStyle name="Normal 57 2 3" xfId="1787"/>
    <cellStyle name="Normal 57 2 3 2" xfId="2421"/>
    <cellStyle name="Normal 57 2 3 2 2" xfId="3689"/>
    <cellStyle name="Normal 57 2 3 2 2 2" xfId="7989"/>
    <cellStyle name="Normal 57 2 3 2 3" xfId="4955"/>
    <cellStyle name="Normal 57 2 3 2 3 2" xfId="9255"/>
    <cellStyle name="Normal 57 2 3 2 4" xfId="6723"/>
    <cellStyle name="Normal 57 2 3 3" xfId="3056"/>
    <cellStyle name="Normal 57 2 3 3 2" xfId="7357"/>
    <cellStyle name="Normal 57 2 3 4" xfId="4323"/>
    <cellStyle name="Normal 57 2 3 4 2" xfId="8623"/>
    <cellStyle name="Normal 57 2 3 5" xfId="6091"/>
    <cellStyle name="Normal 57 2 4" xfId="1628"/>
    <cellStyle name="Normal 57 2 4 2" xfId="2263"/>
    <cellStyle name="Normal 57 2 4 2 2" xfId="3531"/>
    <cellStyle name="Normal 57 2 4 2 2 2" xfId="7831"/>
    <cellStyle name="Normal 57 2 4 2 3" xfId="4797"/>
    <cellStyle name="Normal 57 2 4 2 3 2" xfId="9097"/>
    <cellStyle name="Normal 57 2 4 2 4" xfId="6565"/>
    <cellStyle name="Normal 57 2 4 3" xfId="2898"/>
    <cellStyle name="Normal 57 2 4 3 2" xfId="7199"/>
    <cellStyle name="Normal 57 2 4 4" xfId="4165"/>
    <cellStyle name="Normal 57 2 4 4 2" xfId="8465"/>
    <cellStyle name="Normal 57 2 4 5" xfId="5933"/>
    <cellStyle name="Normal 57 2 5" xfId="1469"/>
    <cellStyle name="Normal 57 2 5 2" xfId="2105"/>
    <cellStyle name="Normal 57 2 5 2 2" xfId="3373"/>
    <cellStyle name="Normal 57 2 5 2 2 2" xfId="7673"/>
    <cellStyle name="Normal 57 2 5 2 3" xfId="4639"/>
    <cellStyle name="Normal 57 2 5 2 3 2" xfId="8939"/>
    <cellStyle name="Normal 57 2 5 2 4" xfId="6407"/>
    <cellStyle name="Normal 57 2 5 3" xfId="2740"/>
    <cellStyle name="Normal 57 2 5 3 2" xfId="7041"/>
    <cellStyle name="Normal 57 2 5 4" xfId="4007"/>
    <cellStyle name="Normal 57 2 5 4 2" xfId="8307"/>
    <cellStyle name="Normal 57 2 5 5" xfId="5776"/>
    <cellStyle name="Normal 57 2 6" xfId="1946"/>
    <cellStyle name="Normal 57 2 6 2" xfId="3214"/>
    <cellStyle name="Normal 57 2 6 2 2" xfId="7515"/>
    <cellStyle name="Normal 57 2 6 3" xfId="4481"/>
    <cellStyle name="Normal 57 2 6 3 2" xfId="8781"/>
    <cellStyle name="Normal 57 2 6 4" xfId="6249"/>
    <cellStyle name="Normal 57 2 7" xfId="2581"/>
    <cellStyle name="Normal 57 2 7 2" xfId="6883"/>
    <cellStyle name="Normal 57 2 8" xfId="3849"/>
    <cellStyle name="Normal 57 2 8 2" xfId="8149"/>
    <cellStyle name="Normal 57 2 9" xfId="5565"/>
    <cellStyle name="Normal 57 3" xfId="877"/>
    <cellStyle name="Normal 57 3 2" xfId="1789"/>
    <cellStyle name="Normal 57 3 2 2" xfId="2423"/>
    <cellStyle name="Normal 57 3 2 2 2" xfId="3691"/>
    <cellStyle name="Normal 57 3 2 2 2 2" xfId="7991"/>
    <cellStyle name="Normal 57 3 2 2 3" xfId="4957"/>
    <cellStyle name="Normal 57 3 2 2 3 2" xfId="9257"/>
    <cellStyle name="Normal 57 3 2 2 4" xfId="6725"/>
    <cellStyle name="Normal 57 3 2 3" xfId="3058"/>
    <cellStyle name="Normal 57 3 2 3 2" xfId="7359"/>
    <cellStyle name="Normal 57 3 2 4" xfId="4325"/>
    <cellStyle name="Normal 57 3 2 4 2" xfId="8625"/>
    <cellStyle name="Normal 57 3 2 5" xfId="6093"/>
    <cellStyle name="Normal 57 3 3" xfId="1630"/>
    <cellStyle name="Normal 57 3 3 2" xfId="2265"/>
    <cellStyle name="Normal 57 3 3 2 2" xfId="3533"/>
    <cellStyle name="Normal 57 3 3 2 2 2" xfId="7833"/>
    <cellStyle name="Normal 57 3 3 2 3" xfId="4799"/>
    <cellStyle name="Normal 57 3 3 2 3 2" xfId="9099"/>
    <cellStyle name="Normal 57 3 3 2 4" xfId="6567"/>
    <cellStyle name="Normal 57 3 3 3" xfId="2900"/>
    <cellStyle name="Normal 57 3 3 3 2" xfId="7201"/>
    <cellStyle name="Normal 57 3 3 4" xfId="4167"/>
    <cellStyle name="Normal 57 3 3 4 2" xfId="8467"/>
    <cellStyle name="Normal 57 3 3 5" xfId="5935"/>
    <cellStyle name="Normal 57 3 4" xfId="1471"/>
    <cellStyle name="Normal 57 3 4 2" xfId="2107"/>
    <cellStyle name="Normal 57 3 4 2 2" xfId="3375"/>
    <cellStyle name="Normal 57 3 4 2 2 2" xfId="7675"/>
    <cellStyle name="Normal 57 3 4 2 3" xfId="4641"/>
    <cellStyle name="Normal 57 3 4 2 3 2" xfId="8941"/>
    <cellStyle name="Normal 57 3 4 2 4" xfId="6409"/>
    <cellStyle name="Normal 57 3 4 3" xfId="2742"/>
    <cellStyle name="Normal 57 3 4 3 2" xfId="7043"/>
    <cellStyle name="Normal 57 3 4 4" xfId="4009"/>
    <cellStyle name="Normal 57 3 4 4 2" xfId="8309"/>
    <cellStyle name="Normal 57 3 4 5" xfId="5778"/>
    <cellStyle name="Normal 57 3 5" xfId="1948"/>
    <cellStyle name="Normal 57 3 5 2" xfId="3216"/>
    <cellStyle name="Normal 57 3 5 2 2" xfId="7517"/>
    <cellStyle name="Normal 57 3 5 3" xfId="4483"/>
    <cellStyle name="Normal 57 3 5 3 2" xfId="8783"/>
    <cellStyle name="Normal 57 3 5 4" xfId="6251"/>
    <cellStyle name="Normal 57 3 6" xfId="2583"/>
    <cellStyle name="Normal 57 3 6 2" xfId="6885"/>
    <cellStyle name="Normal 57 3 7" xfId="3851"/>
    <cellStyle name="Normal 57 3 7 2" xfId="8151"/>
    <cellStyle name="Normal 57 3 8" xfId="5567"/>
    <cellStyle name="Normal 57 4" xfId="1786"/>
    <cellStyle name="Normal 57 4 2" xfId="2420"/>
    <cellStyle name="Normal 57 4 2 2" xfId="3688"/>
    <cellStyle name="Normal 57 4 2 2 2" xfId="7988"/>
    <cellStyle name="Normal 57 4 2 3" xfId="4954"/>
    <cellStyle name="Normal 57 4 2 3 2" xfId="9254"/>
    <cellStyle name="Normal 57 4 2 4" xfId="6722"/>
    <cellStyle name="Normal 57 4 3" xfId="3055"/>
    <cellStyle name="Normal 57 4 3 2" xfId="7356"/>
    <cellStyle name="Normal 57 4 4" xfId="4322"/>
    <cellStyle name="Normal 57 4 4 2" xfId="8622"/>
    <cellStyle name="Normal 57 4 5" xfId="6090"/>
    <cellStyle name="Normal 57 5" xfId="1627"/>
    <cellStyle name="Normal 57 5 2" xfId="2262"/>
    <cellStyle name="Normal 57 5 2 2" xfId="3530"/>
    <cellStyle name="Normal 57 5 2 2 2" xfId="7830"/>
    <cellStyle name="Normal 57 5 2 3" xfId="4796"/>
    <cellStyle name="Normal 57 5 2 3 2" xfId="9096"/>
    <cellStyle name="Normal 57 5 2 4" xfId="6564"/>
    <cellStyle name="Normal 57 5 3" xfId="2897"/>
    <cellStyle name="Normal 57 5 3 2" xfId="7198"/>
    <cellStyle name="Normal 57 5 4" xfId="4164"/>
    <cellStyle name="Normal 57 5 4 2" xfId="8464"/>
    <cellStyle name="Normal 57 5 5" xfId="5932"/>
    <cellStyle name="Normal 57 6" xfId="1468"/>
    <cellStyle name="Normal 57 6 2" xfId="2104"/>
    <cellStyle name="Normal 57 6 2 2" xfId="3372"/>
    <cellStyle name="Normal 57 6 2 2 2" xfId="7672"/>
    <cellStyle name="Normal 57 6 2 3" xfId="4638"/>
    <cellStyle name="Normal 57 6 2 3 2" xfId="8938"/>
    <cellStyle name="Normal 57 6 2 4" xfId="6406"/>
    <cellStyle name="Normal 57 6 3" xfId="2739"/>
    <cellStyle name="Normal 57 6 3 2" xfId="7040"/>
    <cellStyle name="Normal 57 6 4" xfId="4006"/>
    <cellStyle name="Normal 57 6 4 2" xfId="8306"/>
    <cellStyle name="Normal 57 6 5" xfId="5775"/>
    <cellStyle name="Normal 57 7" xfId="1945"/>
    <cellStyle name="Normal 57 7 2" xfId="3213"/>
    <cellStyle name="Normal 57 7 2 2" xfId="7514"/>
    <cellStyle name="Normal 57 7 3" xfId="4480"/>
    <cellStyle name="Normal 57 7 3 2" xfId="8780"/>
    <cellStyle name="Normal 57 7 4" xfId="6248"/>
    <cellStyle name="Normal 57 8" xfId="2580"/>
    <cellStyle name="Normal 57 8 2" xfId="6882"/>
    <cellStyle name="Normal 57 9" xfId="3848"/>
    <cellStyle name="Normal 57 9 2" xfId="8148"/>
    <cellStyle name="Normal 58" xfId="878"/>
    <cellStyle name="Normal 59" xfId="879"/>
    <cellStyle name="Normal 6" xfId="880"/>
    <cellStyle name="Normal 6 2" xfId="881"/>
    <cellStyle name="Normal 6 2 2" xfId="882"/>
    <cellStyle name="Normal 6 2 3" xfId="5568"/>
    <cellStyle name="Normal 6 3" xfId="883"/>
    <cellStyle name="Normal 6 4" xfId="884"/>
    <cellStyle name="Normal 6 4 10" xfId="3852"/>
    <cellStyle name="Normal 6 4 10 2" xfId="8152"/>
    <cellStyle name="Normal 6 4 11" xfId="5569"/>
    <cellStyle name="Normal 6 4 2" xfId="885"/>
    <cellStyle name="Normal 6 4 2 10" xfId="5570"/>
    <cellStyle name="Normal 6 4 2 2" xfId="886"/>
    <cellStyle name="Normal 6 4 2 2 2" xfId="887"/>
    <cellStyle name="Normal 6 4 2 2 2 2" xfId="1793"/>
    <cellStyle name="Normal 6 4 2 2 2 2 2" xfId="2427"/>
    <cellStyle name="Normal 6 4 2 2 2 2 2 2" xfId="3695"/>
    <cellStyle name="Normal 6 4 2 2 2 2 2 2 2" xfId="7995"/>
    <cellStyle name="Normal 6 4 2 2 2 2 2 3" xfId="4961"/>
    <cellStyle name="Normal 6 4 2 2 2 2 2 3 2" xfId="9261"/>
    <cellStyle name="Normal 6 4 2 2 2 2 2 4" xfId="6729"/>
    <cellStyle name="Normal 6 4 2 2 2 2 3" xfId="3062"/>
    <cellStyle name="Normal 6 4 2 2 2 2 3 2" xfId="7363"/>
    <cellStyle name="Normal 6 4 2 2 2 2 4" xfId="4329"/>
    <cellStyle name="Normal 6 4 2 2 2 2 4 2" xfId="8629"/>
    <cellStyle name="Normal 6 4 2 2 2 2 5" xfId="6097"/>
    <cellStyle name="Normal 6 4 2 2 2 3" xfId="1634"/>
    <cellStyle name="Normal 6 4 2 2 2 3 2" xfId="2269"/>
    <cellStyle name="Normal 6 4 2 2 2 3 2 2" xfId="3537"/>
    <cellStyle name="Normal 6 4 2 2 2 3 2 2 2" xfId="7837"/>
    <cellStyle name="Normal 6 4 2 2 2 3 2 3" xfId="4803"/>
    <cellStyle name="Normal 6 4 2 2 2 3 2 3 2" xfId="9103"/>
    <cellStyle name="Normal 6 4 2 2 2 3 2 4" xfId="6571"/>
    <cellStyle name="Normal 6 4 2 2 2 3 3" xfId="2904"/>
    <cellStyle name="Normal 6 4 2 2 2 3 3 2" xfId="7205"/>
    <cellStyle name="Normal 6 4 2 2 2 3 4" xfId="4171"/>
    <cellStyle name="Normal 6 4 2 2 2 3 4 2" xfId="8471"/>
    <cellStyle name="Normal 6 4 2 2 2 3 5" xfId="5939"/>
    <cellStyle name="Normal 6 4 2 2 2 4" xfId="1475"/>
    <cellStyle name="Normal 6 4 2 2 2 4 2" xfId="2111"/>
    <cellStyle name="Normal 6 4 2 2 2 4 2 2" xfId="3379"/>
    <cellStyle name="Normal 6 4 2 2 2 4 2 2 2" xfId="7679"/>
    <cellStyle name="Normal 6 4 2 2 2 4 2 3" xfId="4645"/>
    <cellStyle name="Normal 6 4 2 2 2 4 2 3 2" xfId="8945"/>
    <cellStyle name="Normal 6 4 2 2 2 4 2 4" xfId="6413"/>
    <cellStyle name="Normal 6 4 2 2 2 4 3" xfId="2746"/>
    <cellStyle name="Normal 6 4 2 2 2 4 3 2" xfId="7047"/>
    <cellStyle name="Normal 6 4 2 2 2 4 4" xfId="4013"/>
    <cellStyle name="Normal 6 4 2 2 2 4 4 2" xfId="8313"/>
    <cellStyle name="Normal 6 4 2 2 2 4 5" xfId="5782"/>
    <cellStyle name="Normal 6 4 2 2 2 5" xfId="1952"/>
    <cellStyle name="Normal 6 4 2 2 2 5 2" xfId="3220"/>
    <cellStyle name="Normal 6 4 2 2 2 5 2 2" xfId="7521"/>
    <cellStyle name="Normal 6 4 2 2 2 5 3" xfId="4487"/>
    <cellStyle name="Normal 6 4 2 2 2 5 3 2" xfId="8787"/>
    <cellStyle name="Normal 6 4 2 2 2 5 4" xfId="6255"/>
    <cellStyle name="Normal 6 4 2 2 2 6" xfId="2587"/>
    <cellStyle name="Normal 6 4 2 2 2 6 2" xfId="6889"/>
    <cellStyle name="Normal 6 4 2 2 2 7" xfId="3855"/>
    <cellStyle name="Normal 6 4 2 2 2 7 2" xfId="8155"/>
    <cellStyle name="Normal 6 4 2 2 2 8" xfId="5572"/>
    <cellStyle name="Normal 6 4 2 2 3" xfId="1792"/>
    <cellStyle name="Normal 6 4 2 2 3 2" xfId="2426"/>
    <cellStyle name="Normal 6 4 2 2 3 2 2" xfId="3694"/>
    <cellStyle name="Normal 6 4 2 2 3 2 2 2" xfId="7994"/>
    <cellStyle name="Normal 6 4 2 2 3 2 3" xfId="4960"/>
    <cellStyle name="Normal 6 4 2 2 3 2 3 2" xfId="9260"/>
    <cellStyle name="Normal 6 4 2 2 3 2 4" xfId="6728"/>
    <cellStyle name="Normal 6 4 2 2 3 3" xfId="3061"/>
    <cellStyle name="Normal 6 4 2 2 3 3 2" xfId="7362"/>
    <cellStyle name="Normal 6 4 2 2 3 4" xfId="4328"/>
    <cellStyle name="Normal 6 4 2 2 3 4 2" xfId="8628"/>
    <cellStyle name="Normal 6 4 2 2 3 5" xfId="6096"/>
    <cellStyle name="Normal 6 4 2 2 4" xfId="1633"/>
    <cellStyle name="Normal 6 4 2 2 4 2" xfId="2268"/>
    <cellStyle name="Normal 6 4 2 2 4 2 2" xfId="3536"/>
    <cellStyle name="Normal 6 4 2 2 4 2 2 2" xfId="7836"/>
    <cellStyle name="Normal 6 4 2 2 4 2 3" xfId="4802"/>
    <cellStyle name="Normal 6 4 2 2 4 2 3 2" xfId="9102"/>
    <cellStyle name="Normal 6 4 2 2 4 2 4" xfId="6570"/>
    <cellStyle name="Normal 6 4 2 2 4 3" xfId="2903"/>
    <cellStyle name="Normal 6 4 2 2 4 3 2" xfId="7204"/>
    <cellStyle name="Normal 6 4 2 2 4 4" xfId="4170"/>
    <cellStyle name="Normal 6 4 2 2 4 4 2" xfId="8470"/>
    <cellStyle name="Normal 6 4 2 2 4 5" xfId="5938"/>
    <cellStyle name="Normal 6 4 2 2 5" xfId="1474"/>
    <cellStyle name="Normal 6 4 2 2 5 2" xfId="2110"/>
    <cellStyle name="Normal 6 4 2 2 5 2 2" xfId="3378"/>
    <cellStyle name="Normal 6 4 2 2 5 2 2 2" xfId="7678"/>
    <cellStyle name="Normal 6 4 2 2 5 2 3" xfId="4644"/>
    <cellStyle name="Normal 6 4 2 2 5 2 3 2" xfId="8944"/>
    <cellStyle name="Normal 6 4 2 2 5 2 4" xfId="6412"/>
    <cellStyle name="Normal 6 4 2 2 5 3" xfId="2745"/>
    <cellStyle name="Normal 6 4 2 2 5 3 2" xfId="7046"/>
    <cellStyle name="Normal 6 4 2 2 5 4" xfId="4012"/>
    <cellStyle name="Normal 6 4 2 2 5 4 2" xfId="8312"/>
    <cellStyle name="Normal 6 4 2 2 5 5" xfId="5781"/>
    <cellStyle name="Normal 6 4 2 2 6" xfId="1951"/>
    <cellStyle name="Normal 6 4 2 2 6 2" xfId="3219"/>
    <cellStyle name="Normal 6 4 2 2 6 2 2" xfId="7520"/>
    <cellStyle name="Normal 6 4 2 2 6 3" xfId="4486"/>
    <cellStyle name="Normal 6 4 2 2 6 3 2" xfId="8786"/>
    <cellStyle name="Normal 6 4 2 2 6 4" xfId="6254"/>
    <cellStyle name="Normal 6 4 2 2 7" xfId="2586"/>
    <cellStyle name="Normal 6 4 2 2 7 2" xfId="6888"/>
    <cellStyle name="Normal 6 4 2 2 8" xfId="3854"/>
    <cellStyle name="Normal 6 4 2 2 8 2" xfId="8154"/>
    <cellStyle name="Normal 6 4 2 2 9" xfId="5571"/>
    <cellStyle name="Normal 6 4 2 3" xfId="888"/>
    <cellStyle name="Normal 6 4 2 3 2" xfId="1794"/>
    <cellStyle name="Normal 6 4 2 3 2 2" xfId="2428"/>
    <cellStyle name="Normal 6 4 2 3 2 2 2" xfId="3696"/>
    <cellStyle name="Normal 6 4 2 3 2 2 2 2" xfId="7996"/>
    <cellStyle name="Normal 6 4 2 3 2 2 3" xfId="4962"/>
    <cellStyle name="Normal 6 4 2 3 2 2 3 2" xfId="9262"/>
    <cellStyle name="Normal 6 4 2 3 2 2 4" xfId="6730"/>
    <cellStyle name="Normal 6 4 2 3 2 3" xfId="3063"/>
    <cellStyle name="Normal 6 4 2 3 2 3 2" xfId="7364"/>
    <cellStyle name="Normal 6 4 2 3 2 4" xfId="4330"/>
    <cellStyle name="Normal 6 4 2 3 2 4 2" xfId="8630"/>
    <cellStyle name="Normal 6 4 2 3 2 5" xfId="6098"/>
    <cellStyle name="Normal 6 4 2 3 3" xfId="1635"/>
    <cellStyle name="Normal 6 4 2 3 3 2" xfId="2270"/>
    <cellStyle name="Normal 6 4 2 3 3 2 2" xfId="3538"/>
    <cellStyle name="Normal 6 4 2 3 3 2 2 2" xfId="7838"/>
    <cellStyle name="Normal 6 4 2 3 3 2 3" xfId="4804"/>
    <cellStyle name="Normal 6 4 2 3 3 2 3 2" xfId="9104"/>
    <cellStyle name="Normal 6 4 2 3 3 2 4" xfId="6572"/>
    <cellStyle name="Normal 6 4 2 3 3 3" xfId="2905"/>
    <cellStyle name="Normal 6 4 2 3 3 3 2" xfId="7206"/>
    <cellStyle name="Normal 6 4 2 3 3 4" xfId="4172"/>
    <cellStyle name="Normal 6 4 2 3 3 4 2" xfId="8472"/>
    <cellStyle name="Normal 6 4 2 3 3 5" xfId="5940"/>
    <cellStyle name="Normal 6 4 2 3 4" xfId="1476"/>
    <cellStyle name="Normal 6 4 2 3 4 2" xfId="2112"/>
    <cellStyle name="Normal 6 4 2 3 4 2 2" xfId="3380"/>
    <cellStyle name="Normal 6 4 2 3 4 2 2 2" xfId="7680"/>
    <cellStyle name="Normal 6 4 2 3 4 2 3" xfId="4646"/>
    <cellStyle name="Normal 6 4 2 3 4 2 3 2" xfId="8946"/>
    <cellStyle name="Normal 6 4 2 3 4 2 4" xfId="6414"/>
    <cellStyle name="Normal 6 4 2 3 4 3" xfId="2747"/>
    <cellStyle name="Normal 6 4 2 3 4 3 2" xfId="7048"/>
    <cellStyle name="Normal 6 4 2 3 4 4" xfId="4014"/>
    <cellStyle name="Normal 6 4 2 3 4 4 2" xfId="8314"/>
    <cellStyle name="Normal 6 4 2 3 4 5" xfId="5783"/>
    <cellStyle name="Normal 6 4 2 3 5" xfId="1953"/>
    <cellStyle name="Normal 6 4 2 3 5 2" xfId="3221"/>
    <cellStyle name="Normal 6 4 2 3 5 2 2" xfId="7522"/>
    <cellStyle name="Normal 6 4 2 3 5 3" xfId="4488"/>
    <cellStyle name="Normal 6 4 2 3 5 3 2" xfId="8788"/>
    <cellStyle name="Normal 6 4 2 3 5 4" xfId="6256"/>
    <cellStyle name="Normal 6 4 2 3 6" xfId="2588"/>
    <cellStyle name="Normal 6 4 2 3 6 2" xfId="6890"/>
    <cellStyle name="Normal 6 4 2 3 7" xfId="3856"/>
    <cellStyle name="Normal 6 4 2 3 7 2" xfId="8156"/>
    <cellStyle name="Normal 6 4 2 3 8" xfId="5573"/>
    <cellStyle name="Normal 6 4 2 4" xfId="1791"/>
    <cellStyle name="Normal 6 4 2 4 2" xfId="2425"/>
    <cellStyle name="Normal 6 4 2 4 2 2" xfId="3693"/>
    <cellStyle name="Normal 6 4 2 4 2 2 2" xfId="7993"/>
    <cellStyle name="Normal 6 4 2 4 2 3" xfId="4959"/>
    <cellStyle name="Normal 6 4 2 4 2 3 2" xfId="9259"/>
    <cellStyle name="Normal 6 4 2 4 2 4" xfId="6727"/>
    <cellStyle name="Normal 6 4 2 4 3" xfId="3060"/>
    <cellStyle name="Normal 6 4 2 4 3 2" xfId="7361"/>
    <cellStyle name="Normal 6 4 2 4 4" xfId="4327"/>
    <cellStyle name="Normal 6 4 2 4 4 2" xfId="8627"/>
    <cellStyle name="Normal 6 4 2 4 5" xfId="6095"/>
    <cellStyle name="Normal 6 4 2 5" xfId="1632"/>
    <cellStyle name="Normal 6 4 2 5 2" xfId="2267"/>
    <cellStyle name="Normal 6 4 2 5 2 2" xfId="3535"/>
    <cellStyle name="Normal 6 4 2 5 2 2 2" xfId="7835"/>
    <cellStyle name="Normal 6 4 2 5 2 3" xfId="4801"/>
    <cellStyle name="Normal 6 4 2 5 2 3 2" xfId="9101"/>
    <cellStyle name="Normal 6 4 2 5 2 4" xfId="6569"/>
    <cellStyle name="Normal 6 4 2 5 3" xfId="2902"/>
    <cellStyle name="Normal 6 4 2 5 3 2" xfId="7203"/>
    <cellStyle name="Normal 6 4 2 5 4" xfId="4169"/>
    <cellStyle name="Normal 6 4 2 5 4 2" xfId="8469"/>
    <cellStyle name="Normal 6 4 2 5 5" xfId="5937"/>
    <cellStyle name="Normal 6 4 2 6" xfId="1473"/>
    <cellStyle name="Normal 6 4 2 6 2" xfId="2109"/>
    <cellStyle name="Normal 6 4 2 6 2 2" xfId="3377"/>
    <cellStyle name="Normal 6 4 2 6 2 2 2" xfId="7677"/>
    <cellStyle name="Normal 6 4 2 6 2 3" xfId="4643"/>
    <cellStyle name="Normal 6 4 2 6 2 3 2" xfId="8943"/>
    <cellStyle name="Normal 6 4 2 6 2 4" xfId="6411"/>
    <cellStyle name="Normal 6 4 2 6 3" xfId="2744"/>
    <cellStyle name="Normal 6 4 2 6 3 2" xfId="7045"/>
    <cellStyle name="Normal 6 4 2 6 4" xfId="4011"/>
    <cellStyle name="Normal 6 4 2 6 4 2" xfId="8311"/>
    <cellStyle name="Normal 6 4 2 6 5" xfId="5780"/>
    <cellStyle name="Normal 6 4 2 7" xfId="1950"/>
    <cellStyle name="Normal 6 4 2 7 2" xfId="3218"/>
    <cellStyle name="Normal 6 4 2 7 2 2" xfId="7519"/>
    <cellStyle name="Normal 6 4 2 7 3" xfId="4485"/>
    <cellStyle name="Normal 6 4 2 7 3 2" xfId="8785"/>
    <cellStyle name="Normal 6 4 2 7 4" xfId="6253"/>
    <cellStyle name="Normal 6 4 2 8" xfId="2585"/>
    <cellStyle name="Normal 6 4 2 8 2" xfId="6887"/>
    <cellStyle name="Normal 6 4 2 9" xfId="3853"/>
    <cellStyle name="Normal 6 4 2 9 2" xfId="8153"/>
    <cellStyle name="Normal 6 4 3" xfId="889"/>
    <cellStyle name="Normal 6 4 3 2" xfId="890"/>
    <cellStyle name="Normal 6 4 3 2 2" xfId="1796"/>
    <cellStyle name="Normal 6 4 3 2 2 2" xfId="2430"/>
    <cellStyle name="Normal 6 4 3 2 2 2 2" xfId="3698"/>
    <cellStyle name="Normal 6 4 3 2 2 2 2 2" xfId="7998"/>
    <cellStyle name="Normal 6 4 3 2 2 2 3" xfId="4964"/>
    <cellStyle name="Normal 6 4 3 2 2 2 3 2" xfId="9264"/>
    <cellStyle name="Normal 6 4 3 2 2 2 4" xfId="6732"/>
    <cellStyle name="Normal 6 4 3 2 2 3" xfId="3065"/>
    <cellStyle name="Normal 6 4 3 2 2 3 2" xfId="7366"/>
    <cellStyle name="Normal 6 4 3 2 2 4" xfId="4332"/>
    <cellStyle name="Normal 6 4 3 2 2 4 2" xfId="8632"/>
    <cellStyle name="Normal 6 4 3 2 2 5" xfId="6100"/>
    <cellStyle name="Normal 6 4 3 2 3" xfId="1637"/>
    <cellStyle name="Normal 6 4 3 2 3 2" xfId="2272"/>
    <cellStyle name="Normal 6 4 3 2 3 2 2" xfId="3540"/>
    <cellStyle name="Normal 6 4 3 2 3 2 2 2" xfId="7840"/>
    <cellStyle name="Normal 6 4 3 2 3 2 3" xfId="4806"/>
    <cellStyle name="Normal 6 4 3 2 3 2 3 2" xfId="9106"/>
    <cellStyle name="Normal 6 4 3 2 3 2 4" xfId="6574"/>
    <cellStyle name="Normal 6 4 3 2 3 3" xfId="2907"/>
    <cellStyle name="Normal 6 4 3 2 3 3 2" xfId="7208"/>
    <cellStyle name="Normal 6 4 3 2 3 4" xfId="4174"/>
    <cellStyle name="Normal 6 4 3 2 3 4 2" xfId="8474"/>
    <cellStyle name="Normal 6 4 3 2 3 5" xfId="5942"/>
    <cellStyle name="Normal 6 4 3 2 4" xfId="1478"/>
    <cellStyle name="Normal 6 4 3 2 4 2" xfId="2114"/>
    <cellStyle name="Normal 6 4 3 2 4 2 2" xfId="3382"/>
    <cellStyle name="Normal 6 4 3 2 4 2 2 2" xfId="7682"/>
    <cellStyle name="Normal 6 4 3 2 4 2 3" xfId="4648"/>
    <cellStyle name="Normal 6 4 3 2 4 2 3 2" xfId="8948"/>
    <cellStyle name="Normal 6 4 3 2 4 2 4" xfId="6416"/>
    <cellStyle name="Normal 6 4 3 2 4 3" xfId="2749"/>
    <cellStyle name="Normal 6 4 3 2 4 3 2" xfId="7050"/>
    <cellStyle name="Normal 6 4 3 2 4 4" xfId="4016"/>
    <cellStyle name="Normal 6 4 3 2 4 4 2" xfId="8316"/>
    <cellStyle name="Normal 6 4 3 2 4 5" xfId="5785"/>
    <cellStyle name="Normal 6 4 3 2 5" xfId="1955"/>
    <cellStyle name="Normal 6 4 3 2 5 2" xfId="3223"/>
    <cellStyle name="Normal 6 4 3 2 5 2 2" xfId="7524"/>
    <cellStyle name="Normal 6 4 3 2 5 3" xfId="4490"/>
    <cellStyle name="Normal 6 4 3 2 5 3 2" xfId="8790"/>
    <cellStyle name="Normal 6 4 3 2 5 4" xfId="6258"/>
    <cellStyle name="Normal 6 4 3 2 6" xfId="2590"/>
    <cellStyle name="Normal 6 4 3 2 6 2" xfId="6892"/>
    <cellStyle name="Normal 6 4 3 2 7" xfId="3858"/>
    <cellStyle name="Normal 6 4 3 2 7 2" xfId="8158"/>
    <cellStyle name="Normal 6 4 3 2 8" xfId="5575"/>
    <cellStyle name="Normal 6 4 3 3" xfId="1795"/>
    <cellStyle name="Normal 6 4 3 3 2" xfId="2429"/>
    <cellStyle name="Normal 6 4 3 3 2 2" xfId="3697"/>
    <cellStyle name="Normal 6 4 3 3 2 2 2" xfId="7997"/>
    <cellStyle name="Normal 6 4 3 3 2 3" xfId="4963"/>
    <cellStyle name="Normal 6 4 3 3 2 3 2" xfId="9263"/>
    <cellStyle name="Normal 6 4 3 3 2 4" xfId="6731"/>
    <cellStyle name="Normal 6 4 3 3 3" xfId="3064"/>
    <cellStyle name="Normal 6 4 3 3 3 2" xfId="7365"/>
    <cellStyle name="Normal 6 4 3 3 4" xfId="4331"/>
    <cellStyle name="Normal 6 4 3 3 4 2" xfId="8631"/>
    <cellStyle name="Normal 6 4 3 3 5" xfId="6099"/>
    <cellStyle name="Normal 6 4 3 4" xfId="1636"/>
    <cellStyle name="Normal 6 4 3 4 2" xfId="2271"/>
    <cellStyle name="Normal 6 4 3 4 2 2" xfId="3539"/>
    <cellStyle name="Normal 6 4 3 4 2 2 2" xfId="7839"/>
    <cellStyle name="Normal 6 4 3 4 2 3" xfId="4805"/>
    <cellStyle name="Normal 6 4 3 4 2 3 2" xfId="9105"/>
    <cellStyle name="Normal 6 4 3 4 2 4" xfId="6573"/>
    <cellStyle name="Normal 6 4 3 4 3" xfId="2906"/>
    <cellStyle name="Normal 6 4 3 4 3 2" xfId="7207"/>
    <cellStyle name="Normal 6 4 3 4 4" xfId="4173"/>
    <cellStyle name="Normal 6 4 3 4 4 2" xfId="8473"/>
    <cellStyle name="Normal 6 4 3 4 5" xfId="5941"/>
    <cellStyle name="Normal 6 4 3 5" xfId="1477"/>
    <cellStyle name="Normal 6 4 3 5 2" xfId="2113"/>
    <cellStyle name="Normal 6 4 3 5 2 2" xfId="3381"/>
    <cellStyle name="Normal 6 4 3 5 2 2 2" xfId="7681"/>
    <cellStyle name="Normal 6 4 3 5 2 3" xfId="4647"/>
    <cellStyle name="Normal 6 4 3 5 2 3 2" xfId="8947"/>
    <cellStyle name="Normal 6 4 3 5 2 4" xfId="6415"/>
    <cellStyle name="Normal 6 4 3 5 3" xfId="2748"/>
    <cellStyle name="Normal 6 4 3 5 3 2" xfId="7049"/>
    <cellStyle name="Normal 6 4 3 5 4" xfId="4015"/>
    <cellStyle name="Normal 6 4 3 5 4 2" xfId="8315"/>
    <cellStyle name="Normal 6 4 3 5 5" xfId="5784"/>
    <cellStyle name="Normal 6 4 3 6" xfId="1954"/>
    <cellStyle name="Normal 6 4 3 6 2" xfId="3222"/>
    <cellStyle name="Normal 6 4 3 6 2 2" xfId="7523"/>
    <cellStyle name="Normal 6 4 3 6 3" xfId="4489"/>
    <cellStyle name="Normal 6 4 3 6 3 2" xfId="8789"/>
    <cellStyle name="Normal 6 4 3 6 4" xfId="6257"/>
    <cellStyle name="Normal 6 4 3 7" xfId="2589"/>
    <cellStyle name="Normal 6 4 3 7 2" xfId="6891"/>
    <cellStyle name="Normal 6 4 3 8" xfId="3857"/>
    <cellStyle name="Normal 6 4 3 8 2" xfId="8157"/>
    <cellStyle name="Normal 6 4 3 9" xfId="5574"/>
    <cellStyle name="Normal 6 4 4" xfId="891"/>
    <cellStyle name="Normal 6 4 4 2" xfId="1797"/>
    <cellStyle name="Normal 6 4 4 2 2" xfId="2431"/>
    <cellStyle name="Normal 6 4 4 2 2 2" xfId="3699"/>
    <cellStyle name="Normal 6 4 4 2 2 2 2" xfId="7999"/>
    <cellStyle name="Normal 6 4 4 2 2 3" xfId="4965"/>
    <cellStyle name="Normal 6 4 4 2 2 3 2" xfId="9265"/>
    <cellStyle name="Normal 6 4 4 2 2 4" xfId="6733"/>
    <cellStyle name="Normal 6 4 4 2 3" xfId="3066"/>
    <cellStyle name="Normal 6 4 4 2 3 2" xfId="7367"/>
    <cellStyle name="Normal 6 4 4 2 4" xfId="4333"/>
    <cellStyle name="Normal 6 4 4 2 4 2" xfId="8633"/>
    <cellStyle name="Normal 6 4 4 2 5" xfId="6101"/>
    <cellStyle name="Normal 6 4 4 3" xfId="1638"/>
    <cellStyle name="Normal 6 4 4 3 2" xfId="2273"/>
    <cellStyle name="Normal 6 4 4 3 2 2" xfId="3541"/>
    <cellStyle name="Normal 6 4 4 3 2 2 2" xfId="7841"/>
    <cellStyle name="Normal 6 4 4 3 2 3" xfId="4807"/>
    <cellStyle name="Normal 6 4 4 3 2 3 2" xfId="9107"/>
    <cellStyle name="Normal 6 4 4 3 2 4" xfId="6575"/>
    <cellStyle name="Normal 6 4 4 3 3" xfId="2908"/>
    <cellStyle name="Normal 6 4 4 3 3 2" xfId="7209"/>
    <cellStyle name="Normal 6 4 4 3 4" xfId="4175"/>
    <cellStyle name="Normal 6 4 4 3 4 2" xfId="8475"/>
    <cellStyle name="Normal 6 4 4 3 5" xfId="5943"/>
    <cellStyle name="Normal 6 4 4 4" xfId="1479"/>
    <cellStyle name="Normal 6 4 4 4 2" xfId="2115"/>
    <cellStyle name="Normal 6 4 4 4 2 2" xfId="3383"/>
    <cellStyle name="Normal 6 4 4 4 2 2 2" xfId="7683"/>
    <cellStyle name="Normal 6 4 4 4 2 3" xfId="4649"/>
    <cellStyle name="Normal 6 4 4 4 2 3 2" xfId="8949"/>
    <cellStyle name="Normal 6 4 4 4 2 4" xfId="6417"/>
    <cellStyle name="Normal 6 4 4 4 3" xfId="2750"/>
    <cellStyle name="Normal 6 4 4 4 3 2" xfId="7051"/>
    <cellStyle name="Normal 6 4 4 4 4" xfId="4017"/>
    <cellStyle name="Normal 6 4 4 4 4 2" xfId="8317"/>
    <cellStyle name="Normal 6 4 4 4 5" xfId="5786"/>
    <cellStyle name="Normal 6 4 4 5" xfId="1956"/>
    <cellStyle name="Normal 6 4 4 5 2" xfId="3224"/>
    <cellStyle name="Normal 6 4 4 5 2 2" xfId="7525"/>
    <cellStyle name="Normal 6 4 4 5 3" xfId="4491"/>
    <cellStyle name="Normal 6 4 4 5 3 2" xfId="8791"/>
    <cellStyle name="Normal 6 4 4 5 4" xfId="6259"/>
    <cellStyle name="Normal 6 4 4 6" xfId="2591"/>
    <cellStyle name="Normal 6 4 4 6 2" xfId="6893"/>
    <cellStyle name="Normal 6 4 4 7" xfId="3859"/>
    <cellStyle name="Normal 6 4 4 7 2" xfId="8159"/>
    <cellStyle name="Normal 6 4 4 8" xfId="5576"/>
    <cellStyle name="Normal 6 4 5" xfId="1790"/>
    <cellStyle name="Normal 6 4 5 2" xfId="2424"/>
    <cellStyle name="Normal 6 4 5 2 2" xfId="3692"/>
    <cellStyle name="Normal 6 4 5 2 2 2" xfId="7992"/>
    <cellStyle name="Normal 6 4 5 2 3" xfId="4958"/>
    <cellStyle name="Normal 6 4 5 2 3 2" xfId="9258"/>
    <cellStyle name="Normal 6 4 5 2 4" xfId="6726"/>
    <cellStyle name="Normal 6 4 5 3" xfId="3059"/>
    <cellStyle name="Normal 6 4 5 3 2" xfId="7360"/>
    <cellStyle name="Normal 6 4 5 4" xfId="4326"/>
    <cellStyle name="Normal 6 4 5 4 2" xfId="8626"/>
    <cellStyle name="Normal 6 4 5 5" xfId="6094"/>
    <cellStyle name="Normal 6 4 6" xfId="1631"/>
    <cellStyle name="Normal 6 4 6 2" xfId="2266"/>
    <cellStyle name="Normal 6 4 6 2 2" xfId="3534"/>
    <cellStyle name="Normal 6 4 6 2 2 2" xfId="7834"/>
    <cellStyle name="Normal 6 4 6 2 3" xfId="4800"/>
    <cellStyle name="Normal 6 4 6 2 3 2" xfId="9100"/>
    <cellStyle name="Normal 6 4 6 2 4" xfId="6568"/>
    <cellStyle name="Normal 6 4 6 3" xfId="2901"/>
    <cellStyle name="Normal 6 4 6 3 2" xfId="7202"/>
    <cellStyle name="Normal 6 4 6 4" xfId="4168"/>
    <cellStyle name="Normal 6 4 6 4 2" xfId="8468"/>
    <cellStyle name="Normal 6 4 6 5" xfId="5936"/>
    <cellStyle name="Normal 6 4 7" xfId="1472"/>
    <cellStyle name="Normal 6 4 7 2" xfId="2108"/>
    <cellStyle name="Normal 6 4 7 2 2" xfId="3376"/>
    <cellStyle name="Normal 6 4 7 2 2 2" xfId="7676"/>
    <cellStyle name="Normal 6 4 7 2 3" xfId="4642"/>
    <cellStyle name="Normal 6 4 7 2 3 2" xfId="8942"/>
    <cellStyle name="Normal 6 4 7 2 4" xfId="6410"/>
    <cellStyle name="Normal 6 4 7 3" xfId="2743"/>
    <cellStyle name="Normal 6 4 7 3 2" xfId="7044"/>
    <cellStyle name="Normal 6 4 7 4" xfId="4010"/>
    <cellStyle name="Normal 6 4 7 4 2" xfId="8310"/>
    <cellStyle name="Normal 6 4 7 5" xfId="5779"/>
    <cellStyle name="Normal 6 4 8" xfId="1949"/>
    <cellStyle name="Normal 6 4 8 2" xfId="3217"/>
    <cellStyle name="Normal 6 4 8 2 2" xfId="7518"/>
    <cellStyle name="Normal 6 4 8 3" xfId="4484"/>
    <cellStyle name="Normal 6 4 8 3 2" xfId="8784"/>
    <cellStyle name="Normal 6 4 8 4" xfId="6252"/>
    <cellStyle name="Normal 6 4 9" xfId="2584"/>
    <cellStyle name="Normal 6 4 9 2" xfId="6886"/>
    <cellStyle name="Normal 6 5" xfId="892"/>
    <cellStyle name="Normal 60" xfId="1"/>
    <cellStyle name="Normal 60 10" xfId="3749"/>
    <cellStyle name="Normal 60 10 2" xfId="8049"/>
    <cellStyle name="Normal 60 11" xfId="5577"/>
    <cellStyle name="Normal 60 2" xfId="893"/>
    <cellStyle name="Normal 60 2 10" xfId="9316"/>
    <cellStyle name="Normal 60 2 2" xfId="894"/>
    <cellStyle name="Normal 60 2 2 2" xfId="1799"/>
    <cellStyle name="Normal 60 2 2 2 2" xfId="2433"/>
    <cellStyle name="Normal 60 2 2 2 2 2" xfId="2480"/>
    <cellStyle name="Normal 60 2 2 2 2 2 2" xfId="3748"/>
    <cellStyle name="Normal 60 2 2 2 2 2 2 2" xfId="8048"/>
    <cellStyle name="Normal 60 2 2 2 2 2 3" xfId="5014"/>
    <cellStyle name="Normal 60 2 2 2 2 2 3 2" xfId="9314"/>
    <cellStyle name="Normal 60 2 2 2 2 2 4" xfId="6782"/>
    <cellStyle name="Normal 60 2 2 2 2 3" xfId="3701"/>
    <cellStyle name="Normal 60 2 2 2 2 3 2" xfId="8001"/>
    <cellStyle name="Normal 60 2 2 2 2 4" xfId="4967"/>
    <cellStyle name="Normal 60 2 2 2 2 4 2" xfId="9267"/>
    <cellStyle name="Normal 60 2 2 2 2 5" xfId="6735"/>
    <cellStyle name="Normal 60 2 2 2 3" xfId="3068"/>
    <cellStyle name="Normal 60 2 2 2 3 2" xfId="7369"/>
    <cellStyle name="Normal 60 2 2 2 4" xfId="4335"/>
    <cellStyle name="Normal 60 2 2 2 4 2" xfId="8635"/>
    <cellStyle name="Normal 60 2 2 2 5" xfId="6103"/>
    <cellStyle name="Normal 60 2 2 3" xfId="1640"/>
    <cellStyle name="Normal 60 2 2 3 2" xfId="2275"/>
    <cellStyle name="Normal 60 2 2 3 2 2" xfId="3543"/>
    <cellStyle name="Normal 60 2 2 3 2 2 2" xfId="7843"/>
    <cellStyle name="Normal 60 2 2 3 2 3" xfId="4809"/>
    <cellStyle name="Normal 60 2 2 3 2 3 2" xfId="9109"/>
    <cellStyle name="Normal 60 2 2 3 2 4" xfId="6577"/>
    <cellStyle name="Normal 60 2 2 3 3" xfId="2910"/>
    <cellStyle name="Normal 60 2 2 3 3 2" xfId="7211"/>
    <cellStyle name="Normal 60 2 2 3 4" xfId="4177"/>
    <cellStyle name="Normal 60 2 2 3 4 2" xfId="8477"/>
    <cellStyle name="Normal 60 2 2 3 5" xfId="5945"/>
    <cellStyle name="Normal 60 2 2 4" xfId="1481"/>
    <cellStyle name="Normal 60 2 2 4 2" xfId="2117"/>
    <cellStyle name="Normal 60 2 2 4 2 2" xfId="3385"/>
    <cellStyle name="Normal 60 2 2 4 2 2 2" xfId="7685"/>
    <cellStyle name="Normal 60 2 2 4 2 3" xfId="4651"/>
    <cellStyle name="Normal 60 2 2 4 2 3 2" xfId="8951"/>
    <cellStyle name="Normal 60 2 2 4 2 4" xfId="6419"/>
    <cellStyle name="Normal 60 2 2 4 3" xfId="2752"/>
    <cellStyle name="Normal 60 2 2 4 3 2" xfId="7053"/>
    <cellStyle name="Normal 60 2 2 4 4" xfId="4019"/>
    <cellStyle name="Normal 60 2 2 4 4 2" xfId="8319"/>
    <cellStyle name="Normal 60 2 2 4 5" xfId="5788"/>
    <cellStyle name="Normal 60 2 2 5" xfId="1958"/>
    <cellStyle name="Normal 60 2 2 5 2" xfId="3226"/>
    <cellStyle name="Normal 60 2 2 5 2 2" xfId="7527"/>
    <cellStyle name="Normal 60 2 2 5 3" xfId="4493"/>
    <cellStyle name="Normal 60 2 2 5 3 2" xfId="8793"/>
    <cellStyle name="Normal 60 2 2 5 4" xfId="6261"/>
    <cellStyle name="Normal 60 2 2 6" xfId="2593"/>
    <cellStyle name="Normal 60 2 2 6 2" xfId="6895"/>
    <cellStyle name="Normal 60 2 2 7" xfId="3861"/>
    <cellStyle name="Normal 60 2 2 7 2" xfId="8161"/>
    <cellStyle name="Normal 60 2 2 8" xfId="5579"/>
    <cellStyle name="Normal 60 2 3" xfId="1798"/>
    <cellStyle name="Normal 60 2 3 2" xfId="2432"/>
    <cellStyle name="Normal 60 2 3 2 2" xfId="3700"/>
    <cellStyle name="Normal 60 2 3 2 2 2" xfId="8000"/>
    <cellStyle name="Normal 60 2 3 2 3" xfId="4966"/>
    <cellStyle name="Normal 60 2 3 2 3 2" xfId="9266"/>
    <cellStyle name="Normal 60 2 3 2 4" xfId="6734"/>
    <cellStyle name="Normal 60 2 3 3" xfId="3067"/>
    <cellStyle name="Normal 60 2 3 3 2" xfId="7368"/>
    <cellStyle name="Normal 60 2 3 4" xfId="4334"/>
    <cellStyle name="Normal 60 2 3 4 2" xfId="8634"/>
    <cellStyle name="Normal 60 2 3 5" xfId="6102"/>
    <cellStyle name="Normal 60 2 4" xfId="1639"/>
    <cellStyle name="Normal 60 2 4 2" xfId="2274"/>
    <cellStyle name="Normal 60 2 4 2 2" xfId="3542"/>
    <cellStyle name="Normal 60 2 4 2 2 2" xfId="7842"/>
    <cellStyle name="Normal 60 2 4 2 3" xfId="4808"/>
    <cellStyle name="Normal 60 2 4 2 3 2" xfId="9108"/>
    <cellStyle name="Normal 60 2 4 2 4" xfId="6576"/>
    <cellStyle name="Normal 60 2 4 3" xfId="2909"/>
    <cellStyle name="Normal 60 2 4 3 2" xfId="7210"/>
    <cellStyle name="Normal 60 2 4 4" xfId="4176"/>
    <cellStyle name="Normal 60 2 4 4 2" xfId="8476"/>
    <cellStyle name="Normal 60 2 4 5" xfId="5944"/>
    <cellStyle name="Normal 60 2 5" xfId="1480"/>
    <cellStyle name="Normal 60 2 5 2" xfId="2116"/>
    <cellStyle name="Normal 60 2 5 2 2" xfId="3384"/>
    <cellStyle name="Normal 60 2 5 2 2 2" xfId="7684"/>
    <cellStyle name="Normal 60 2 5 2 3" xfId="4650"/>
    <cellStyle name="Normal 60 2 5 2 3 2" xfId="8950"/>
    <cellStyle name="Normal 60 2 5 2 4" xfId="6418"/>
    <cellStyle name="Normal 60 2 5 3" xfId="2751"/>
    <cellStyle name="Normal 60 2 5 3 2" xfId="7052"/>
    <cellStyle name="Normal 60 2 5 4" xfId="4018"/>
    <cellStyle name="Normal 60 2 5 4 2" xfId="8318"/>
    <cellStyle name="Normal 60 2 5 5" xfId="5787"/>
    <cellStyle name="Normal 60 2 6" xfId="1957"/>
    <cellStyle name="Normal 60 2 6 2" xfId="3225"/>
    <cellStyle name="Normal 60 2 6 2 2" xfId="7526"/>
    <cellStyle name="Normal 60 2 6 3" xfId="4492"/>
    <cellStyle name="Normal 60 2 6 3 2" xfId="8792"/>
    <cellStyle name="Normal 60 2 6 4" xfId="6260"/>
    <cellStyle name="Normal 60 2 7" xfId="2592"/>
    <cellStyle name="Normal 60 2 7 2" xfId="6894"/>
    <cellStyle name="Normal 60 2 8" xfId="3860"/>
    <cellStyle name="Normal 60 2 8 2" xfId="8160"/>
    <cellStyle name="Normal 60 2 9" xfId="5578"/>
    <cellStyle name="Normal 60 3" xfId="895"/>
    <cellStyle name="Normal 60 3 2" xfId="1800"/>
    <cellStyle name="Normal 60 3 2 2" xfId="2434"/>
    <cellStyle name="Normal 60 3 2 2 2" xfId="3702"/>
    <cellStyle name="Normal 60 3 2 2 2 2" xfId="8002"/>
    <cellStyle name="Normal 60 3 2 2 3" xfId="4968"/>
    <cellStyle name="Normal 60 3 2 2 3 2" xfId="9268"/>
    <cellStyle name="Normal 60 3 2 2 4" xfId="6736"/>
    <cellStyle name="Normal 60 3 2 3" xfId="3069"/>
    <cellStyle name="Normal 60 3 2 3 2" xfId="7370"/>
    <cellStyle name="Normal 60 3 2 4" xfId="4336"/>
    <cellStyle name="Normal 60 3 2 4 2" xfId="8636"/>
    <cellStyle name="Normal 60 3 2 5" xfId="6104"/>
    <cellStyle name="Normal 60 3 3" xfId="1641"/>
    <cellStyle name="Normal 60 3 3 2" xfId="2276"/>
    <cellStyle name="Normal 60 3 3 2 2" xfId="3544"/>
    <cellStyle name="Normal 60 3 3 2 2 2" xfId="7844"/>
    <cellStyle name="Normal 60 3 3 2 3" xfId="4810"/>
    <cellStyle name="Normal 60 3 3 2 3 2" xfId="9110"/>
    <cellStyle name="Normal 60 3 3 2 4" xfId="6578"/>
    <cellStyle name="Normal 60 3 3 3" xfId="2911"/>
    <cellStyle name="Normal 60 3 3 3 2" xfId="7212"/>
    <cellStyle name="Normal 60 3 3 4" xfId="4178"/>
    <cellStyle name="Normal 60 3 3 4 2" xfId="8478"/>
    <cellStyle name="Normal 60 3 3 5" xfId="5946"/>
    <cellStyle name="Normal 60 3 4" xfId="1482"/>
    <cellStyle name="Normal 60 3 4 2" xfId="2118"/>
    <cellStyle name="Normal 60 3 4 2 2" xfId="3386"/>
    <cellStyle name="Normal 60 3 4 2 2 2" xfId="7686"/>
    <cellStyle name="Normal 60 3 4 2 3" xfId="4652"/>
    <cellStyle name="Normal 60 3 4 2 3 2" xfId="8952"/>
    <cellStyle name="Normal 60 3 4 2 4" xfId="6420"/>
    <cellStyle name="Normal 60 3 4 3" xfId="2753"/>
    <cellStyle name="Normal 60 3 4 3 2" xfId="7054"/>
    <cellStyle name="Normal 60 3 4 4" xfId="4020"/>
    <cellStyle name="Normal 60 3 4 4 2" xfId="8320"/>
    <cellStyle name="Normal 60 3 4 5" xfId="5789"/>
    <cellStyle name="Normal 60 3 5" xfId="1959"/>
    <cellStyle name="Normal 60 3 5 2" xfId="3227"/>
    <cellStyle name="Normal 60 3 5 2 2" xfId="7528"/>
    <cellStyle name="Normal 60 3 5 3" xfId="4494"/>
    <cellStyle name="Normal 60 3 5 3 2" xfId="8794"/>
    <cellStyle name="Normal 60 3 5 4" xfId="6262"/>
    <cellStyle name="Normal 60 3 6" xfId="2594"/>
    <cellStyle name="Normal 60 3 6 2" xfId="6896"/>
    <cellStyle name="Normal 60 3 7" xfId="3862"/>
    <cellStyle name="Normal 60 3 7 2" xfId="8162"/>
    <cellStyle name="Normal 60 3 8" xfId="5580"/>
    <cellStyle name="Normal 60 4" xfId="1687"/>
    <cellStyle name="Normal 60 4 2" xfId="2321"/>
    <cellStyle name="Normal 60 4 2 2" xfId="3589"/>
    <cellStyle name="Normal 60 4 2 2 2" xfId="7889"/>
    <cellStyle name="Normal 60 4 2 3" xfId="4855"/>
    <cellStyle name="Normal 60 4 2 3 2" xfId="9155"/>
    <cellStyle name="Normal 60 4 2 4" xfId="6623"/>
    <cellStyle name="Normal 60 4 3" xfId="2956"/>
    <cellStyle name="Normal 60 4 3 2" xfId="7257"/>
    <cellStyle name="Normal 60 4 4" xfId="4223"/>
    <cellStyle name="Normal 60 4 4 2" xfId="8523"/>
    <cellStyle name="Normal 60 4 5" xfId="5991"/>
    <cellStyle name="Normal 60 5" xfId="1528"/>
    <cellStyle name="Normal 60 5 2" xfId="2163"/>
    <cellStyle name="Normal 60 5 2 2" xfId="3431"/>
    <cellStyle name="Normal 60 5 2 2 2" xfId="7731"/>
    <cellStyle name="Normal 60 5 2 3" xfId="4697"/>
    <cellStyle name="Normal 60 5 2 3 2" xfId="8997"/>
    <cellStyle name="Normal 60 5 2 4" xfId="6465"/>
    <cellStyle name="Normal 60 5 3" xfId="2798"/>
    <cellStyle name="Normal 60 5 3 2" xfId="7099"/>
    <cellStyle name="Normal 60 5 4" xfId="4065"/>
    <cellStyle name="Normal 60 5 4 2" xfId="8365"/>
    <cellStyle name="Normal 60 5 5" xfId="5581"/>
    <cellStyle name="Normal 60 6" xfId="1369"/>
    <cellStyle name="Normal 60 6 2" xfId="2005"/>
    <cellStyle name="Normal 60 6 2 2" xfId="3273"/>
    <cellStyle name="Normal 60 6 2 2 2" xfId="7573"/>
    <cellStyle name="Normal 60 6 2 3" xfId="4539"/>
    <cellStyle name="Normal 60 6 2 3 2" xfId="8839"/>
    <cellStyle name="Normal 60 6 2 4" xfId="6307"/>
    <cellStyle name="Normal 60 6 3" xfId="2640"/>
    <cellStyle name="Normal 60 6 3 2" xfId="6941"/>
    <cellStyle name="Normal 60 6 4" xfId="3907"/>
    <cellStyle name="Normal 60 6 4 2" xfId="8207"/>
    <cellStyle name="Normal 60 6 5" xfId="5676"/>
    <cellStyle name="Normal 60 7" xfId="1846"/>
    <cellStyle name="Normal 60 7 2" xfId="3114"/>
    <cellStyle name="Normal 60 7 2 2" xfId="7415"/>
    <cellStyle name="Normal 60 7 3" xfId="4381"/>
    <cellStyle name="Normal 60 7 3 2" xfId="8681"/>
    <cellStyle name="Normal 60 7 4" xfId="6149"/>
    <cellStyle name="Normal 60 8" xfId="2479"/>
    <cellStyle name="Normal 60 8 2" xfId="3747"/>
    <cellStyle name="Normal 60 8 2 2" xfId="8047"/>
    <cellStyle name="Normal 60 8 3" xfId="5013"/>
    <cellStyle name="Normal 60 8 3 2" xfId="9313"/>
    <cellStyle name="Normal 60 8 4" xfId="6781"/>
    <cellStyle name="Normal 60 9" xfId="2481"/>
    <cellStyle name="Normal 60 9 2" xfId="6783"/>
    <cellStyle name="Normal 61" xfId="896"/>
    <cellStyle name="Normal 61 10" xfId="9317"/>
    <cellStyle name="Normal 61 2" xfId="897"/>
    <cellStyle name="Normal 61 2 2" xfId="1802"/>
    <cellStyle name="Normal 61 2 2 2" xfId="2436"/>
    <cellStyle name="Normal 61 2 2 2 2" xfId="3704"/>
    <cellStyle name="Normal 61 2 2 2 2 2" xfId="8004"/>
    <cellStyle name="Normal 61 2 2 2 3" xfId="4970"/>
    <cellStyle name="Normal 61 2 2 2 3 2" xfId="9270"/>
    <cellStyle name="Normal 61 2 2 2 4" xfId="6738"/>
    <cellStyle name="Normal 61 2 2 3" xfId="3071"/>
    <cellStyle name="Normal 61 2 2 3 2" xfId="7372"/>
    <cellStyle name="Normal 61 2 2 4" xfId="4338"/>
    <cellStyle name="Normal 61 2 2 4 2" xfId="8638"/>
    <cellStyle name="Normal 61 2 2 5" xfId="6106"/>
    <cellStyle name="Normal 61 2 3" xfId="1643"/>
    <cellStyle name="Normal 61 2 3 2" xfId="2278"/>
    <cellStyle name="Normal 61 2 3 2 2" xfId="3546"/>
    <cellStyle name="Normal 61 2 3 2 2 2" xfId="7846"/>
    <cellStyle name="Normal 61 2 3 2 3" xfId="4812"/>
    <cellStyle name="Normal 61 2 3 2 3 2" xfId="9112"/>
    <cellStyle name="Normal 61 2 3 2 4" xfId="6580"/>
    <cellStyle name="Normal 61 2 3 3" xfId="2913"/>
    <cellStyle name="Normal 61 2 3 3 2" xfId="7214"/>
    <cellStyle name="Normal 61 2 3 4" xfId="4180"/>
    <cellStyle name="Normal 61 2 3 4 2" xfId="8480"/>
    <cellStyle name="Normal 61 2 3 5" xfId="5948"/>
    <cellStyle name="Normal 61 2 4" xfId="1484"/>
    <cellStyle name="Normal 61 2 4 2" xfId="2120"/>
    <cellStyle name="Normal 61 2 4 2 2" xfId="3388"/>
    <cellStyle name="Normal 61 2 4 2 2 2" xfId="7688"/>
    <cellStyle name="Normal 61 2 4 2 3" xfId="4654"/>
    <cellStyle name="Normal 61 2 4 2 3 2" xfId="8954"/>
    <cellStyle name="Normal 61 2 4 2 4" xfId="6422"/>
    <cellStyle name="Normal 61 2 4 3" xfId="2755"/>
    <cellStyle name="Normal 61 2 4 3 2" xfId="7056"/>
    <cellStyle name="Normal 61 2 4 4" xfId="4022"/>
    <cellStyle name="Normal 61 2 4 4 2" xfId="8322"/>
    <cellStyle name="Normal 61 2 4 5" xfId="5791"/>
    <cellStyle name="Normal 61 2 5" xfId="1961"/>
    <cellStyle name="Normal 61 2 5 2" xfId="3229"/>
    <cellStyle name="Normal 61 2 5 2 2" xfId="7530"/>
    <cellStyle name="Normal 61 2 5 3" xfId="4496"/>
    <cellStyle name="Normal 61 2 5 3 2" xfId="8796"/>
    <cellStyle name="Normal 61 2 5 4" xfId="6264"/>
    <cellStyle name="Normal 61 2 6" xfId="2596"/>
    <cellStyle name="Normal 61 2 6 2" xfId="6898"/>
    <cellStyle name="Normal 61 2 7" xfId="3864"/>
    <cellStyle name="Normal 61 2 7 2" xfId="8164"/>
    <cellStyle name="Normal 61 2 8" xfId="5583"/>
    <cellStyle name="Normal 61 3" xfId="1801"/>
    <cellStyle name="Normal 61 3 2" xfId="2435"/>
    <cellStyle name="Normal 61 3 2 2" xfId="3703"/>
    <cellStyle name="Normal 61 3 2 2 2" xfId="8003"/>
    <cellStyle name="Normal 61 3 2 3" xfId="4969"/>
    <cellStyle name="Normal 61 3 2 3 2" xfId="9269"/>
    <cellStyle name="Normal 61 3 2 4" xfId="6737"/>
    <cellStyle name="Normal 61 3 3" xfId="3070"/>
    <cellStyle name="Normal 61 3 3 2" xfId="7371"/>
    <cellStyle name="Normal 61 3 4" xfId="4337"/>
    <cellStyle name="Normal 61 3 4 2" xfId="8637"/>
    <cellStyle name="Normal 61 3 5" xfId="6105"/>
    <cellStyle name="Normal 61 4" xfId="1642"/>
    <cellStyle name="Normal 61 4 2" xfId="2277"/>
    <cellStyle name="Normal 61 4 2 2" xfId="3545"/>
    <cellStyle name="Normal 61 4 2 2 2" xfId="7845"/>
    <cellStyle name="Normal 61 4 2 3" xfId="4811"/>
    <cellStyle name="Normal 61 4 2 3 2" xfId="9111"/>
    <cellStyle name="Normal 61 4 2 4" xfId="6579"/>
    <cellStyle name="Normal 61 4 3" xfId="2912"/>
    <cellStyle name="Normal 61 4 3 2" xfId="7213"/>
    <cellStyle name="Normal 61 4 4" xfId="4179"/>
    <cellStyle name="Normal 61 4 4 2" xfId="8479"/>
    <cellStyle name="Normal 61 4 5" xfId="5947"/>
    <cellStyle name="Normal 61 5" xfId="1483"/>
    <cellStyle name="Normal 61 5 2" xfId="2119"/>
    <cellStyle name="Normal 61 5 2 2" xfId="3387"/>
    <cellStyle name="Normal 61 5 2 2 2" xfId="7687"/>
    <cellStyle name="Normal 61 5 2 3" xfId="4653"/>
    <cellStyle name="Normal 61 5 2 3 2" xfId="8953"/>
    <cellStyle name="Normal 61 5 2 4" xfId="6421"/>
    <cellStyle name="Normal 61 5 3" xfId="2754"/>
    <cellStyle name="Normal 61 5 3 2" xfId="7055"/>
    <cellStyle name="Normal 61 5 4" xfId="4021"/>
    <cellStyle name="Normal 61 5 4 2" xfId="8321"/>
    <cellStyle name="Normal 61 5 5" xfId="5790"/>
    <cellStyle name="Normal 61 6" xfId="1960"/>
    <cellStyle name="Normal 61 6 2" xfId="3228"/>
    <cellStyle name="Normal 61 6 2 2" xfId="7529"/>
    <cellStyle name="Normal 61 6 3" xfId="4495"/>
    <cellStyle name="Normal 61 6 3 2" xfId="8795"/>
    <cellStyle name="Normal 61 6 4" xfId="6263"/>
    <cellStyle name="Normal 61 7" xfId="2595"/>
    <cellStyle name="Normal 61 7 2" xfId="6897"/>
    <cellStyle name="Normal 61 8" xfId="3863"/>
    <cellStyle name="Normal 61 8 2" xfId="8163"/>
    <cellStyle name="Normal 61 9" xfId="5582"/>
    <cellStyle name="Normal 62" xfId="898"/>
    <cellStyle name="Normal 62 2" xfId="899"/>
    <cellStyle name="Normal 62 2 2" xfId="1804"/>
    <cellStyle name="Normal 62 2 2 2" xfId="2438"/>
    <cellStyle name="Normal 62 2 2 2 2" xfId="3706"/>
    <cellStyle name="Normal 62 2 2 2 2 2" xfId="8006"/>
    <cellStyle name="Normal 62 2 2 2 3" xfId="4972"/>
    <cellStyle name="Normal 62 2 2 2 3 2" xfId="9272"/>
    <cellStyle name="Normal 62 2 2 2 4" xfId="6740"/>
    <cellStyle name="Normal 62 2 2 3" xfId="3073"/>
    <cellStyle name="Normal 62 2 2 3 2" xfId="7374"/>
    <cellStyle name="Normal 62 2 2 4" xfId="4340"/>
    <cellStyle name="Normal 62 2 2 4 2" xfId="8640"/>
    <cellStyle name="Normal 62 2 2 5" xfId="6108"/>
    <cellStyle name="Normal 62 2 3" xfId="1645"/>
    <cellStyle name="Normal 62 2 3 2" xfId="2280"/>
    <cellStyle name="Normal 62 2 3 2 2" xfId="3548"/>
    <cellStyle name="Normal 62 2 3 2 2 2" xfId="7848"/>
    <cellStyle name="Normal 62 2 3 2 3" xfId="4814"/>
    <cellStyle name="Normal 62 2 3 2 3 2" xfId="9114"/>
    <cellStyle name="Normal 62 2 3 2 4" xfId="6582"/>
    <cellStyle name="Normal 62 2 3 3" xfId="2915"/>
    <cellStyle name="Normal 62 2 3 3 2" xfId="7216"/>
    <cellStyle name="Normal 62 2 3 4" xfId="4182"/>
    <cellStyle name="Normal 62 2 3 4 2" xfId="8482"/>
    <cellStyle name="Normal 62 2 3 5" xfId="5950"/>
    <cellStyle name="Normal 62 2 4" xfId="1486"/>
    <cellStyle name="Normal 62 2 4 2" xfId="2122"/>
    <cellStyle name="Normal 62 2 4 2 2" xfId="3390"/>
    <cellStyle name="Normal 62 2 4 2 2 2" xfId="7690"/>
    <cellStyle name="Normal 62 2 4 2 3" xfId="4656"/>
    <cellStyle name="Normal 62 2 4 2 3 2" xfId="8956"/>
    <cellStyle name="Normal 62 2 4 2 4" xfId="6424"/>
    <cellStyle name="Normal 62 2 4 3" xfId="2757"/>
    <cellStyle name="Normal 62 2 4 3 2" xfId="7058"/>
    <cellStyle name="Normal 62 2 4 4" xfId="4024"/>
    <cellStyle name="Normal 62 2 4 4 2" xfId="8324"/>
    <cellStyle name="Normal 62 2 4 5" xfId="5793"/>
    <cellStyle name="Normal 62 2 5" xfId="1963"/>
    <cellStyle name="Normal 62 2 5 2" xfId="3231"/>
    <cellStyle name="Normal 62 2 5 2 2" xfId="7532"/>
    <cellStyle name="Normal 62 2 5 3" xfId="4498"/>
    <cellStyle name="Normal 62 2 5 3 2" xfId="8798"/>
    <cellStyle name="Normal 62 2 5 4" xfId="6266"/>
    <cellStyle name="Normal 62 2 6" xfId="2598"/>
    <cellStyle name="Normal 62 2 6 2" xfId="6900"/>
    <cellStyle name="Normal 62 2 7" xfId="3866"/>
    <cellStyle name="Normal 62 2 7 2" xfId="8166"/>
    <cellStyle name="Normal 62 2 8" xfId="5585"/>
    <cellStyle name="Normal 62 3" xfId="1803"/>
    <cellStyle name="Normal 62 3 2" xfId="2437"/>
    <cellStyle name="Normal 62 3 2 2" xfId="3705"/>
    <cellStyle name="Normal 62 3 2 2 2" xfId="8005"/>
    <cellStyle name="Normal 62 3 2 3" xfId="4971"/>
    <cellStyle name="Normal 62 3 2 3 2" xfId="9271"/>
    <cellStyle name="Normal 62 3 2 4" xfId="6739"/>
    <cellStyle name="Normal 62 3 3" xfId="3072"/>
    <cellStyle name="Normal 62 3 3 2" xfId="7373"/>
    <cellStyle name="Normal 62 3 4" xfId="4339"/>
    <cellStyle name="Normal 62 3 4 2" xfId="8639"/>
    <cellStyle name="Normal 62 3 5" xfId="6107"/>
    <cellStyle name="Normal 62 4" xfId="1644"/>
    <cellStyle name="Normal 62 4 2" xfId="2279"/>
    <cellStyle name="Normal 62 4 2 2" xfId="3547"/>
    <cellStyle name="Normal 62 4 2 2 2" xfId="7847"/>
    <cellStyle name="Normal 62 4 2 3" xfId="4813"/>
    <cellStyle name="Normal 62 4 2 3 2" xfId="9113"/>
    <cellStyle name="Normal 62 4 2 4" xfId="6581"/>
    <cellStyle name="Normal 62 4 3" xfId="2914"/>
    <cellStyle name="Normal 62 4 3 2" xfId="7215"/>
    <cellStyle name="Normal 62 4 4" xfId="4181"/>
    <cellStyle name="Normal 62 4 4 2" xfId="8481"/>
    <cellStyle name="Normal 62 4 5" xfId="5949"/>
    <cellStyle name="Normal 62 5" xfId="1485"/>
    <cellStyle name="Normal 62 5 2" xfId="2121"/>
    <cellStyle name="Normal 62 5 2 2" xfId="3389"/>
    <cellStyle name="Normal 62 5 2 2 2" xfId="7689"/>
    <cellStyle name="Normal 62 5 2 3" xfId="4655"/>
    <cellStyle name="Normal 62 5 2 3 2" xfId="8955"/>
    <cellStyle name="Normal 62 5 2 4" xfId="6423"/>
    <cellStyle name="Normal 62 5 3" xfId="2756"/>
    <cellStyle name="Normal 62 5 3 2" xfId="7057"/>
    <cellStyle name="Normal 62 5 4" xfId="4023"/>
    <cellStyle name="Normal 62 5 4 2" xfId="8323"/>
    <cellStyle name="Normal 62 5 5" xfId="5792"/>
    <cellStyle name="Normal 62 6" xfId="1962"/>
    <cellStyle name="Normal 62 6 2" xfId="3230"/>
    <cellStyle name="Normal 62 6 2 2" xfId="7531"/>
    <cellStyle name="Normal 62 6 3" xfId="4497"/>
    <cellStyle name="Normal 62 6 3 2" xfId="8797"/>
    <cellStyle name="Normal 62 6 4" xfId="6265"/>
    <cellStyle name="Normal 62 7" xfId="2597"/>
    <cellStyle name="Normal 62 7 2" xfId="6899"/>
    <cellStyle name="Normal 62 8" xfId="3865"/>
    <cellStyle name="Normal 62 8 2" xfId="8165"/>
    <cellStyle name="Normal 62 9" xfId="5584"/>
    <cellStyle name="Normal 63" xfId="9315"/>
    <cellStyle name="Normal 64" xfId="9325"/>
    <cellStyle name="Normal 65" xfId="9326"/>
    <cellStyle name="Normal 66 14" xfId="900"/>
    <cellStyle name="Normal 66 14 2" xfId="901"/>
    <cellStyle name="Normal 66 14 2 2" xfId="1806"/>
    <cellStyle name="Normal 66 14 2 2 2" xfId="2440"/>
    <cellStyle name="Normal 66 14 2 2 2 2" xfId="3708"/>
    <cellStyle name="Normal 66 14 2 2 2 2 2" xfId="8008"/>
    <cellStyle name="Normal 66 14 2 2 2 3" xfId="4974"/>
    <cellStyle name="Normal 66 14 2 2 2 3 2" xfId="9274"/>
    <cellStyle name="Normal 66 14 2 2 2 4" xfId="6742"/>
    <cellStyle name="Normal 66 14 2 2 3" xfId="3075"/>
    <cellStyle name="Normal 66 14 2 2 3 2" xfId="7376"/>
    <cellStyle name="Normal 66 14 2 2 4" xfId="4342"/>
    <cellStyle name="Normal 66 14 2 2 4 2" xfId="8642"/>
    <cellStyle name="Normal 66 14 2 2 5" xfId="6110"/>
    <cellStyle name="Normal 66 14 2 3" xfId="1647"/>
    <cellStyle name="Normal 66 14 2 3 2" xfId="2282"/>
    <cellStyle name="Normal 66 14 2 3 2 2" xfId="3550"/>
    <cellStyle name="Normal 66 14 2 3 2 2 2" xfId="7850"/>
    <cellStyle name="Normal 66 14 2 3 2 3" xfId="4816"/>
    <cellStyle name="Normal 66 14 2 3 2 3 2" xfId="9116"/>
    <cellStyle name="Normal 66 14 2 3 2 4" xfId="6584"/>
    <cellStyle name="Normal 66 14 2 3 3" xfId="2917"/>
    <cellStyle name="Normal 66 14 2 3 3 2" xfId="7218"/>
    <cellStyle name="Normal 66 14 2 3 4" xfId="4184"/>
    <cellStyle name="Normal 66 14 2 3 4 2" xfId="8484"/>
    <cellStyle name="Normal 66 14 2 3 5" xfId="5952"/>
    <cellStyle name="Normal 66 14 2 4" xfId="1488"/>
    <cellStyle name="Normal 66 14 2 4 2" xfId="2124"/>
    <cellStyle name="Normal 66 14 2 4 2 2" xfId="3392"/>
    <cellStyle name="Normal 66 14 2 4 2 2 2" xfId="7692"/>
    <cellStyle name="Normal 66 14 2 4 2 3" xfId="4658"/>
    <cellStyle name="Normal 66 14 2 4 2 3 2" xfId="8958"/>
    <cellStyle name="Normal 66 14 2 4 2 4" xfId="6426"/>
    <cellStyle name="Normal 66 14 2 4 3" xfId="2759"/>
    <cellStyle name="Normal 66 14 2 4 3 2" xfId="7060"/>
    <cellStyle name="Normal 66 14 2 4 4" xfId="4026"/>
    <cellStyle name="Normal 66 14 2 4 4 2" xfId="8326"/>
    <cellStyle name="Normal 66 14 2 4 5" xfId="5795"/>
    <cellStyle name="Normal 66 14 2 5" xfId="1965"/>
    <cellStyle name="Normal 66 14 2 5 2" xfId="3233"/>
    <cellStyle name="Normal 66 14 2 5 2 2" xfId="7534"/>
    <cellStyle name="Normal 66 14 2 5 3" xfId="4500"/>
    <cellStyle name="Normal 66 14 2 5 3 2" xfId="8800"/>
    <cellStyle name="Normal 66 14 2 5 4" xfId="6268"/>
    <cellStyle name="Normal 66 14 2 6" xfId="2600"/>
    <cellStyle name="Normal 66 14 2 6 2" xfId="6902"/>
    <cellStyle name="Normal 66 14 2 7" xfId="3868"/>
    <cellStyle name="Normal 66 14 2 7 2" xfId="8168"/>
    <cellStyle name="Normal 66 14 2 8" xfId="5587"/>
    <cellStyle name="Normal 66 14 3" xfId="1805"/>
    <cellStyle name="Normal 66 14 3 2" xfId="2439"/>
    <cellStyle name="Normal 66 14 3 2 2" xfId="3707"/>
    <cellStyle name="Normal 66 14 3 2 2 2" xfId="8007"/>
    <cellStyle name="Normal 66 14 3 2 3" xfId="4973"/>
    <cellStyle name="Normal 66 14 3 2 3 2" xfId="9273"/>
    <cellStyle name="Normal 66 14 3 2 4" xfId="6741"/>
    <cellStyle name="Normal 66 14 3 3" xfId="3074"/>
    <cellStyle name="Normal 66 14 3 3 2" xfId="7375"/>
    <cellStyle name="Normal 66 14 3 4" xfId="4341"/>
    <cellStyle name="Normal 66 14 3 4 2" xfId="8641"/>
    <cellStyle name="Normal 66 14 3 5" xfId="6109"/>
    <cellStyle name="Normal 66 14 4" xfId="1646"/>
    <cellStyle name="Normal 66 14 4 2" xfId="2281"/>
    <cellStyle name="Normal 66 14 4 2 2" xfId="3549"/>
    <cellStyle name="Normal 66 14 4 2 2 2" xfId="7849"/>
    <cellStyle name="Normal 66 14 4 2 3" xfId="4815"/>
    <cellStyle name="Normal 66 14 4 2 3 2" xfId="9115"/>
    <cellStyle name="Normal 66 14 4 2 4" xfId="6583"/>
    <cellStyle name="Normal 66 14 4 3" xfId="2916"/>
    <cellStyle name="Normal 66 14 4 3 2" xfId="7217"/>
    <cellStyle name="Normal 66 14 4 4" xfId="4183"/>
    <cellStyle name="Normal 66 14 4 4 2" xfId="8483"/>
    <cellStyle name="Normal 66 14 4 5" xfId="5951"/>
    <cellStyle name="Normal 66 14 5" xfId="1487"/>
    <cellStyle name="Normal 66 14 5 2" xfId="2123"/>
    <cellStyle name="Normal 66 14 5 2 2" xfId="3391"/>
    <cellStyle name="Normal 66 14 5 2 2 2" xfId="7691"/>
    <cellStyle name="Normal 66 14 5 2 3" xfId="4657"/>
    <cellStyle name="Normal 66 14 5 2 3 2" xfId="8957"/>
    <cellStyle name="Normal 66 14 5 2 4" xfId="6425"/>
    <cellStyle name="Normal 66 14 5 3" xfId="2758"/>
    <cellStyle name="Normal 66 14 5 3 2" xfId="7059"/>
    <cellStyle name="Normal 66 14 5 4" xfId="4025"/>
    <cellStyle name="Normal 66 14 5 4 2" xfId="8325"/>
    <cellStyle name="Normal 66 14 5 5" xfId="5794"/>
    <cellStyle name="Normal 66 14 6" xfId="1964"/>
    <cellStyle name="Normal 66 14 6 2" xfId="3232"/>
    <cellStyle name="Normal 66 14 6 2 2" xfId="7533"/>
    <cellStyle name="Normal 66 14 6 3" xfId="4499"/>
    <cellStyle name="Normal 66 14 6 3 2" xfId="8799"/>
    <cellStyle name="Normal 66 14 6 4" xfId="6267"/>
    <cellStyle name="Normal 66 14 7" xfId="2599"/>
    <cellStyle name="Normal 66 14 7 2" xfId="6901"/>
    <cellStyle name="Normal 66 14 8" xfId="3867"/>
    <cellStyle name="Normal 66 14 8 2" xfId="8167"/>
    <cellStyle name="Normal 66 14 9" xfId="5586"/>
    <cellStyle name="Normal 7" xfId="902"/>
    <cellStyle name="Normal 7 2" xfId="903"/>
    <cellStyle name="Normal 7 2 2" xfId="5588"/>
    <cellStyle name="Normal 7 3" xfId="904"/>
    <cellStyle name="Normal 7 3 10" xfId="5589"/>
    <cellStyle name="Normal 7 3 2" xfId="905"/>
    <cellStyle name="Normal 7 3 2 2" xfId="906"/>
    <cellStyle name="Normal 7 3 2 2 2" xfId="1809"/>
    <cellStyle name="Normal 7 3 2 2 2 2" xfId="2443"/>
    <cellStyle name="Normal 7 3 2 2 2 2 2" xfId="3711"/>
    <cellStyle name="Normal 7 3 2 2 2 2 2 2" xfId="8011"/>
    <cellStyle name="Normal 7 3 2 2 2 2 3" xfId="4977"/>
    <cellStyle name="Normal 7 3 2 2 2 2 3 2" xfId="9277"/>
    <cellStyle name="Normal 7 3 2 2 2 2 4" xfId="6745"/>
    <cellStyle name="Normal 7 3 2 2 2 3" xfId="3078"/>
    <cellStyle name="Normal 7 3 2 2 2 3 2" xfId="7379"/>
    <cellStyle name="Normal 7 3 2 2 2 4" xfId="4345"/>
    <cellStyle name="Normal 7 3 2 2 2 4 2" xfId="8645"/>
    <cellStyle name="Normal 7 3 2 2 2 5" xfId="6113"/>
    <cellStyle name="Normal 7 3 2 2 3" xfId="1650"/>
    <cellStyle name="Normal 7 3 2 2 3 2" xfId="2285"/>
    <cellStyle name="Normal 7 3 2 2 3 2 2" xfId="3553"/>
    <cellStyle name="Normal 7 3 2 2 3 2 2 2" xfId="7853"/>
    <cellStyle name="Normal 7 3 2 2 3 2 3" xfId="4819"/>
    <cellStyle name="Normal 7 3 2 2 3 2 3 2" xfId="9119"/>
    <cellStyle name="Normal 7 3 2 2 3 2 4" xfId="6587"/>
    <cellStyle name="Normal 7 3 2 2 3 3" xfId="2920"/>
    <cellStyle name="Normal 7 3 2 2 3 3 2" xfId="7221"/>
    <cellStyle name="Normal 7 3 2 2 3 4" xfId="4187"/>
    <cellStyle name="Normal 7 3 2 2 3 4 2" xfId="8487"/>
    <cellStyle name="Normal 7 3 2 2 3 5" xfId="5955"/>
    <cellStyle name="Normal 7 3 2 2 4" xfId="1491"/>
    <cellStyle name="Normal 7 3 2 2 4 2" xfId="2127"/>
    <cellStyle name="Normal 7 3 2 2 4 2 2" xfId="3395"/>
    <cellStyle name="Normal 7 3 2 2 4 2 2 2" xfId="7695"/>
    <cellStyle name="Normal 7 3 2 2 4 2 3" xfId="4661"/>
    <cellStyle name="Normal 7 3 2 2 4 2 3 2" xfId="8961"/>
    <cellStyle name="Normal 7 3 2 2 4 2 4" xfId="6429"/>
    <cellStyle name="Normal 7 3 2 2 4 3" xfId="2762"/>
    <cellStyle name="Normal 7 3 2 2 4 3 2" xfId="7063"/>
    <cellStyle name="Normal 7 3 2 2 4 4" xfId="4029"/>
    <cellStyle name="Normal 7 3 2 2 4 4 2" xfId="8329"/>
    <cellStyle name="Normal 7 3 2 2 4 5" xfId="5798"/>
    <cellStyle name="Normal 7 3 2 2 5" xfId="1968"/>
    <cellStyle name="Normal 7 3 2 2 5 2" xfId="3236"/>
    <cellStyle name="Normal 7 3 2 2 5 2 2" xfId="7537"/>
    <cellStyle name="Normal 7 3 2 2 5 3" xfId="4503"/>
    <cellStyle name="Normal 7 3 2 2 5 3 2" xfId="8803"/>
    <cellStyle name="Normal 7 3 2 2 5 4" xfId="6271"/>
    <cellStyle name="Normal 7 3 2 2 6" xfId="2603"/>
    <cellStyle name="Normal 7 3 2 2 6 2" xfId="6905"/>
    <cellStyle name="Normal 7 3 2 2 7" xfId="3871"/>
    <cellStyle name="Normal 7 3 2 2 7 2" xfId="8171"/>
    <cellStyle name="Normal 7 3 2 2 8" xfId="5591"/>
    <cellStyle name="Normal 7 3 2 3" xfId="1808"/>
    <cellStyle name="Normal 7 3 2 3 2" xfId="2442"/>
    <cellStyle name="Normal 7 3 2 3 2 2" xfId="3710"/>
    <cellStyle name="Normal 7 3 2 3 2 2 2" xfId="8010"/>
    <cellStyle name="Normal 7 3 2 3 2 3" xfId="4976"/>
    <cellStyle name="Normal 7 3 2 3 2 3 2" xfId="9276"/>
    <cellStyle name="Normal 7 3 2 3 2 4" xfId="6744"/>
    <cellStyle name="Normal 7 3 2 3 3" xfId="3077"/>
    <cellStyle name="Normal 7 3 2 3 3 2" xfId="7378"/>
    <cellStyle name="Normal 7 3 2 3 4" xfId="4344"/>
    <cellStyle name="Normal 7 3 2 3 4 2" xfId="8644"/>
    <cellStyle name="Normal 7 3 2 3 5" xfId="6112"/>
    <cellStyle name="Normal 7 3 2 4" xfId="1649"/>
    <cellStyle name="Normal 7 3 2 4 2" xfId="2284"/>
    <cellStyle name="Normal 7 3 2 4 2 2" xfId="3552"/>
    <cellStyle name="Normal 7 3 2 4 2 2 2" xfId="7852"/>
    <cellStyle name="Normal 7 3 2 4 2 3" xfId="4818"/>
    <cellStyle name="Normal 7 3 2 4 2 3 2" xfId="9118"/>
    <cellStyle name="Normal 7 3 2 4 2 4" xfId="6586"/>
    <cellStyle name="Normal 7 3 2 4 3" xfId="2919"/>
    <cellStyle name="Normal 7 3 2 4 3 2" xfId="7220"/>
    <cellStyle name="Normal 7 3 2 4 4" xfId="4186"/>
    <cellStyle name="Normal 7 3 2 4 4 2" xfId="8486"/>
    <cellStyle name="Normal 7 3 2 4 5" xfId="5954"/>
    <cellStyle name="Normal 7 3 2 5" xfId="1490"/>
    <cellStyle name="Normal 7 3 2 5 2" xfId="2126"/>
    <cellStyle name="Normal 7 3 2 5 2 2" xfId="3394"/>
    <cellStyle name="Normal 7 3 2 5 2 2 2" xfId="7694"/>
    <cellStyle name="Normal 7 3 2 5 2 3" xfId="4660"/>
    <cellStyle name="Normal 7 3 2 5 2 3 2" xfId="8960"/>
    <cellStyle name="Normal 7 3 2 5 2 4" xfId="6428"/>
    <cellStyle name="Normal 7 3 2 5 3" xfId="2761"/>
    <cellStyle name="Normal 7 3 2 5 3 2" xfId="7062"/>
    <cellStyle name="Normal 7 3 2 5 4" xfId="4028"/>
    <cellStyle name="Normal 7 3 2 5 4 2" xfId="8328"/>
    <cellStyle name="Normal 7 3 2 5 5" xfId="5797"/>
    <cellStyle name="Normal 7 3 2 6" xfId="1967"/>
    <cellStyle name="Normal 7 3 2 6 2" xfId="3235"/>
    <cellStyle name="Normal 7 3 2 6 2 2" xfId="7536"/>
    <cellStyle name="Normal 7 3 2 6 3" xfId="4502"/>
    <cellStyle name="Normal 7 3 2 6 3 2" xfId="8802"/>
    <cellStyle name="Normal 7 3 2 6 4" xfId="6270"/>
    <cellStyle name="Normal 7 3 2 7" xfId="2602"/>
    <cellStyle name="Normal 7 3 2 7 2" xfId="6904"/>
    <cellStyle name="Normal 7 3 2 8" xfId="3870"/>
    <cellStyle name="Normal 7 3 2 8 2" xfId="8170"/>
    <cellStyle name="Normal 7 3 2 9" xfId="5590"/>
    <cellStyle name="Normal 7 3 3" xfId="907"/>
    <cellStyle name="Normal 7 3 3 2" xfId="1810"/>
    <cellStyle name="Normal 7 3 3 2 2" xfId="2444"/>
    <cellStyle name="Normal 7 3 3 2 2 2" xfId="3712"/>
    <cellStyle name="Normal 7 3 3 2 2 2 2" xfId="8012"/>
    <cellStyle name="Normal 7 3 3 2 2 3" xfId="4978"/>
    <cellStyle name="Normal 7 3 3 2 2 3 2" xfId="9278"/>
    <cellStyle name="Normal 7 3 3 2 2 4" xfId="6746"/>
    <cellStyle name="Normal 7 3 3 2 3" xfId="3079"/>
    <cellStyle name="Normal 7 3 3 2 3 2" xfId="7380"/>
    <cellStyle name="Normal 7 3 3 2 4" xfId="4346"/>
    <cellStyle name="Normal 7 3 3 2 4 2" xfId="8646"/>
    <cellStyle name="Normal 7 3 3 2 5" xfId="6114"/>
    <cellStyle name="Normal 7 3 3 3" xfId="1651"/>
    <cellStyle name="Normal 7 3 3 3 2" xfId="2286"/>
    <cellStyle name="Normal 7 3 3 3 2 2" xfId="3554"/>
    <cellStyle name="Normal 7 3 3 3 2 2 2" xfId="7854"/>
    <cellStyle name="Normal 7 3 3 3 2 3" xfId="4820"/>
    <cellStyle name="Normal 7 3 3 3 2 3 2" xfId="9120"/>
    <cellStyle name="Normal 7 3 3 3 2 4" xfId="6588"/>
    <cellStyle name="Normal 7 3 3 3 3" xfId="2921"/>
    <cellStyle name="Normal 7 3 3 3 3 2" xfId="7222"/>
    <cellStyle name="Normal 7 3 3 3 4" xfId="4188"/>
    <cellStyle name="Normal 7 3 3 3 4 2" xfId="8488"/>
    <cellStyle name="Normal 7 3 3 3 5" xfId="5956"/>
    <cellStyle name="Normal 7 3 3 4" xfId="1492"/>
    <cellStyle name="Normal 7 3 3 4 2" xfId="2128"/>
    <cellStyle name="Normal 7 3 3 4 2 2" xfId="3396"/>
    <cellStyle name="Normal 7 3 3 4 2 2 2" xfId="7696"/>
    <cellStyle name="Normal 7 3 3 4 2 3" xfId="4662"/>
    <cellStyle name="Normal 7 3 3 4 2 3 2" xfId="8962"/>
    <cellStyle name="Normal 7 3 3 4 2 4" xfId="6430"/>
    <cellStyle name="Normal 7 3 3 4 3" xfId="2763"/>
    <cellStyle name="Normal 7 3 3 4 3 2" xfId="7064"/>
    <cellStyle name="Normal 7 3 3 4 4" xfId="4030"/>
    <cellStyle name="Normal 7 3 3 4 4 2" xfId="8330"/>
    <cellStyle name="Normal 7 3 3 4 5" xfId="5799"/>
    <cellStyle name="Normal 7 3 3 5" xfId="1969"/>
    <cellStyle name="Normal 7 3 3 5 2" xfId="3237"/>
    <cellStyle name="Normal 7 3 3 5 2 2" xfId="7538"/>
    <cellStyle name="Normal 7 3 3 5 3" xfId="4504"/>
    <cellStyle name="Normal 7 3 3 5 3 2" xfId="8804"/>
    <cellStyle name="Normal 7 3 3 5 4" xfId="6272"/>
    <cellStyle name="Normal 7 3 3 6" xfId="2604"/>
    <cellStyle name="Normal 7 3 3 6 2" xfId="6906"/>
    <cellStyle name="Normal 7 3 3 7" xfId="3872"/>
    <cellStyle name="Normal 7 3 3 7 2" xfId="8172"/>
    <cellStyle name="Normal 7 3 3 8" xfId="5592"/>
    <cellStyle name="Normal 7 3 4" xfId="1807"/>
    <cellStyle name="Normal 7 3 4 2" xfId="2441"/>
    <cellStyle name="Normal 7 3 4 2 2" xfId="3709"/>
    <cellStyle name="Normal 7 3 4 2 2 2" xfId="8009"/>
    <cellStyle name="Normal 7 3 4 2 3" xfId="4975"/>
    <cellStyle name="Normal 7 3 4 2 3 2" xfId="9275"/>
    <cellStyle name="Normal 7 3 4 2 4" xfId="6743"/>
    <cellStyle name="Normal 7 3 4 3" xfId="3076"/>
    <cellStyle name="Normal 7 3 4 3 2" xfId="7377"/>
    <cellStyle name="Normal 7 3 4 4" xfId="4343"/>
    <cellStyle name="Normal 7 3 4 4 2" xfId="8643"/>
    <cellStyle name="Normal 7 3 4 5" xfId="6111"/>
    <cellStyle name="Normal 7 3 5" xfId="1648"/>
    <cellStyle name="Normal 7 3 5 2" xfId="2283"/>
    <cellStyle name="Normal 7 3 5 2 2" xfId="3551"/>
    <cellStyle name="Normal 7 3 5 2 2 2" xfId="7851"/>
    <cellStyle name="Normal 7 3 5 2 3" xfId="4817"/>
    <cellStyle name="Normal 7 3 5 2 3 2" xfId="9117"/>
    <cellStyle name="Normal 7 3 5 2 4" xfId="6585"/>
    <cellStyle name="Normal 7 3 5 3" xfId="2918"/>
    <cellStyle name="Normal 7 3 5 3 2" xfId="7219"/>
    <cellStyle name="Normal 7 3 5 4" xfId="4185"/>
    <cellStyle name="Normal 7 3 5 4 2" xfId="8485"/>
    <cellStyle name="Normal 7 3 5 5" xfId="5953"/>
    <cellStyle name="Normal 7 3 6" xfId="1489"/>
    <cellStyle name="Normal 7 3 6 2" xfId="2125"/>
    <cellStyle name="Normal 7 3 6 2 2" xfId="3393"/>
    <cellStyle name="Normal 7 3 6 2 2 2" xfId="7693"/>
    <cellStyle name="Normal 7 3 6 2 3" xfId="4659"/>
    <cellStyle name="Normal 7 3 6 2 3 2" xfId="8959"/>
    <cellStyle name="Normal 7 3 6 2 4" xfId="6427"/>
    <cellStyle name="Normal 7 3 6 3" xfId="2760"/>
    <cellStyle name="Normal 7 3 6 3 2" xfId="7061"/>
    <cellStyle name="Normal 7 3 6 4" xfId="4027"/>
    <cellStyle name="Normal 7 3 6 4 2" xfId="8327"/>
    <cellStyle name="Normal 7 3 6 5" xfId="5796"/>
    <cellStyle name="Normal 7 3 7" xfId="1966"/>
    <cellStyle name="Normal 7 3 7 2" xfId="3234"/>
    <cellStyle name="Normal 7 3 7 2 2" xfId="7535"/>
    <cellStyle name="Normal 7 3 7 3" xfId="4501"/>
    <cellStyle name="Normal 7 3 7 3 2" xfId="8801"/>
    <cellStyle name="Normal 7 3 7 4" xfId="6269"/>
    <cellStyle name="Normal 7 3 8" xfId="2601"/>
    <cellStyle name="Normal 7 3 8 2" xfId="6903"/>
    <cellStyle name="Normal 7 3 9" xfId="3869"/>
    <cellStyle name="Normal 7 3 9 2" xfId="8169"/>
    <cellStyle name="Normal 7 4" xfId="908"/>
    <cellStyle name="Normal 7 5" xfId="909"/>
    <cellStyle name="Normal 7 6" xfId="910"/>
    <cellStyle name="Normal 8" xfId="911"/>
    <cellStyle name="Normal 8 2" xfId="912"/>
    <cellStyle name="Normal 8 2 2" xfId="5593"/>
    <cellStyle name="Normal 8 3" xfId="913"/>
    <cellStyle name="Normal 8 4" xfId="5594"/>
    <cellStyle name="Normal 9" xfId="914"/>
    <cellStyle name="Normal 9 2" xfId="915"/>
    <cellStyle name="Normal 9 3" xfId="916"/>
    <cellStyle name="Normal_CRONOGRAMA-L10 2" xfId="9320"/>
    <cellStyle name="Normal1" xfId="917"/>
    <cellStyle name="Normal2" xfId="918"/>
    <cellStyle name="Normal3" xfId="919"/>
    <cellStyle name="Normale_prova" xfId="920"/>
    <cellStyle name="Nota 10" xfId="921"/>
    <cellStyle name="Nota 10 2" xfId="922"/>
    <cellStyle name="Nota 10 3" xfId="923"/>
    <cellStyle name="Nota 11" xfId="924"/>
    <cellStyle name="Nota 11 2" xfId="925"/>
    <cellStyle name="Nota 11 3" xfId="926"/>
    <cellStyle name="Nota 12" xfId="927"/>
    <cellStyle name="Nota 12 2" xfId="928"/>
    <cellStyle name="Nota 12 3" xfId="929"/>
    <cellStyle name="Nota 13" xfId="930"/>
    <cellStyle name="Nota 13 2" xfId="931"/>
    <cellStyle name="Nota 13 3" xfId="932"/>
    <cellStyle name="Nota 14" xfId="933"/>
    <cellStyle name="Nota 14 2" xfId="934"/>
    <cellStyle name="Nota 14 3" xfId="935"/>
    <cellStyle name="Nota 15" xfId="936"/>
    <cellStyle name="Nota 15 2" xfId="937"/>
    <cellStyle name="Nota 15 3" xfId="938"/>
    <cellStyle name="Nota 16" xfId="939"/>
    <cellStyle name="Nota 16 2" xfId="940"/>
    <cellStyle name="Nota 16 3" xfId="941"/>
    <cellStyle name="Nota 17" xfId="942"/>
    <cellStyle name="Nota 17 2" xfId="943"/>
    <cellStyle name="Nota 17 3" xfId="944"/>
    <cellStyle name="Nota 18" xfId="945"/>
    <cellStyle name="Nota 18 2" xfId="946"/>
    <cellStyle name="Nota 18 3" xfId="947"/>
    <cellStyle name="Nota 19" xfId="948"/>
    <cellStyle name="Nota 19 2" xfId="949"/>
    <cellStyle name="Nota 19 3" xfId="950"/>
    <cellStyle name="Nota 2" xfId="951"/>
    <cellStyle name="Nota 2 2" xfId="952"/>
    <cellStyle name="Nota 2 3" xfId="953"/>
    <cellStyle name="Nota 20" xfId="954"/>
    <cellStyle name="Nota 20 2" xfId="955"/>
    <cellStyle name="Nota 20 3" xfId="956"/>
    <cellStyle name="Nota 21" xfId="957"/>
    <cellStyle name="Nota 21 2" xfId="958"/>
    <cellStyle name="Nota 21 3" xfId="959"/>
    <cellStyle name="Nota 22" xfId="960"/>
    <cellStyle name="Nota 22 2" xfId="961"/>
    <cellStyle name="Nota 22 3" xfId="962"/>
    <cellStyle name="Nota 23" xfId="963"/>
    <cellStyle name="Nota 23 2" xfId="964"/>
    <cellStyle name="Nota 23 3" xfId="965"/>
    <cellStyle name="Nota 24" xfId="966"/>
    <cellStyle name="Nota 24 2" xfId="967"/>
    <cellStyle name="Nota 24 3" xfId="968"/>
    <cellStyle name="Nota 25" xfId="969"/>
    <cellStyle name="Nota 25 2" xfId="970"/>
    <cellStyle name="Nota 25 3" xfId="971"/>
    <cellStyle name="Nota 26" xfId="972"/>
    <cellStyle name="Nota 26 2" xfId="973"/>
    <cellStyle name="Nota 26 3" xfId="974"/>
    <cellStyle name="Nota 27" xfId="975"/>
    <cellStyle name="Nota 27 2" xfId="976"/>
    <cellStyle name="Nota 27 3" xfId="977"/>
    <cellStyle name="Nota 3" xfId="978"/>
    <cellStyle name="Nota 3 2" xfId="979"/>
    <cellStyle name="Nota 3 3" xfId="980"/>
    <cellStyle name="Nota 4" xfId="981"/>
    <cellStyle name="Nota 4 2" xfId="982"/>
    <cellStyle name="Nota 4 3" xfId="983"/>
    <cellStyle name="Nota 5" xfId="984"/>
    <cellStyle name="Nota 5 2" xfId="985"/>
    <cellStyle name="Nota 5 3" xfId="986"/>
    <cellStyle name="Nota 6" xfId="987"/>
    <cellStyle name="Nota 6 2" xfId="988"/>
    <cellStyle name="Nota 6 3" xfId="989"/>
    <cellStyle name="Nota 7" xfId="990"/>
    <cellStyle name="Nota 7 2" xfId="991"/>
    <cellStyle name="Nota 7 3" xfId="992"/>
    <cellStyle name="Nota 8" xfId="993"/>
    <cellStyle name="Nota 8 2" xfId="994"/>
    <cellStyle name="Nota 8 3" xfId="995"/>
    <cellStyle name="Nota 9" xfId="996"/>
    <cellStyle name="Nota 9 2" xfId="997"/>
    <cellStyle name="Nota 9 3" xfId="998"/>
    <cellStyle name="Note" xfId="999"/>
    <cellStyle name="Note 2" xfId="1000"/>
    <cellStyle name="NUMEROS" xfId="1001"/>
    <cellStyle name="Output" xfId="1002"/>
    <cellStyle name="padroes" xfId="1003"/>
    <cellStyle name="Percent" xfId="1004"/>
    <cellStyle name="Percent [2]" xfId="1005"/>
    <cellStyle name="Percent [2] 2" xfId="1006"/>
    <cellStyle name="Percent_Sheet1" xfId="1007"/>
    <cellStyle name="Percentual" xfId="1008"/>
    <cellStyle name="planilhas" xfId="1009"/>
    <cellStyle name="Ponto" xfId="1010"/>
    <cellStyle name="Porcentagem" xfId="9327" builtinId="5"/>
    <cellStyle name="Porcentagem 2" xfId="1011"/>
    <cellStyle name="Porcentagem 2 10" xfId="1012"/>
    <cellStyle name="Porcentagem 2 11" xfId="1013"/>
    <cellStyle name="Porcentagem 2 12" xfId="1014"/>
    <cellStyle name="Porcentagem 2 13" xfId="1015"/>
    <cellStyle name="Porcentagem 2 14" xfId="1016"/>
    <cellStyle name="Porcentagem 2 15" xfId="1017"/>
    <cellStyle name="Porcentagem 2 16" xfId="1018"/>
    <cellStyle name="Porcentagem 2 17" xfId="1019"/>
    <cellStyle name="Porcentagem 2 18" xfId="1020"/>
    <cellStyle name="Porcentagem 2 19" xfId="1021"/>
    <cellStyle name="Porcentagem 2 2" xfId="1022"/>
    <cellStyle name="Porcentagem 2 2 10" xfId="1023"/>
    <cellStyle name="Porcentagem 2 2 11" xfId="1024"/>
    <cellStyle name="Porcentagem 2 2 12" xfId="1025"/>
    <cellStyle name="Porcentagem 2 2 13" xfId="1026"/>
    <cellStyle name="Porcentagem 2 2 14" xfId="1027"/>
    <cellStyle name="Porcentagem 2 2 15" xfId="1028"/>
    <cellStyle name="Porcentagem 2 2 16" xfId="1029"/>
    <cellStyle name="Porcentagem 2 2 17" xfId="1030"/>
    <cellStyle name="Porcentagem 2 2 18" xfId="1031"/>
    <cellStyle name="Porcentagem 2 2 19" xfId="1032"/>
    <cellStyle name="Porcentagem 2 2 2" xfId="1033"/>
    <cellStyle name="Porcentagem 2 2 20" xfId="1034"/>
    <cellStyle name="Porcentagem 2 2 21" xfId="1035"/>
    <cellStyle name="Porcentagem 2 2 22" xfId="1036"/>
    <cellStyle name="Porcentagem 2 2 23" xfId="1037"/>
    <cellStyle name="Porcentagem 2 2 24" xfId="1038"/>
    <cellStyle name="Porcentagem 2 2 25" xfId="1039"/>
    <cellStyle name="Porcentagem 2 2 26" xfId="1040"/>
    <cellStyle name="Porcentagem 2 2 27" xfId="1041"/>
    <cellStyle name="Porcentagem 2 2 28" xfId="1042"/>
    <cellStyle name="Porcentagem 2 2 29" xfId="1043"/>
    <cellStyle name="Porcentagem 2 2 3" xfId="1044"/>
    <cellStyle name="Porcentagem 2 2 4" xfId="1045"/>
    <cellStyle name="Porcentagem 2 2 5" xfId="1046"/>
    <cellStyle name="Porcentagem 2 2 6" xfId="1047"/>
    <cellStyle name="Porcentagem 2 2 7" xfId="1048"/>
    <cellStyle name="Porcentagem 2 2 8" xfId="1049"/>
    <cellStyle name="Porcentagem 2 2 9" xfId="1050"/>
    <cellStyle name="Porcentagem 2 20" xfId="1051"/>
    <cellStyle name="Porcentagem 2 21" xfId="1052"/>
    <cellStyle name="Porcentagem 2 22" xfId="1053"/>
    <cellStyle name="Porcentagem 2 23" xfId="1054"/>
    <cellStyle name="Porcentagem 2 24" xfId="1055"/>
    <cellStyle name="Porcentagem 2 25" xfId="1056"/>
    <cellStyle name="Porcentagem 2 26" xfId="1057"/>
    <cellStyle name="Porcentagem 2 27" xfId="1058"/>
    <cellStyle name="Porcentagem 2 28" xfId="1059"/>
    <cellStyle name="Porcentagem 2 29" xfId="1060"/>
    <cellStyle name="Porcentagem 2 29 10" xfId="5595"/>
    <cellStyle name="Porcentagem 2 29 2" xfId="1061"/>
    <cellStyle name="Porcentagem 2 29 2 2" xfId="1062"/>
    <cellStyle name="Porcentagem 2 29 2 2 2" xfId="1813"/>
    <cellStyle name="Porcentagem 2 29 2 2 2 2" xfId="2447"/>
    <cellStyle name="Porcentagem 2 29 2 2 2 2 2" xfId="3715"/>
    <cellStyle name="Porcentagem 2 29 2 2 2 2 2 2" xfId="8015"/>
    <cellStyle name="Porcentagem 2 29 2 2 2 2 3" xfId="4981"/>
    <cellStyle name="Porcentagem 2 29 2 2 2 2 3 2" xfId="9281"/>
    <cellStyle name="Porcentagem 2 29 2 2 2 2 4" xfId="6749"/>
    <cellStyle name="Porcentagem 2 29 2 2 2 3" xfId="3082"/>
    <cellStyle name="Porcentagem 2 29 2 2 2 3 2" xfId="7383"/>
    <cellStyle name="Porcentagem 2 29 2 2 2 4" xfId="4349"/>
    <cellStyle name="Porcentagem 2 29 2 2 2 4 2" xfId="8649"/>
    <cellStyle name="Porcentagem 2 29 2 2 2 5" xfId="6117"/>
    <cellStyle name="Porcentagem 2 29 2 2 3" xfId="1654"/>
    <cellStyle name="Porcentagem 2 29 2 2 3 2" xfId="2289"/>
    <cellStyle name="Porcentagem 2 29 2 2 3 2 2" xfId="3557"/>
    <cellStyle name="Porcentagem 2 29 2 2 3 2 2 2" xfId="7857"/>
    <cellStyle name="Porcentagem 2 29 2 2 3 2 3" xfId="4823"/>
    <cellStyle name="Porcentagem 2 29 2 2 3 2 3 2" xfId="9123"/>
    <cellStyle name="Porcentagem 2 29 2 2 3 2 4" xfId="6591"/>
    <cellStyle name="Porcentagem 2 29 2 2 3 3" xfId="2924"/>
    <cellStyle name="Porcentagem 2 29 2 2 3 3 2" xfId="7225"/>
    <cellStyle name="Porcentagem 2 29 2 2 3 4" xfId="4191"/>
    <cellStyle name="Porcentagem 2 29 2 2 3 4 2" xfId="8491"/>
    <cellStyle name="Porcentagem 2 29 2 2 3 5" xfId="5959"/>
    <cellStyle name="Porcentagem 2 29 2 2 4" xfId="1495"/>
    <cellStyle name="Porcentagem 2 29 2 2 4 2" xfId="2131"/>
    <cellStyle name="Porcentagem 2 29 2 2 4 2 2" xfId="3399"/>
    <cellStyle name="Porcentagem 2 29 2 2 4 2 2 2" xfId="7699"/>
    <cellStyle name="Porcentagem 2 29 2 2 4 2 3" xfId="4665"/>
    <cellStyle name="Porcentagem 2 29 2 2 4 2 3 2" xfId="8965"/>
    <cellStyle name="Porcentagem 2 29 2 2 4 2 4" xfId="6433"/>
    <cellStyle name="Porcentagem 2 29 2 2 4 3" xfId="2766"/>
    <cellStyle name="Porcentagem 2 29 2 2 4 3 2" xfId="7067"/>
    <cellStyle name="Porcentagem 2 29 2 2 4 4" xfId="4033"/>
    <cellStyle name="Porcentagem 2 29 2 2 4 4 2" xfId="8333"/>
    <cellStyle name="Porcentagem 2 29 2 2 4 5" xfId="5802"/>
    <cellStyle name="Porcentagem 2 29 2 2 5" xfId="1972"/>
    <cellStyle name="Porcentagem 2 29 2 2 5 2" xfId="3240"/>
    <cellStyle name="Porcentagem 2 29 2 2 5 2 2" xfId="7541"/>
    <cellStyle name="Porcentagem 2 29 2 2 5 3" xfId="4507"/>
    <cellStyle name="Porcentagem 2 29 2 2 5 3 2" xfId="8807"/>
    <cellStyle name="Porcentagem 2 29 2 2 5 4" xfId="6275"/>
    <cellStyle name="Porcentagem 2 29 2 2 6" xfId="2607"/>
    <cellStyle name="Porcentagem 2 29 2 2 6 2" xfId="6909"/>
    <cellStyle name="Porcentagem 2 29 2 2 7" xfId="3875"/>
    <cellStyle name="Porcentagem 2 29 2 2 7 2" xfId="8175"/>
    <cellStyle name="Porcentagem 2 29 2 2 8" xfId="5597"/>
    <cellStyle name="Porcentagem 2 29 2 3" xfId="1812"/>
    <cellStyle name="Porcentagem 2 29 2 3 2" xfId="2446"/>
    <cellStyle name="Porcentagem 2 29 2 3 2 2" xfId="3714"/>
    <cellStyle name="Porcentagem 2 29 2 3 2 2 2" xfId="8014"/>
    <cellStyle name="Porcentagem 2 29 2 3 2 3" xfId="4980"/>
    <cellStyle name="Porcentagem 2 29 2 3 2 3 2" xfId="9280"/>
    <cellStyle name="Porcentagem 2 29 2 3 2 4" xfId="6748"/>
    <cellStyle name="Porcentagem 2 29 2 3 3" xfId="3081"/>
    <cellStyle name="Porcentagem 2 29 2 3 3 2" xfId="7382"/>
    <cellStyle name="Porcentagem 2 29 2 3 4" xfId="4348"/>
    <cellStyle name="Porcentagem 2 29 2 3 4 2" xfId="8648"/>
    <cellStyle name="Porcentagem 2 29 2 3 5" xfId="6116"/>
    <cellStyle name="Porcentagem 2 29 2 4" xfId="1653"/>
    <cellStyle name="Porcentagem 2 29 2 4 2" xfId="2288"/>
    <cellStyle name="Porcentagem 2 29 2 4 2 2" xfId="3556"/>
    <cellStyle name="Porcentagem 2 29 2 4 2 2 2" xfId="7856"/>
    <cellStyle name="Porcentagem 2 29 2 4 2 3" xfId="4822"/>
    <cellStyle name="Porcentagem 2 29 2 4 2 3 2" xfId="9122"/>
    <cellStyle name="Porcentagem 2 29 2 4 2 4" xfId="6590"/>
    <cellStyle name="Porcentagem 2 29 2 4 3" xfId="2923"/>
    <cellStyle name="Porcentagem 2 29 2 4 3 2" xfId="7224"/>
    <cellStyle name="Porcentagem 2 29 2 4 4" xfId="4190"/>
    <cellStyle name="Porcentagem 2 29 2 4 4 2" xfId="8490"/>
    <cellStyle name="Porcentagem 2 29 2 4 5" xfId="5958"/>
    <cellStyle name="Porcentagem 2 29 2 5" xfId="1494"/>
    <cellStyle name="Porcentagem 2 29 2 5 2" xfId="2130"/>
    <cellStyle name="Porcentagem 2 29 2 5 2 2" xfId="3398"/>
    <cellStyle name="Porcentagem 2 29 2 5 2 2 2" xfId="7698"/>
    <cellStyle name="Porcentagem 2 29 2 5 2 3" xfId="4664"/>
    <cellStyle name="Porcentagem 2 29 2 5 2 3 2" xfId="8964"/>
    <cellStyle name="Porcentagem 2 29 2 5 2 4" xfId="6432"/>
    <cellStyle name="Porcentagem 2 29 2 5 3" xfId="2765"/>
    <cellStyle name="Porcentagem 2 29 2 5 3 2" xfId="7066"/>
    <cellStyle name="Porcentagem 2 29 2 5 4" xfId="4032"/>
    <cellStyle name="Porcentagem 2 29 2 5 4 2" xfId="8332"/>
    <cellStyle name="Porcentagem 2 29 2 5 5" xfId="5801"/>
    <cellStyle name="Porcentagem 2 29 2 6" xfId="1971"/>
    <cellStyle name="Porcentagem 2 29 2 6 2" xfId="3239"/>
    <cellStyle name="Porcentagem 2 29 2 6 2 2" xfId="7540"/>
    <cellStyle name="Porcentagem 2 29 2 6 3" xfId="4506"/>
    <cellStyle name="Porcentagem 2 29 2 6 3 2" xfId="8806"/>
    <cellStyle name="Porcentagem 2 29 2 6 4" xfId="6274"/>
    <cellStyle name="Porcentagem 2 29 2 7" xfId="2606"/>
    <cellStyle name="Porcentagem 2 29 2 7 2" xfId="6908"/>
    <cellStyle name="Porcentagem 2 29 2 8" xfId="3874"/>
    <cellStyle name="Porcentagem 2 29 2 8 2" xfId="8174"/>
    <cellStyle name="Porcentagem 2 29 2 9" xfId="5596"/>
    <cellStyle name="Porcentagem 2 29 3" xfId="1063"/>
    <cellStyle name="Porcentagem 2 29 3 2" xfId="1814"/>
    <cellStyle name="Porcentagem 2 29 3 2 2" xfId="2448"/>
    <cellStyle name="Porcentagem 2 29 3 2 2 2" xfId="3716"/>
    <cellStyle name="Porcentagem 2 29 3 2 2 2 2" xfId="8016"/>
    <cellStyle name="Porcentagem 2 29 3 2 2 3" xfId="4982"/>
    <cellStyle name="Porcentagem 2 29 3 2 2 3 2" xfId="9282"/>
    <cellStyle name="Porcentagem 2 29 3 2 2 4" xfId="6750"/>
    <cellStyle name="Porcentagem 2 29 3 2 3" xfId="3083"/>
    <cellStyle name="Porcentagem 2 29 3 2 3 2" xfId="7384"/>
    <cellStyle name="Porcentagem 2 29 3 2 4" xfId="4350"/>
    <cellStyle name="Porcentagem 2 29 3 2 4 2" xfId="8650"/>
    <cellStyle name="Porcentagem 2 29 3 2 5" xfId="6118"/>
    <cellStyle name="Porcentagem 2 29 3 3" xfId="1655"/>
    <cellStyle name="Porcentagem 2 29 3 3 2" xfId="2290"/>
    <cellStyle name="Porcentagem 2 29 3 3 2 2" xfId="3558"/>
    <cellStyle name="Porcentagem 2 29 3 3 2 2 2" xfId="7858"/>
    <cellStyle name="Porcentagem 2 29 3 3 2 3" xfId="4824"/>
    <cellStyle name="Porcentagem 2 29 3 3 2 3 2" xfId="9124"/>
    <cellStyle name="Porcentagem 2 29 3 3 2 4" xfId="6592"/>
    <cellStyle name="Porcentagem 2 29 3 3 3" xfId="2925"/>
    <cellStyle name="Porcentagem 2 29 3 3 3 2" xfId="7226"/>
    <cellStyle name="Porcentagem 2 29 3 3 4" xfId="4192"/>
    <cellStyle name="Porcentagem 2 29 3 3 4 2" xfId="8492"/>
    <cellStyle name="Porcentagem 2 29 3 3 5" xfId="5960"/>
    <cellStyle name="Porcentagem 2 29 3 4" xfId="1496"/>
    <cellStyle name="Porcentagem 2 29 3 4 2" xfId="2132"/>
    <cellStyle name="Porcentagem 2 29 3 4 2 2" xfId="3400"/>
    <cellStyle name="Porcentagem 2 29 3 4 2 2 2" xfId="7700"/>
    <cellStyle name="Porcentagem 2 29 3 4 2 3" xfId="4666"/>
    <cellStyle name="Porcentagem 2 29 3 4 2 3 2" xfId="8966"/>
    <cellStyle name="Porcentagem 2 29 3 4 2 4" xfId="6434"/>
    <cellStyle name="Porcentagem 2 29 3 4 3" xfId="2767"/>
    <cellStyle name="Porcentagem 2 29 3 4 3 2" xfId="7068"/>
    <cellStyle name="Porcentagem 2 29 3 4 4" xfId="4034"/>
    <cellStyle name="Porcentagem 2 29 3 4 4 2" xfId="8334"/>
    <cellStyle name="Porcentagem 2 29 3 4 5" xfId="5803"/>
    <cellStyle name="Porcentagem 2 29 3 5" xfId="1973"/>
    <cellStyle name="Porcentagem 2 29 3 5 2" xfId="3241"/>
    <cellStyle name="Porcentagem 2 29 3 5 2 2" xfId="7542"/>
    <cellStyle name="Porcentagem 2 29 3 5 3" xfId="4508"/>
    <cellStyle name="Porcentagem 2 29 3 5 3 2" xfId="8808"/>
    <cellStyle name="Porcentagem 2 29 3 5 4" xfId="6276"/>
    <cellStyle name="Porcentagem 2 29 3 6" xfId="2608"/>
    <cellStyle name="Porcentagem 2 29 3 6 2" xfId="6910"/>
    <cellStyle name="Porcentagem 2 29 3 7" xfId="3876"/>
    <cellStyle name="Porcentagem 2 29 3 7 2" xfId="8176"/>
    <cellStyle name="Porcentagem 2 29 3 8" xfId="5598"/>
    <cellStyle name="Porcentagem 2 29 4" xfId="1811"/>
    <cellStyle name="Porcentagem 2 29 4 2" xfId="2445"/>
    <cellStyle name="Porcentagem 2 29 4 2 2" xfId="3713"/>
    <cellStyle name="Porcentagem 2 29 4 2 2 2" xfId="8013"/>
    <cellStyle name="Porcentagem 2 29 4 2 3" xfId="4979"/>
    <cellStyle name="Porcentagem 2 29 4 2 3 2" xfId="9279"/>
    <cellStyle name="Porcentagem 2 29 4 2 4" xfId="6747"/>
    <cellStyle name="Porcentagem 2 29 4 3" xfId="3080"/>
    <cellStyle name="Porcentagem 2 29 4 3 2" xfId="7381"/>
    <cellStyle name="Porcentagem 2 29 4 4" xfId="4347"/>
    <cellStyle name="Porcentagem 2 29 4 4 2" xfId="8647"/>
    <cellStyle name="Porcentagem 2 29 4 5" xfId="6115"/>
    <cellStyle name="Porcentagem 2 29 5" xfId="1652"/>
    <cellStyle name="Porcentagem 2 29 5 2" xfId="2287"/>
    <cellStyle name="Porcentagem 2 29 5 2 2" xfId="3555"/>
    <cellStyle name="Porcentagem 2 29 5 2 2 2" xfId="7855"/>
    <cellStyle name="Porcentagem 2 29 5 2 3" xfId="4821"/>
    <cellStyle name="Porcentagem 2 29 5 2 3 2" xfId="9121"/>
    <cellStyle name="Porcentagem 2 29 5 2 4" xfId="6589"/>
    <cellStyle name="Porcentagem 2 29 5 3" xfId="2922"/>
    <cellStyle name="Porcentagem 2 29 5 3 2" xfId="7223"/>
    <cellStyle name="Porcentagem 2 29 5 4" xfId="4189"/>
    <cellStyle name="Porcentagem 2 29 5 4 2" xfId="8489"/>
    <cellStyle name="Porcentagem 2 29 5 5" xfId="5957"/>
    <cellStyle name="Porcentagem 2 29 6" xfId="1493"/>
    <cellStyle name="Porcentagem 2 29 6 2" xfId="2129"/>
    <cellStyle name="Porcentagem 2 29 6 2 2" xfId="3397"/>
    <cellStyle name="Porcentagem 2 29 6 2 2 2" xfId="7697"/>
    <cellStyle name="Porcentagem 2 29 6 2 3" xfId="4663"/>
    <cellStyle name="Porcentagem 2 29 6 2 3 2" xfId="8963"/>
    <cellStyle name="Porcentagem 2 29 6 2 4" xfId="6431"/>
    <cellStyle name="Porcentagem 2 29 6 3" xfId="2764"/>
    <cellStyle name="Porcentagem 2 29 6 3 2" xfId="7065"/>
    <cellStyle name="Porcentagem 2 29 6 4" xfId="4031"/>
    <cellStyle name="Porcentagem 2 29 6 4 2" xfId="8331"/>
    <cellStyle name="Porcentagem 2 29 6 5" xfId="5800"/>
    <cellStyle name="Porcentagem 2 29 7" xfId="1970"/>
    <cellStyle name="Porcentagem 2 29 7 2" xfId="3238"/>
    <cellStyle name="Porcentagem 2 29 7 2 2" xfId="7539"/>
    <cellStyle name="Porcentagem 2 29 7 3" xfId="4505"/>
    <cellStyle name="Porcentagem 2 29 7 3 2" xfId="8805"/>
    <cellStyle name="Porcentagem 2 29 7 4" xfId="6273"/>
    <cellStyle name="Porcentagem 2 29 8" xfId="2605"/>
    <cellStyle name="Porcentagem 2 29 8 2" xfId="6907"/>
    <cellStyle name="Porcentagem 2 29 9" xfId="3873"/>
    <cellStyle name="Porcentagem 2 29 9 2" xfId="8173"/>
    <cellStyle name="Porcentagem 2 3" xfId="1064"/>
    <cellStyle name="Porcentagem 2 3 2" xfId="1065"/>
    <cellStyle name="Porcentagem 2 3 3" xfId="1066"/>
    <cellStyle name="Porcentagem 2 3 3 2" xfId="5599"/>
    <cellStyle name="Porcentagem 2 3 4" xfId="1067"/>
    <cellStyle name="Porcentagem 2 30" xfId="1068"/>
    <cellStyle name="Porcentagem 2 31" xfId="1069"/>
    <cellStyle name="Porcentagem 2 32" xfId="1070"/>
    <cellStyle name="Porcentagem 2 4" xfId="1071"/>
    <cellStyle name="Porcentagem 2 5" xfId="1072"/>
    <cellStyle name="Porcentagem 2 6" xfId="1073"/>
    <cellStyle name="Porcentagem 2 7" xfId="1074"/>
    <cellStyle name="Porcentagem 2 8" xfId="1075"/>
    <cellStyle name="Porcentagem 2 9" xfId="1076"/>
    <cellStyle name="Porcentagem 3" xfId="1077"/>
    <cellStyle name="Porcentagem 3 2" xfId="1078"/>
    <cellStyle name="Porcentagem 3 2 2" xfId="1079"/>
    <cellStyle name="Porcentagem 3 2 2 2" xfId="5600"/>
    <cellStyle name="Porcentagem 3 2 3" xfId="1080"/>
    <cellStyle name="Porcentagem 3 2 3 2" xfId="5601"/>
    <cellStyle name="Porcentagem 3 2 4" xfId="1081"/>
    <cellStyle name="Porcentagem 3 3" xfId="1082"/>
    <cellStyle name="Porcentagem 3 3 2" xfId="1083"/>
    <cellStyle name="Porcentagem 3 3 2 2" xfId="5602"/>
    <cellStyle name="Porcentagem 3 3 3" xfId="5603"/>
    <cellStyle name="Porcentagem 3 4" xfId="1084"/>
    <cellStyle name="Porcentagem 3 4 2" xfId="1085"/>
    <cellStyle name="Porcentagem 3 4 2 2" xfId="5604"/>
    <cellStyle name="Porcentagem 3 4 3" xfId="5605"/>
    <cellStyle name="Porcentagem 3 5" xfId="1086"/>
    <cellStyle name="Porcentagem 3 5 2" xfId="1087"/>
    <cellStyle name="Porcentagem 3 5 2 2" xfId="5606"/>
    <cellStyle name="Porcentagem 3 5 3" xfId="5607"/>
    <cellStyle name="Porcentagem 3 6" xfId="1088"/>
    <cellStyle name="Porcentagem 3 6 2" xfId="5608"/>
    <cellStyle name="Porcentagem 3 7" xfId="1089"/>
    <cellStyle name="Porcentagem 3 7 2" xfId="5609"/>
    <cellStyle name="Porcentagem 4" xfId="1090"/>
    <cellStyle name="Porcentagem 4 2" xfId="1091"/>
    <cellStyle name="Porcentagem 4 3" xfId="1092"/>
    <cellStyle name="Porcentagem 4 3 2" xfId="5610"/>
    <cellStyle name="Porcentagem 4 4" xfId="1093"/>
    <cellStyle name="Porcentagem 4 4 2" xfId="5611"/>
    <cellStyle name="Porcentagem 4 5" xfId="1094"/>
    <cellStyle name="Porcentagem 4 5 2" xfId="5612"/>
    <cellStyle name="Porcentagem 4 6" xfId="1095"/>
    <cellStyle name="Porcentagem 4 6 2" xfId="5613"/>
    <cellStyle name="Porcentagem 4 7" xfId="1096"/>
    <cellStyle name="Porcentagem 4 7 2" xfId="5614"/>
    <cellStyle name="Porcentagem 4 8" xfId="1097"/>
    <cellStyle name="Porcentagem 4 8 2" xfId="5615"/>
    <cellStyle name="Porcentagem 4 9" xfId="1098"/>
    <cellStyle name="Porcentagem 5" xfId="1099"/>
    <cellStyle name="Porcentagem 5 2" xfId="1100"/>
    <cellStyle name="Porcentagem 5 2 2" xfId="1101"/>
    <cellStyle name="Porcentagem 5 2 2 2" xfId="5616"/>
    <cellStyle name="Porcentagem 5 2 3" xfId="5617"/>
    <cellStyle name="Porcentagem 5 3" xfId="1102"/>
    <cellStyle name="Porcentagem 5 3 2" xfId="1103"/>
    <cellStyle name="Porcentagem 5 3 2 2" xfId="5618"/>
    <cellStyle name="Porcentagem 5 3 3" xfId="5619"/>
    <cellStyle name="Porcentagem 5 4" xfId="1104"/>
    <cellStyle name="Porcentagem 5 4 2" xfId="1105"/>
    <cellStyle name="Porcentagem 5 4 2 2" xfId="5620"/>
    <cellStyle name="Porcentagem 5 4 3" xfId="5621"/>
    <cellStyle name="Porcentagem 5 5" xfId="1106"/>
    <cellStyle name="Porcentagem 5 5 2" xfId="1107"/>
    <cellStyle name="Porcentagem 5 5 2 2" xfId="5622"/>
    <cellStyle name="Porcentagem 5 5 3" xfId="5623"/>
    <cellStyle name="Porcentagem 5 6" xfId="1108"/>
    <cellStyle name="Porcentagem 5 6 2" xfId="5624"/>
    <cellStyle name="Porcentagem 5 7" xfId="1109"/>
    <cellStyle name="Porcentagem 5 8" xfId="5625"/>
    <cellStyle name="Porcentagem 6" xfId="1110"/>
    <cellStyle name="Porcentagem 6 2" xfId="1111"/>
    <cellStyle name="Porcentagem 6 2 2" xfId="5626"/>
    <cellStyle name="Porcentagem 6 3" xfId="5627"/>
    <cellStyle name="Porcentagem 7" xfId="1112"/>
    <cellStyle name="Porcentagem 7 2" xfId="5628"/>
    <cellStyle name="Porcentagem 8" xfId="1113"/>
    <cellStyle name="Pos" xfId="1114"/>
    <cellStyle name="Preis" xfId="1115"/>
    <cellStyle name="Procent_12041_Pacifico_Defpack_Shipmark_KP" xfId="1116"/>
    <cellStyle name="Producao" xfId="1117"/>
    <cellStyle name="Producao 2" xfId="1118"/>
    <cellStyle name="Prozent0" xfId="1119"/>
    <cellStyle name="Prozent1" xfId="1120"/>
    <cellStyle name="Saída 2" xfId="1121"/>
    <cellStyle name="Saída 2 2" xfId="1122"/>
    <cellStyle name="Saída 2 3" xfId="1123"/>
    <cellStyle name="Sep. milhar [0]" xfId="1124"/>
    <cellStyle name="Separador de m" xfId="1125"/>
    <cellStyle name="Separador de milhares [0] 2" xfId="1126"/>
    <cellStyle name="Separador de milhares [0] 2 10" xfId="5629"/>
    <cellStyle name="Separador de milhares [0] 2 2" xfId="1127"/>
    <cellStyle name="Separador de milhares [0] 2 2 2" xfId="1128"/>
    <cellStyle name="Separador de milhares [0] 2 2 2 2" xfId="1817"/>
    <cellStyle name="Separador de milhares [0] 2 2 2 2 2" xfId="2451"/>
    <cellStyle name="Separador de milhares [0] 2 2 2 2 2 2" xfId="3719"/>
    <cellStyle name="Separador de milhares [0] 2 2 2 2 2 2 2" xfId="8019"/>
    <cellStyle name="Separador de milhares [0] 2 2 2 2 2 3" xfId="4985"/>
    <cellStyle name="Separador de milhares [0] 2 2 2 2 2 3 2" xfId="9285"/>
    <cellStyle name="Separador de milhares [0] 2 2 2 2 2 4" xfId="6753"/>
    <cellStyle name="Separador de milhares [0] 2 2 2 2 3" xfId="3086"/>
    <cellStyle name="Separador de milhares [0] 2 2 2 2 3 2" xfId="7387"/>
    <cellStyle name="Separador de milhares [0] 2 2 2 2 4" xfId="4353"/>
    <cellStyle name="Separador de milhares [0] 2 2 2 2 4 2" xfId="8653"/>
    <cellStyle name="Separador de milhares [0] 2 2 2 2 5" xfId="6121"/>
    <cellStyle name="Separador de milhares [0] 2 2 2 3" xfId="1658"/>
    <cellStyle name="Separador de milhares [0] 2 2 2 3 2" xfId="2293"/>
    <cellStyle name="Separador de milhares [0] 2 2 2 3 2 2" xfId="3561"/>
    <cellStyle name="Separador de milhares [0] 2 2 2 3 2 2 2" xfId="7861"/>
    <cellStyle name="Separador de milhares [0] 2 2 2 3 2 3" xfId="4827"/>
    <cellStyle name="Separador de milhares [0] 2 2 2 3 2 3 2" xfId="9127"/>
    <cellStyle name="Separador de milhares [0] 2 2 2 3 2 4" xfId="6595"/>
    <cellStyle name="Separador de milhares [0] 2 2 2 3 3" xfId="2928"/>
    <cellStyle name="Separador de milhares [0] 2 2 2 3 3 2" xfId="7229"/>
    <cellStyle name="Separador de milhares [0] 2 2 2 3 4" xfId="4195"/>
    <cellStyle name="Separador de milhares [0] 2 2 2 3 4 2" xfId="8495"/>
    <cellStyle name="Separador de milhares [0] 2 2 2 3 5" xfId="5963"/>
    <cellStyle name="Separador de milhares [0] 2 2 2 4" xfId="1499"/>
    <cellStyle name="Separador de milhares [0] 2 2 2 4 2" xfId="2135"/>
    <cellStyle name="Separador de milhares [0] 2 2 2 4 2 2" xfId="3403"/>
    <cellStyle name="Separador de milhares [0] 2 2 2 4 2 2 2" xfId="7703"/>
    <cellStyle name="Separador de milhares [0] 2 2 2 4 2 3" xfId="4669"/>
    <cellStyle name="Separador de milhares [0] 2 2 2 4 2 3 2" xfId="8969"/>
    <cellStyle name="Separador de milhares [0] 2 2 2 4 2 4" xfId="6437"/>
    <cellStyle name="Separador de milhares [0] 2 2 2 4 3" xfId="2770"/>
    <cellStyle name="Separador de milhares [0] 2 2 2 4 3 2" xfId="7071"/>
    <cellStyle name="Separador de milhares [0] 2 2 2 4 4" xfId="4037"/>
    <cellStyle name="Separador de milhares [0] 2 2 2 4 4 2" xfId="8337"/>
    <cellStyle name="Separador de milhares [0] 2 2 2 4 5" xfId="5806"/>
    <cellStyle name="Separador de milhares [0] 2 2 2 5" xfId="1976"/>
    <cellStyle name="Separador de milhares [0] 2 2 2 5 2" xfId="3244"/>
    <cellStyle name="Separador de milhares [0] 2 2 2 5 2 2" xfId="7545"/>
    <cellStyle name="Separador de milhares [0] 2 2 2 5 3" xfId="4511"/>
    <cellStyle name="Separador de milhares [0] 2 2 2 5 3 2" xfId="8811"/>
    <cellStyle name="Separador de milhares [0] 2 2 2 5 4" xfId="6279"/>
    <cellStyle name="Separador de milhares [0] 2 2 2 6" xfId="2611"/>
    <cellStyle name="Separador de milhares [0] 2 2 2 6 2" xfId="6913"/>
    <cellStyle name="Separador de milhares [0] 2 2 2 7" xfId="3879"/>
    <cellStyle name="Separador de milhares [0] 2 2 2 7 2" xfId="8179"/>
    <cellStyle name="Separador de milhares [0] 2 2 2 8" xfId="5631"/>
    <cellStyle name="Separador de milhares [0] 2 2 3" xfId="1816"/>
    <cellStyle name="Separador de milhares [0] 2 2 3 2" xfId="2450"/>
    <cellStyle name="Separador de milhares [0] 2 2 3 2 2" xfId="3718"/>
    <cellStyle name="Separador de milhares [0] 2 2 3 2 2 2" xfId="8018"/>
    <cellStyle name="Separador de milhares [0] 2 2 3 2 3" xfId="4984"/>
    <cellStyle name="Separador de milhares [0] 2 2 3 2 3 2" xfId="9284"/>
    <cellStyle name="Separador de milhares [0] 2 2 3 2 4" xfId="6752"/>
    <cellStyle name="Separador de milhares [0] 2 2 3 3" xfId="3085"/>
    <cellStyle name="Separador de milhares [0] 2 2 3 3 2" xfId="7386"/>
    <cellStyle name="Separador de milhares [0] 2 2 3 4" xfId="4352"/>
    <cellStyle name="Separador de milhares [0] 2 2 3 4 2" xfId="8652"/>
    <cellStyle name="Separador de milhares [0] 2 2 3 5" xfId="6120"/>
    <cellStyle name="Separador de milhares [0] 2 2 4" xfId="1657"/>
    <cellStyle name="Separador de milhares [0] 2 2 4 2" xfId="2292"/>
    <cellStyle name="Separador de milhares [0] 2 2 4 2 2" xfId="3560"/>
    <cellStyle name="Separador de milhares [0] 2 2 4 2 2 2" xfId="7860"/>
    <cellStyle name="Separador de milhares [0] 2 2 4 2 3" xfId="4826"/>
    <cellStyle name="Separador de milhares [0] 2 2 4 2 3 2" xfId="9126"/>
    <cellStyle name="Separador de milhares [0] 2 2 4 2 4" xfId="6594"/>
    <cellStyle name="Separador de milhares [0] 2 2 4 3" xfId="2927"/>
    <cellStyle name="Separador de milhares [0] 2 2 4 3 2" xfId="7228"/>
    <cellStyle name="Separador de milhares [0] 2 2 4 4" xfId="4194"/>
    <cellStyle name="Separador de milhares [0] 2 2 4 4 2" xfId="8494"/>
    <cellStyle name="Separador de milhares [0] 2 2 4 5" xfId="5962"/>
    <cellStyle name="Separador de milhares [0] 2 2 5" xfId="1498"/>
    <cellStyle name="Separador de milhares [0] 2 2 5 2" xfId="2134"/>
    <cellStyle name="Separador de milhares [0] 2 2 5 2 2" xfId="3402"/>
    <cellStyle name="Separador de milhares [0] 2 2 5 2 2 2" xfId="7702"/>
    <cellStyle name="Separador de milhares [0] 2 2 5 2 3" xfId="4668"/>
    <cellStyle name="Separador de milhares [0] 2 2 5 2 3 2" xfId="8968"/>
    <cellStyle name="Separador de milhares [0] 2 2 5 2 4" xfId="6436"/>
    <cellStyle name="Separador de milhares [0] 2 2 5 3" xfId="2769"/>
    <cellStyle name="Separador de milhares [0] 2 2 5 3 2" xfId="7070"/>
    <cellStyle name="Separador de milhares [0] 2 2 5 4" xfId="4036"/>
    <cellStyle name="Separador de milhares [0] 2 2 5 4 2" xfId="8336"/>
    <cellStyle name="Separador de milhares [0] 2 2 5 5" xfId="5805"/>
    <cellStyle name="Separador de milhares [0] 2 2 6" xfId="1975"/>
    <cellStyle name="Separador de milhares [0] 2 2 6 2" xfId="3243"/>
    <cellStyle name="Separador de milhares [0] 2 2 6 2 2" xfId="7544"/>
    <cellStyle name="Separador de milhares [0] 2 2 6 3" xfId="4510"/>
    <cellStyle name="Separador de milhares [0] 2 2 6 3 2" xfId="8810"/>
    <cellStyle name="Separador de milhares [0] 2 2 6 4" xfId="6278"/>
    <cellStyle name="Separador de milhares [0] 2 2 7" xfId="2610"/>
    <cellStyle name="Separador de milhares [0] 2 2 7 2" xfId="6912"/>
    <cellStyle name="Separador de milhares [0] 2 2 8" xfId="3878"/>
    <cellStyle name="Separador de milhares [0] 2 2 8 2" xfId="8178"/>
    <cellStyle name="Separador de milhares [0] 2 2 9" xfId="5630"/>
    <cellStyle name="Separador de milhares [0] 2 3" xfId="1129"/>
    <cellStyle name="Separador de milhares [0] 2 3 2" xfId="1818"/>
    <cellStyle name="Separador de milhares [0] 2 3 2 2" xfId="2452"/>
    <cellStyle name="Separador de milhares [0] 2 3 2 2 2" xfId="3720"/>
    <cellStyle name="Separador de milhares [0] 2 3 2 2 2 2" xfId="8020"/>
    <cellStyle name="Separador de milhares [0] 2 3 2 2 3" xfId="4986"/>
    <cellStyle name="Separador de milhares [0] 2 3 2 2 3 2" xfId="9286"/>
    <cellStyle name="Separador de milhares [0] 2 3 2 2 4" xfId="6754"/>
    <cellStyle name="Separador de milhares [0] 2 3 2 3" xfId="3087"/>
    <cellStyle name="Separador de milhares [0] 2 3 2 3 2" xfId="7388"/>
    <cellStyle name="Separador de milhares [0] 2 3 2 4" xfId="4354"/>
    <cellStyle name="Separador de milhares [0] 2 3 2 4 2" xfId="8654"/>
    <cellStyle name="Separador de milhares [0] 2 3 2 5" xfId="6122"/>
    <cellStyle name="Separador de milhares [0] 2 3 3" xfId="1659"/>
    <cellStyle name="Separador de milhares [0] 2 3 3 2" xfId="2294"/>
    <cellStyle name="Separador de milhares [0] 2 3 3 2 2" xfId="3562"/>
    <cellStyle name="Separador de milhares [0] 2 3 3 2 2 2" xfId="7862"/>
    <cellStyle name="Separador de milhares [0] 2 3 3 2 3" xfId="4828"/>
    <cellStyle name="Separador de milhares [0] 2 3 3 2 3 2" xfId="9128"/>
    <cellStyle name="Separador de milhares [0] 2 3 3 2 4" xfId="6596"/>
    <cellStyle name="Separador de milhares [0] 2 3 3 3" xfId="2929"/>
    <cellStyle name="Separador de milhares [0] 2 3 3 3 2" xfId="7230"/>
    <cellStyle name="Separador de milhares [0] 2 3 3 4" xfId="4196"/>
    <cellStyle name="Separador de milhares [0] 2 3 3 4 2" xfId="8496"/>
    <cellStyle name="Separador de milhares [0] 2 3 3 5" xfId="5964"/>
    <cellStyle name="Separador de milhares [0] 2 3 4" xfId="1500"/>
    <cellStyle name="Separador de milhares [0] 2 3 4 2" xfId="2136"/>
    <cellStyle name="Separador de milhares [0] 2 3 4 2 2" xfId="3404"/>
    <cellStyle name="Separador de milhares [0] 2 3 4 2 2 2" xfId="7704"/>
    <cellStyle name="Separador de milhares [0] 2 3 4 2 3" xfId="4670"/>
    <cellStyle name="Separador de milhares [0] 2 3 4 2 3 2" xfId="8970"/>
    <cellStyle name="Separador de milhares [0] 2 3 4 2 4" xfId="6438"/>
    <cellStyle name="Separador de milhares [0] 2 3 4 3" xfId="2771"/>
    <cellStyle name="Separador de milhares [0] 2 3 4 3 2" xfId="7072"/>
    <cellStyle name="Separador de milhares [0] 2 3 4 4" xfId="4038"/>
    <cellStyle name="Separador de milhares [0] 2 3 4 4 2" xfId="8338"/>
    <cellStyle name="Separador de milhares [0] 2 3 4 5" xfId="5807"/>
    <cellStyle name="Separador de milhares [0] 2 3 5" xfId="1977"/>
    <cellStyle name="Separador de milhares [0] 2 3 5 2" xfId="3245"/>
    <cellStyle name="Separador de milhares [0] 2 3 5 2 2" xfId="7546"/>
    <cellStyle name="Separador de milhares [0] 2 3 5 3" xfId="4512"/>
    <cellStyle name="Separador de milhares [0] 2 3 5 3 2" xfId="8812"/>
    <cellStyle name="Separador de milhares [0] 2 3 5 4" xfId="6280"/>
    <cellStyle name="Separador de milhares [0] 2 3 6" xfId="2612"/>
    <cellStyle name="Separador de milhares [0] 2 3 6 2" xfId="6914"/>
    <cellStyle name="Separador de milhares [0] 2 3 7" xfId="3880"/>
    <cellStyle name="Separador de milhares [0] 2 3 7 2" xfId="8180"/>
    <cellStyle name="Separador de milhares [0] 2 3 8" xfId="5632"/>
    <cellStyle name="Separador de milhares [0] 2 4" xfId="1815"/>
    <cellStyle name="Separador de milhares [0] 2 4 2" xfId="2449"/>
    <cellStyle name="Separador de milhares [0] 2 4 2 2" xfId="3717"/>
    <cellStyle name="Separador de milhares [0] 2 4 2 2 2" xfId="8017"/>
    <cellStyle name="Separador de milhares [0] 2 4 2 3" xfId="4983"/>
    <cellStyle name="Separador de milhares [0] 2 4 2 3 2" xfId="9283"/>
    <cellStyle name="Separador de milhares [0] 2 4 2 4" xfId="6751"/>
    <cellStyle name="Separador de milhares [0] 2 4 3" xfId="3084"/>
    <cellStyle name="Separador de milhares [0] 2 4 3 2" xfId="7385"/>
    <cellStyle name="Separador de milhares [0] 2 4 4" xfId="4351"/>
    <cellStyle name="Separador de milhares [0] 2 4 4 2" xfId="8651"/>
    <cellStyle name="Separador de milhares [0] 2 4 5" xfId="6119"/>
    <cellStyle name="Separador de milhares [0] 2 5" xfId="1656"/>
    <cellStyle name="Separador de milhares [0] 2 5 2" xfId="2291"/>
    <cellStyle name="Separador de milhares [0] 2 5 2 2" xfId="3559"/>
    <cellStyle name="Separador de milhares [0] 2 5 2 2 2" xfId="7859"/>
    <cellStyle name="Separador de milhares [0] 2 5 2 3" xfId="4825"/>
    <cellStyle name="Separador de milhares [0] 2 5 2 3 2" xfId="9125"/>
    <cellStyle name="Separador de milhares [0] 2 5 2 4" xfId="6593"/>
    <cellStyle name="Separador de milhares [0] 2 5 3" xfId="2926"/>
    <cellStyle name="Separador de milhares [0] 2 5 3 2" xfId="7227"/>
    <cellStyle name="Separador de milhares [0] 2 5 4" xfId="4193"/>
    <cellStyle name="Separador de milhares [0] 2 5 4 2" xfId="8493"/>
    <cellStyle name="Separador de milhares [0] 2 5 5" xfId="5961"/>
    <cellStyle name="Separador de milhares [0] 2 6" xfId="1497"/>
    <cellStyle name="Separador de milhares [0] 2 6 2" xfId="2133"/>
    <cellStyle name="Separador de milhares [0] 2 6 2 2" xfId="3401"/>
    <cellStyle name="Separador de milhares [0] 2 6 2 2 2" xfId="7701"/>
    <cellStyle name="Separador de milhares [0] 2 6 2 3" xfId="4667"/>
    <cellStyle name="Separador de milhares [0] 2 6 2 3 2" xfId="8967"/>
    <cellStyle name="Separador de milhares [0] 2 6 2 4" xfId="6435"/>
    <cellStyle name="Separador de milhares [0] 2 6 3" xfId="2768"/>
    <cellStyle name="Separador de milhares [0] 2 6 3 2" xfId="7069"/>
    <cellStyle name="Separador de milhares [0] 2 6 4" xfId="4035"/>
    <cellStyle name="Separador de milhares [0] 2 6 4 2" xfId="8335"/>
    <cellStyle name="Separador de milhares [0] 2 6 5" xfId="5804"/>
    <cellStyle name="Separador de milhares [0] 2 7" xfId="1974"/>
    <cellStyle name="Separador de milhares [0] 2 7 2" xfId="3242"/>
    <cellStyle name="Separador de milhares [0] 2 7 2 2" xfId="7543"/>
    <cellStyle name="Separador de milhares [0] 2 7 3" xfId="4509"/>
    <cellStyle name="Separador de milhares [0] 2 7 3 2" xfId="8809"/>
    <cellStyle name="Separador de milhares [0] 2 7 4" xfId="6277"/>
    <cellStyle name="Separador de milhares [0] 2 8" xfId="2609"/>
    <cellStyle name="Separador de milhares [0] 2 8 2" xfId="6911"/>
    <cellStyle name="Separador de milhares [0] 2 9" xfId="3877"/>
    <cellStyle name="Separador de milhares [0] 2 9 2" xfId="8177"/>
    <cellStyle name="Separador de milhares [0] 3" xfId="1130"/>
    <cellStyle name="Separador de milhares [0] 3 10" xfId="5633"/>
    <cellStyle name="Separador de milhares [0] 3 2" xfId="1131"/>
    <cellStyle name="Separador de milhares [0] 3 2 2" xfId="1132"/>
    <cellStyle name="Separador de milhares [0] 3 2 2 2" xfId="1821"/>
    <cellStyle name="Separador de milhares [0] 3 2 2 2 2" xfId="2455"/>
    <cellStyle name="Separador de milhares [0] 3 2 2 2 2 2" xfId="3723"/>
    <cellStyle name="Separador de milhares [0] 3 2 2 2 2 2 2" xfId="8023"/>
    <cellStyle name="Separador de milhares [0] 3 2 2 2 2 3" xfId="4989"/>
    <cellStyle name="Separador de milhares [0] 3 2 2 2 2 3 2" xfId="9289"/>
    <cellStyle name="Separador de milhares [0] 3 2 2 2 2 4" xfId="6757"/>
    <cellStyle name="Separador de milhares [0] 3 2 2 2 3" xfId="3090"/>
    <cellStyle name="Separador de milhares [0] 3 2 2 2 3 2" xfId="7391"/>
    <cellStyle name="Separador de milhares [0] 3 2 2 2 4" xfId="4357"/>
    <cellStyle name="Separador de milhares [0] 3 2 2 2 4 2" xfId="8657"/>
    <cellStyle name="Separador de milhares [0] 3 2 2 2 5" xfId="6125"/>
    <cellStyle name="Separador de milhares [0] 3 2 2 3" xfId="1662"/>
    <cellStyle name="Separador de milhares [0] 3 2 2 3 2" xfId="2297"/>
    <cellStyle name="Separador de milhares [0] 3 2 2 3 2 2" xfId="3565"/>
    <cellStyle name="Separador de milhares [0] 3 2 2 3 2 2 2" xfId="7865"/>
    <cellStyle name="Separador de milhares [0] 3 2 2 3 2 3" xfId="4831"/>
    <cellStyle name="Separador de milhares [0] 3 2 2 3 2 3 2" xfId="9131"/>
    <cellStyle name="Separador de milhares [0] 3 2 2 3 2 4" xfId="6599"/>
    <cellStyle name="Separador de milhares [0] 3 2 2 3 3" xfId="2932"/>
    <cellStyle name="Separador de milhares [0] 3 2 2 3 3 2" xfId="7233"/>
    <cellStyle name="Separador de milhares [0] 3 2 2 3 4" xfId="4199"/>
    <cellStyle name="Separador de milhares [0] 3 2 2 3 4 2" xfId="8499"/>
    <cellStyle name="Separador de milhares [0] 3 2 2 3 5" xfId="5967"/>
    <cellStyle name="Separador de milhares [0] 3 2 2 4" xfId="1503"/>
    <cellStyle name="Separador de milhares [0] 3 2 2 4 2" xfId="2139"/>
    <cellStyle name="Separador de milhares [0] 3 2 2 4 2 2" xfId="3407"/>
    <cellStyle name="Separador de milhares [0] 3 2 2 4 2 2 2" xfId="7707"/>
    <cellStyle name="Separador de milhares [0] 3 2 2 4 2 3" xfId="4673"/>
    <cellStyle name="Separador de milhares [0] 3 2 2 4 2 3 2" xfId="8973"/>
    <cellStyle name="Separador de milhares [0] 3 2 2 4 2 4" xfId="6441"/>
    <cellStyle name="Separador de milhares [0] 3 2 2 4 3" xfId="2774"/>
    <cellStyle name="Separador de milhares [0] 3 2 2 4 3 2" xfId="7075"/>
    <cellStyle name="Separador de milhares [0] 3 2 2 4 4" xfId="4041"/>
    <cellStyle name="Separador de milhares [0] 3 2 2 4 4 2" xfId="8341"/>
    <cellStyle name="Separador de milhares [0] 3 2 2 4 5" xfId="5810"/>
    <cellStyle name="Separador de milhares [0] 3 2 2 5" xfId="1980"/>
    <cellStyle name="Separador de milhares [0] 3 2 2 5 2" xfId="3248"/>
    <cellStyle name="Separador de milhares [0] 3 2 2 5 2 2" xfId="7549"/>
    <cellStyle name="Separador de milhares [0] 3 2 2 5 3" xfId="4515"/>
    <cellStyle name="Separador de milhares [0] 3 2 2 5 3 2" xfId="8815"/>
    <cellStyle name="Separador de milhares [0] 3 2 2 5 4" xfId="6283"/>
    <cellStyle name="Separador de milhares [0] 3 2 2 6" xfId="2615"/>
    <cellStyle name="Separador de milhares [0] 3 2 2 6 2" xfId="6917"/>
    <cellStyle name="Separador de milhares [0] 3 2 2 7" xfId="3883"/>
    <cellStyle name="Separador de milhares [0] 3 2 2 7 2" xfId="8183"/>
    <cellStyle name="Separador de milhares [0] 3 2 2 8" xfId="5635"/>
    <cellStyle name="Separador de milhares [0] 3 2 3" xfId="1820"/>
    <cellStyle name="Separador de milhares [0] 3 2 3 2" xfId="2454"/>
    <cellStyle name="Separador de milhares [0] 3 2 3 2 2" xfId="3722"/>
    <cellStyle name="Separador de milhares [0] 3 2 3 2 2 2" xfId="8022"/>
    <cellStyle name="Separador de milhares [0] 3 2 3 2 3" xfId="4988"/>
    <cellStyle name="Separador de milhares [0] 3 2 3 2 3 2" xfId="9288"/>
    <cellStyle name="Separador de milhares [0] 3 2 3 2 4" xfId="6756"/>
    <cellStyle name="Separador de milhares [0] 3 2 3 3" xfId="3089"/>
    <cellStyle name="Separador de milhares [0] 3 2 3 3 2" xfId="7390"/>
    <cellStyle name="Separador de milhares [0] 3 2 3 4" xfId="4356"/>
    <cellStyle name="Separador de milhares [0] 3 2 3 4 2" xfId="8656"/>
    <cellStyle name="Separador de milhares [0] 3 2 3 5" xfId="6124"/>
    <cellStyle name="Separador de milhares [0] 3 2 4" xfId="1661"/>
    <cellStyle name="Separador de milhares [0] 3 2 4 2" xfId="2296"/>
    <cellStyle name="Separador de milhares [0] 3 2 4 2 2" xfId="3564"/>
    <cellStyle name="Separador de milhares [0] 3 2 4 2 2 2" xfId="7864"/>
    <cellStyle name="Separador de milhares [0] 3 2 4 2 3" xfId="4830"/>
    <cellStyle name="Separador de milhares [0] 3 2 4 2 3 2" xfId="9130"/>
    <cellStyle name="Separador de milhares [0] 3 2 4 2 4" xfId="6598"/>
    <cellStyle name="Separador de milhares [0] 3 2 4 3" xfId="2931"/>
    <cellStyle name="Separador de milhares [0] 3 2 4 3 2" xfId="7232"/>
    <cellStyle name="Separador de milhares [0] 3 2 4 4" xfId="4198"/>
    <cellStyle name="Separador de milhares [0] 3 2 4 4 2" xfId="8498"/>
    <cellStyle name="Separador de milhares [0] 3 2 4 5" xfId="5966"/>
    <cellStyle name="Separador de milhares [0] 3 2 5" xfId="1502"/>
    <cellStyle name="Separador de milhares [0] 3 2 5 2" xfId="2138"/>
    <cellStyle name="Separador de milhares [0] 3 2 5 2 2" xfId="3406"/>
    <cellStyle name="Separador de milhares [0] 3 2 5 2 2 2" xfId="7706"/>
    <cellStyle name="Separador de milhares [0] 3 2 5 2 3" xfId="4672"/>
    <cellStyle name="Separador de milhares [0] 3 2 5 2 3 2" xfId="8972"/>
    <cellStyle name="Separador de milhares [0] 3 2 5 2 4" xfId="6440"/>
    <cellStyle name="Separador de milhares [0] 3 2 5 3" xfId="2773"/>
    <cellStyle name="Separador de milhares [0] 3 2 5 3 2" xfId="7074"/>
    <cellStyle name="Separador de milhares [0] 3 2 5 4" xfId="4040"/>
    <cellStyle name="Separador de milhares [0] 3 2 5 4 2" xfId="8340"/>
    <cellStyle name="Separador de milhares [0] 3 2 5 5" xfId="5809"/>
    <cellStyle name="Separador de milhares [0] 3 2 6" xfId="1979"/>
    <cellStyle name="Separador de milhares [0] 3 2 6 2" xfId="3247"/>
    <cellStyle name="Separador de milhares [0] 3 2 6 2 2" xfId="7548"/>
    <cellStyle name="Separador de milhares [0] 3 2 6 3" xfId="4514"/>
    <cellStyle name="Separador de milhares [0] 3 2 6 3 2" xfId="8814"/>
    <cellStyle name="Separador de milhares [0] 3 2 6 4" xfId="6282"/>
    <cellStyle name="Separador de milhares [0] 3 2 7" xfId="2614"/>
    <cellStyle name="Separador de milhares [0] 3 2 7 2" xfId="6916"/>
    <cellStyle name="Separador de milhares [0] 3 2 8" xfId="3882"/>
    <cellStyle name="Separador de milhares [0] 3 2 8 2" xfId="8182"/>
    <cellStyle name="Separador de milhares [0] 3 2 9" xfId="5634"/>
    <cellStyle name="Separador de milhares [0] 3 3" xfId="1133"/>
    <cellStyle name="Separador de milhares [0] 3 3 2" xfId="1822"/>
    <cellStyle name="Separador de milhares [0] 3 3 2 2" xfId="2456"/>
    <cellStyle name="Separador de milhares [0] 3 3 2 2 2" xfId="3724"/>
    <cellStyle name="Separador de milhares [0] 3 3 2 2 2 2" xfId="8024"/>
    <cellStyle name="Separador de milhares [0] 3 3 2 2 3" xfId="4990"/>
    <cellStyle name="Separador de milhares [0] 3 3 2 2 3 2" xfId="9290"/>
    <cellStyle name="Separador de milhares [0] 3 3 2 2 4" xfId="6758"/>
    <cellStyle name="Separador de milhares [0] 3 3 2 3" xfId="3091"/>
    <cellStyle name="Separador de milhares [0] 3 3 2 3 2" xfId="7392"/>
    <cellStyle name="Separador de milhares [0] 3 3 2 4" xfId="4358"/>
    <cellStyle name="Separador de milhares [0] 3 3 2 4 2" xfId="8658"/>
    <cellStyle name="Separador de milhares [0] 3 3 2 5" xfId="6126"/>
    <cellStyle name="Separador de milhares [0] 3 3 3" xfId="1663"/>
    <cellStyle name="Separador de milhares [0] 3 3 3 2" xfId="2298"/>
    <cellStyle name="Separador de milhares [0] 3 3 3 2 2" xfId="3566"/>
    <cellStyle name="Separador de milhares [0] 3 3 3 2 2 2" xfId="7866"/>
    <cellStyle name="Separador de milhares [0] 3 3 3 2 3" xfId="4832"/>
    <cellStyle name="Separador de milhares [0] 3 3 3 2 3 2" xfId="9132"/>
    <cellStyle name="Separador de milhares [0] 3 3 3 2 4" xfId="6600"/>
    <cellStyle name="Separador de milhares [0] 3 3 3 3" xfId="2933"/>
    <cellStyle name="Separador de milhares [0] 3 3 3 3 2" xfId="7234"/>
    <cellStyle name="Separador de milhares [0] 3 3 3 4" xfId="4200"/>
    <cellStyle name="Separador de milhares [0] 3 3 3 4 2" xfId="8500"/>
    <cellStyle name="Separador de milhares [0] 3 3 3 5" xfId="5968"/>
    <cellStyle name="Separador de milhares [0] 3 3 4" xfId="1504"/>
    <cellStyle name="Separador de milhares [0] 3 3 4 2" xfId="2140"/>
    <cellStyle name="Separador de milhares [0] 3 3 4 2 2" xfId="3408"/>
    <cellStyle name="Separador de milhares [0] 3 3 4 2 2 2" xfId="7708"/>
    <cellStyle name="Separador de milhares [0] 3 3 4 2 3" xfId="4674"/>
    <cellStyle name="Separador de milhares [0] 3 3 4 2 3 2" xfId="8974"/>
    <cellStyle name="Separador de milhares [0] 3 3 4 2 4" xfId="6442"/>
    <cellStyle name="Separador de milhares [0] 3 3 4 3" xfId="2775"/>
    <cellStyle name="Separador de milhares [0] 3 3 4 3 2" xfId="7076"/>
    <cellStyle name="Separador de milhares [0] 3 3 4 4" xfId="4042"/>
    <cellStyle name="Separador de milhares [0] 3 3 4 4 2" xfId="8342"/>
    <cellStyle name="Separador de milhares [0] 3 3 4 5" xfId="5811"/>
    <cellStyle name="Separador de milhares [0] 3 3 5" xfId="1981"/>
    <cellStyle name="Separador de milhares [0] 3 3 5 2" xfId="3249"/>
    <cellStyle name="Separador de milhares [0] 3 3 5 2 2" xfId="7550"/>
    <cellStyle name="Separador de milhares [0] 3 3 5 3" xfId="4516"/>
    <cellStyle name="Separador de milhares [0] 3 3 5 3 2" xfId="8816"/>
    <cellStyle name="Separador de milhares [0] 3 3 5 4" xfId="6284"/>
    <cellStyle name="Separador de milhares [0] 3 3 6" xfId="2616"/>
    <cellStyle name="Separador de milhares [0] 3 3 6 2" xfId="6918"/>
    <cellStyle name="Separador de milhares [0] 3 3 7" xfId="3884"/>
    <cellStyle name="Separador de milhares [0] 3 3 7 2" xfId="8184"/>
    <cellStyle name="Separador de milhares [0] 3 3 8" xfId="5636"/>
    <cellStyle name="Separador de milhares [0] 3 4" xfId="1819"/>
    <cellStyle name="Separador de milhares [0] 3 4 2" xfId="2453"/>
    <cellStyle name="Separador de milhares [0] 3 4 2 2" xfId="3721"/>
    <cellStyle name="Separador de milhares [0] 3 4 2 2 2" xfId="8021"/>
    <cellStyle name="Separador de milhares [0] 3 4 2 3" xfId="4987"/>
    <cellStyle name="Separador de milhares [0] 3 4 2 3 2" xfId="9287"/>
    <cellStyle name="Separador de milhares [0] 3 4 2 4" xfId="6755"/>
    <cellStyle name="Separador de milhares [0] 3 4 3" xfId="3088"/>
    <cellStyle name="Separador de milhares [0] 3 4 3 2" xfId="7389"/>
    <cellStyle name="Separador de milhares [0] 3 4 4" xfId="4355"/>
    <cellStyle name="Separador de milhares [0] 3 4 4 2" xfId="8655"/>
    <cellStyle name="Separador de milhares [0] 3 4 5" xfId="6123"/>
    <cellStyle name="Separador de milhares [0] 3 5" xfId="1660"/>
    <cellStyle name="Separador de milhares [0] 3 5 2" xfId="2295"/>
    <cellStyle name="Separador de milhares [0] 3 5 2 2" xfId="3563"/>
    <cellStyle name="Separador de milhares [0] 3 5 2 2 2" xfId="7863"/>
    <cellStyle name="Separador de milhares [0] 3 5 2 3" xfId="4829"/>
    <cellStyle name="Separador de milhares [0] 3 5 2 3 2" xfId="9129"/>
    <cellStyle name="Separador de milhares [0] 3 5 2 4" xfId="6597"/>
    <cellStyle name="Separador de milhares [0] 3 5 3" xfId="2930"/>
    <cellStyle name="Separador de milhares [0] 3 5 3 2" xfId="7231"/>
    <cellStyle name="Separador de milhares [0] 3 5 4" xfId="4197"/>
    <cellStyle name="Separador de milhares [0] 3 5 4 2" xfId="8497"/>
    <cellStyle name="Separador de milhares [0] 3 5 5" xfId="5965"/>
    <cellStyle name="Separador de milhares [0] 3 6" xfId="1501"/>
    <cellStyle name="Separador de milhares [0] 3 6 2" xfId="2137"/>
    <cellStyle name="Separador de milhares [0] 3 6 2 2" xfId="3405"/>
    <cellStyle name="Separador de milhares [0] 3 6 2 2 2" xfId="7705"/>
    <cellStyle name="Separador de milhares [0] 3 6 2 3" xfId="4671"/>
    <cellStyle name="Separador de milhares [0] 3 6 2 3 2" xfId="8971"/>
    <cellStyle name="Separador de milhares [0] 3 6 2 4" xfId="6439"/>
    <cellStyle name="Separador de milhares [0] 3 6 3" xfId="2772"/>
    <cellStyle name="Separador de milhares [0] 3 6 3 2" xfId="7073"/>
    <cellStyle name="Separador de milhares [0] 3 6 4" xfId="4039"/>
    <cellStyle name="Separador de milhares [0] 3 6 4 2" xfId="8339"/>
    <cellStyle name="Separador de milhares [0] 3 6 5" xfId="5808"/>
    <cellStyle name="Separador de milhares [0] 3 7" xfId="1978"/>
    <cellStyle name="Separador de milhares [0] 3 7 2" xfId="3246"/>
    <cellStyle name="Separador de milhares [0] 3 7 2 2" xfId="7547"/>
    <cellStyle name="Separador de milhares [0] 3 7 3" xfId="4513"/>
    <cellStyle name="Separador de milhares [0] 3 7 3 2" xfId="8813"/>
    <cellStyle name="Separador de milhares [0] 3 7 4" xfId="6281"/>
    <cellStyle name="Separador de milhares [0] 3 8" xfId="2613"/>
    <cellStyle name="Separador de milhares [0] 3 8 2" xfId="6915"/>
    <cellStyle name="Separador de milhares [0] 3 9" xfId="3881"/>
    <cellStyle name="Separador de milhares [0] 3 9 2" xfId="8181"/>
    <cellStyle name="Separador de milhares 10 2 2 2" xfId="1134"/>
    <cellStyle name="Separador de milhares 11" xfId="1135"/>
    <cellStyle name="Separador de milhares 11 2" xfId="5637"/>
    <cellStyle name="Separador de milhares 2" xfId="1136"/>
    <cellStyle name="Separador de milhares 2 10" xfId="1137"/>
    <cellStyle name="Separador de milhares 2 10 2" xfId="1138"/>
    <cellStyle name="Separador de milhares 2 11" xfId="1139"/>
    <cellStyle name="Separador de milhares 2 12" xfId="1140"/>
    <cellStyle name="Separador de milhares 2 13" xfId="1141"/>
    <cellStyle name="Separador de milhares 2 14" xfId="1142"/>
    <cellStyle name="Separador de milhares 2 15" xfId="1143"/>
    <cellStyle name="Separador de milhares 2 16" xfId="1144"/>
    <cellStyle name="Separador de milhares 2 17" xfId="1145"/>
    <cellStyle name="Separador de milhares 2 18" xfId="1146"/>
    <cellStyle name="Separador de milhares 2 19" xfId="1147"/>
    <cellStyle name="Separador de milhares 2 2" xfId="1148"/>
    <cellStyle name="Separador de milhares 2 2 10" xfId="1149"/>
    <cellStyle name="Separador de milhares 2 2 11" xfId="1150"/>
    <cellStyle name="Separador de milhares 2 2 12" xfId="1151"/>
    <cellStyle name="Separador de milhares 2 2 13" xfId="1152"/>
    <cellStyle name="Separador de milhares 2 2 14" xfId="1153"/>
    <cellStyle name="Separador de milhares 2 2 15" xfId="1154"/>
    <cellStyle name="Separador de milhares 2 2 16" xfId="1155"/>
    <cellStyle name="Separador de milhares 2 2 17" xfId="1156"/>
    <cellStyle name="Separador de milhares 2 2 18" xfId="1157"/>
    <cellStyle name="Separador de milhares 2 2 19" xfId="1158"/>
    <cellStyle name="Separador de milhares 2 2 2" xfId="1159"/>
    <cellStyle name="Separador de milhares 2 2 20" xfId="1160"/>
    <cellStyle name="Separador de milhares 2 2 21" xfId="1161"/>
    <cellStyle name="Separador de milhares 2 2 22" xfId="1162"/>
    <cellStyle name="Separador de milhares 2 2 23" xfId="1163"/>
    <cellStyle name="Separador de milhares 2 2 24" xfId="1164"/>
    <cellStyle name="Separador de milhares 2 2 25" xfId="1165"/>
    <cellStyle name="Separador de milhares 2 2 26" xfId="1166"/>
    <cellStyle name="Separador de milhares 2 2 27" xfId="1167"/>
    <cellStyle name="Separador de milhares 2 2 28" xfId="1168"/>
    <cellStyle name="Separador de milhares 2 2 29" xfId="1169"/>
    <cellStyle name="Separador de milhares 2 2 3" xfId="1170"/>
    <cellStyle name="Separador de milhares 2 2 4" xfId="1171"/>
    <cellStyle name="Separador de milhares 2 2 5" xfId="1172"/>
    <cellStyle name="Separador de milhares 2 2 6" xfId="1173"/>
    <cellStyle name="Separador de milhares 2 2 7" xfId="1174"/>
    <cellStyle name="Separador de milhares 2 2 8" xfId="1175"/>
    <cellStyle name="Separador de milhares 2 2 9" xfId="1176"/>
    <cellStyle name="Separador de milhares 2 20" xfId="1177"/>
    <cellStyle name="Separador de milhares 2 21" xfId="1178"/>
    <cellStyle name="Separador de milhares 2 22" xfId="1179"/>
    <cellStyle name="Separador de milhares 2 23" xfId="1180"/>
    <cellStyle name="Separador de milhares 2 24" xfId="1181"/>
    <cellStyle name="Separador de milhares 2 25" xfId="1182"/>
    <cellStyle name="Separador de milhares 2 26" xfId="1183"/>
    <cellStyle name="Separador de milhares 2 27" xfId="1184"/>
    <cellStyle name="Separador de milhares 2 28" xfId="1185"/>
    <cellStyle name="Separador de milhares 2 29" xfId="1186"/>
    <cellStyle name="Separador de milhares 2 3" xfId="1187"/>
    <cellStyle name="Separador de milhares 2 3 2" xfId="1188"/>
    <cellStyle name="Separador de milhares 2 30" xfId="1189"/>
    <cellStyle name="Separador de milhares 2 4" xfId="1190"/>
    <cellStyle name="Separador de milhares 2 4 2" xfId="1191"/>
    <cellStyle name="Separador de milhares 2 5" xfId="1192"/>
    <cellStyle name="Separador de milhares 2 6" xfId="1193"/>
    <cellStyle name="Separador de milhares 2 7" xfId="1194"/>
    <cellStyle name="Separador de milhares 2 8" xfId="1195"/>
    <cellStyle name="Separador de milhares 2 9" xfId="1196"/>
    <cellStyle name="Separador de milhares 2_10112_T2_Histograma_de_Mão_de_Obra_Direta_e_Indireta_MIP rev1" xfId="1197"/>
    <cellStyle name="Separador de milhares 3" xfId="1198"/>
    <cellStyle name="Separador de milhares 3 10" xfId="1199"/>
    <cellStyle name="Separador de milhares 3 11" xfId="1200"/>
    <cellStyle name="Separador de milhares 3 12" xfId="1201"/>
    <cellStyle name="Separador de milhares 3 13" xfId="1202"/>
    <cellStyle name="Separador de milhares 3 14" xfId="1203"/>
    <cellStyle name="Separador de milhares 3 15" xfId="1204"/>
    <cellStyle name="Separador de milhares 3 16" xfId="1205"/>
    <cellStyle name="Separador de milhares 3 17" xfId="1206"/>
    <cellStyle name="Separador de milhares 3 18" xfId="1207"/>
    <cellStyle name="Separador de milhares 3 19" xfId="1208"/>
    <cellStyle name="Separador de milhares 3 2" xfId="1209"/>
    <cellStyle name="Separador de milhares 3 20" xfId="1210"/>
    <cellStyle name="Separador de milhares 3 21" xfId="1211"/>
    <cellStyle name="Separador de milhares 3 22" xfId="1212"/>
    <cellStyle name="Separador de milhares 3 23" xfId="1213"/>
    <cellStyle name="Separador de milhares 3 24" xfId="1214"/>
    <cellStyle name="Separador de milhares 3 25" xfId="1215"/>
    <cellStyle name="Separador de milhares 3 26" xfId="1216"/>
    <cellStyle name="Separador de milhares 3 27" xfId="1217"/>
    <cellStyle name="Separador de milhares 3 28" xfId="1218"/>
    <cellStyle name="Separador de milhares 3 29" xfId="1219"/>
    <cellStyle name="Separador de milhares 3 3" xfId="1220"/>
    <cellStyle name="Separador de milhares 3 30" xfId="1221"/>
    <cellStyle name="Separador de milhares 3 4" xfId="1222"/>
    <cellStyle name="Separador de milhares 3 5" xfId="1223"/>
    <cellStyle name="Separador de milhares 3 6" xfId="1224"/>
    <cellStyle name="Separador de milhares 3 7" xfId="1225"/>
    <cellStyle name="Separador de milhares 3 8" xfId="1226"/>
    <cellStyle name="Separador de milhares 3 9" xfId="1227"/>
    <cellStyle name="Separador de milhares 4" xfId="1228"/>
    <cellStyle name="Separador de milhares 4 10" xfId="1229"/>
    <cellStyle name="Separador de milhares 4 11" xfId="1230"/>
    <cellStyle name="Separador de milhares 4 12" xfId="1231"/>
    <cellStyle name="Separador de milhares 4 13" xfId="1232"/>
    <cellStyle name="Separador de milhares 4 14" xfId="1233"/>
    <cellStyle name="Separador de milhares 4 15" xfId="1234"/>
    <cellStyle name="Separador de milhares 4 16" xfId="1235"/>
    <cellStyle name="Separador de milhares 4 17" xfId="1236"/>
    <cellStyle name="Separador de milhares 4 18" xfId="1237"/>
    <cellStyle name="Separador de milhares 4 19" xfId="1238"/>
    <cellStyle name="Separador de milhares 4 2" xfId="1239"/>
    <cellStyle name="Separador de milhares 4 2 2" xfId="1240"/>
    <cellStyle name="Separador de milhares 4 2 2 2" xfId="5638"/>
    <cellStyle name="Separador de milhares 4 2 3" xfId="1241"/>
    <cellStyle name="Separador de milhares 4 2 4" xfId="5639"/>
    <cellStyle name="Separador de milhares 4 2_Planilha de Quantidades_21-01-2011_comentada" xfId="1242"/>
    <cellStyle name="Separador de milhares 4 20" xfId="1243"/>
    <cellStyle name="Separador de milhares 4 21" xfId="1244"/>
    <cellStyle name="Separador de milhares 4 22" xfId="1245"/>
    <cellStyle name="Separador de milhares 4 23" xfId="1246"/>
    <cellStyle name="Separador de milhares 4 24" xfId="1247"/>
    <cellStyle name="Separador de milhares 4 25" xfId="1248"/>
    <cellStyle name="Separador de milhares 4 26" xfId="1249"/>
    <cellStyle name="Separador de milhares 4 27" xfId="1250"/>
    <cellStyle name="Separador de milhares 4 28" xfId="1251"/>
    <cellStyle name="Separador de milhares 4 29" xfId="1252"/>
    <cellStyle name="Separador de milhares 4 3" xfId="1253"/>
    <cellStyle name="Separador de milhares 4 30" xfId="1254"/>
    <cellStyle name="Separador de milhares 4 31" xfId="1255"/>
    <cellStyle name="Separador de milhares 4 32" xfId="1256"/>
    <cellStyle name="Separador de milhares 4 33" xfId="1257"/>
    <cellStyle name="Separador de milhares 4 34" xfId="1258"/>
    <cellStyle name="Separador de milhares 4 35" xfId="1259"/>
    <cellStyle name="Separador de milhares 4 36" xfId="1260"/>
    <cellStyle name="Separador de milhares 4 37" xfId="1261"/>
    <cellStyle name="Separador de milhares 4 38" xfId="1262"/>
    <cellStyle name="Separador de milhares 4 39" xfId="1263"/>
    <cellStyle name="Separador de milhares 4 4" xfId="1264"/>
    <cellStyle name="Separador de milhares 4 40" xfId="1265"/>
    <cellStyle name="Separador de milhares 4 5" xfId="1266"/>
    <cellStyle name="Separador de milhares 4 6" xfId="1267"/>
    <cellStyle name="Separador de milhares 4 7" xfId="1268"/>
    <cellStyle name="Separador de milhares 4 8" xfId="1269"/>
    <cellStyle name="Separador de milhares 4 9" xfId="1270"/>
    <cellStyle name="Separador de milhares 4_HISTOGRAMAS" xfId="1271"/>
    <cellStyle name="Separador de milhares 5" xfId="1272"/>
    <cellStyle name="Separador de milhares 5 2" xfId="1273"/>
    <cellStyle name="Separador de milhares 5 3" xfId="1274"/>
    <cellStyle name="Separador de milhares 5 4" xfId="1275"/>
    <cellStyle name="Separador de milhares 6" xfId="1276"/>
    <cellStyle name="Separador de milhares 6 2" xfId="1277"/>
    <cellStyle name="Separador de milhares 6 2 2" xfId="1278"/>
    <cellStyle name="Separador de milhares 6 2 2 2" xfId="5640"/>
    <cellStyle name="Separador de milhares 6 2 3" xfId="5641"/>
    <cellStyle name="Separador de milhares 6 3" xfId="1279"/>
    <cellStyle name="Separador de milhares 6 3 2" xfId="1280"/>
    <cellStyle name="Separador de milhares 6 3 2 2" xfId="5642"/>
    <cellStyle name="Separador de milhares 6 3 3" xfId="5643"/>
    <cellStyle name="Separador de milhares 6 4" xfId="1281"/>
    <cellStyle name="Separador de milhares 6 4 2" xfId="1282"/>
    <cellStyle name="Separador de milhares 6 4 2 2" xfId="5644"/>
    <cellStyle name="Separador de milhares 6 4 3" xfId="5645"/>
    <cellStyle name="Separador de milhares 6 5" xfId="1283"/>
    <cellStyle name="Separador de milhares 6 5 2" xfId="1284"/>
    <cellStyle name="Separador de milhares 6 5 2 2" xfId="5646"/>
    <cellStyle name="Separador de milhares 6 5 3" xfId="5647"/>
    <cellStyle name="Separador de milhares 6 6" xfId="1285"/>
    <cellStyle name="Separador de milhares 6 6 2" xfId="5648"/>
    <cellStyle name="Separador de milhares 6 7" xfId="1286"/>
    <cellStyle name="Separador de milhares 6 7 2" xfId="5649"/>
    <cellStyle name="Separador de milhares 6 8" xfId="1287"/>
    <cellStyle name="Separador de milhares 6 9" xfId="1288"/>
    <cellStyle name="Separador de milhares 7" xfId="1289"/>
    <cellStyle name="Separador de milhares 7 2" xfId="1290"/>
    <cellStyle name="Separador de milhares 7 2 10" xfId="5650"/>
    <cellStyle name="Separador de milhares 7 2 2" xfId="1291"/>
    <cellStyle name="Separador de milhares 7 2 2 2" xfId="1292"/>
    <cellStyle name="Separador de milhares 7 2 2 2 2" xfId="1825"/>
    <cellStyle name="Separador de milhares 7 2 2 2 2 2" xfId="2459"/>
    <cellStyle name="Separador de milhares 7 2 2 2 2 2 2" xfId="3727"/>
    <cellStyle name="Separador de milhares 7 2 2 2 2 2 2 2" xfId="8027"/>
    <cellStyle name="Separador de milhares 7 2 2 2 2 2 3" xfId="4993"/>
    <cellStyle name="Separador de milhares 7 2 2 2 2 2 3 2" xfId="9293"/>
    <cellStyle name="Separador de milhares 7 2 2 2 2 2 4" xfId="6761"/>
    <cellStyle name="Separador de milhares 7 2 2 2 2 3" xfId="3094"/>
    <cellStyle name="Separador de milhares 7 2 2 2 2 3 2" xfId="7395"/>
    <cellStyle name="Separador de milhares 7 2 2 2 2 4" xfId="4361"/>
    <cellStyle name="Separador de milhares 7 2 2 2 2 4 2" xfId="8661"/>
    <cellStyle name="Separador de milhares 7 2 2 2 2 5" xfId="6129"/>
    <cellStyle name="Separador de milhares 7 2 2 2 3" xfId="1666"/>
    <cellStyle name="Separador de milhares 7 2 2 2 3 2" xfId="2301"/>
    <cellStyle name="Separador de milhares 7 2 2 2 3 2 2" xfId="3569"/>
    <cellStyle name="Separador de milhares 7 2 2 2 3 2 2 2" xfId="7869"/>
    <cellStyle name="Separador de milhares 7 2 2 2 3 2 3" xfId="4835"/>
    <cellStyle name="Separador de milhares 7 2 2 2 3 2 3 2" xfId="9135"/>
    <cellStyle name="Separador de milhares 7 2 2 2 3 2 4" xfId="6603"/>
    <cellStyle name="Separador de milhares 7 2 2 2 3 3" xfId="2936"/>
    <cellStyle name="Separador de milhares 7 2 2 2 3 3 2" xfId="7237"/>
    <cellStyle name="Separador de milhares 7 2 2 2 3 4" xfId="4203"/>
    <cellStyle name="Separador de milhares 7 2 2 2 3 4 2" xfId="8503"/>
    <cellStyle name="Separador de milhares 7 2 2 2 3 5" xfId="5971"/>
    <cellStyle name="Separador de milhares 7 2 2 2 4" xfId="1507"/>
    <cellStyle name="Separador de milhares 7 2 2 2 4 2" xfId="2143"/>
    <cellStyle name="Separador de milhares 7 2 2 2 4 2 2" xfId="3411"/>
    <cellStyle name="Separador de milhares 7 2 2 2 4 2 2 2" xfId="7711"/>
    <cellStyle name="Separador de milhares 7 2 2 2 4 2 3" xfId="4677"/>
    <cellStyle name="Separador de milhares 7 2 2 2 4 2 3 2" xfId="8977"/>
    <cellStyle name="Separador de milhares 7 2 2 2 4 2 4" xfId="6445"/>
    <cellStyle name="Separador de milhares 7 2 2 2 4 3" xfId="2778"/>
    <cellStyle name="Separador de milhares 7 2 2 2 4 3 2" xfId="7079"/>
    <cellStyle name="Separador de milhares 7 2 2 2 4 4" xfId="4045"/>
    <cellStyle name="Separador de milhares 7 2 2 2 4 4 2" xfId="8345"/>
    <cellStyle name="Separador de milhares 7 2 2 2 4 5" xfId="5814"/>
    <cellStyle name="Separador de milhares 7 2 2 2 5" xfId="1984"/>
    <cellStyle name="Separador de milhares 7 2 2 2 5 2" xfId="3252"/>
    <cellStyle name="Separador de milhares 7 2 2 2 5 2 2" xfId="7553"/>
    <cellStyle name="Separador de milhares 7 2 2 2 5 3" xfId="4519"/>
    <cellStyle name="Separador de milhares 7 2 2 2 5 3 2" xfId="8819"/>
    <cellStyle name="Separador de milhares 7 2 2 2 5 4" xfId="6287"/>
    <cellStyle name="Separador de milhares 7 2 2 2 6" xfId="2619"/>
    <cellStyle name="Separador de milhares 7 2 2 2 6 2" xfId="6921"/>
    <cellStyle name="Separador de milhares 7 2 2 2 7" xfId="3887"/>
    <cellStyle name="Separador de milhares 7 2 2 2 7 2" xfId="8187"/>
    <cellStyle name="Separador de milhares 7 2 2 2 8" xfId="5652"/>
    <cellStyle name="Separador de milhares 7 2 2 3" xfId="1824"/>
    <cellStyle name="Separador de milhares 7 2 2 3 2" xfId="2458"/>
    <cellStyle name="Separador de milhares 7 2 2 3 2 2" xfId="3726"/>
    <cellStyle name="Separador de milhares 7 2 2 3 2 2 2" xfId="8026"/>
    <cellStyle name="Separador de milhares 7 2 2 3 2 3" xfId="4992"/>
    <cellStyle name="Separador de milhares 7 2 2 3 2 3 2" xfId="9292"/>
    <cellStyle name="Separador de milhares 7 2 2 3 2 4" xfId="6760"/>
    <cellStyle name="Separador de milhares 7 2 2 3 3" xfId="3093"/>
    <cellStyle name="Separador de milhares 7 2 2 3 3 2" xfId="7394"/>
    <cellStyle name="Separador de milhares 7 2 2 3 4" xfId="4360"/>
    <cellStyle name="Separador de milhares 7 2 2 3 4 2" xfId="8660"/>
    <cellStyle name="Separador de milhares 7 2 2 3 5" xfId="6128"/>
    <cellStyle name="Separador de milhares 7 2 2 4" xfId="1665"/>
    <cellStyle name="Separador de milhares 7 2 2 4 2" xfId="2300"/>
    <cellStyle name="Separador de milhares 7 2 2 4 2 2" xfId="3568"/>
    <cellStyle name="Separador de milhares 7 2 2 4 2 2 2" xfId="7868"/>
    <cellStyle name="Separador de milhares 7 2 2 4 2 3" xfId="4834"/>
    <cellStyle name="Separador de milhares 7 2 2 4 2 3 2" xfId="9134"/>
    <cellStyle name="Separador de milhares 7 2 2 4 2 4" xfId="6602"/>
    <cellStyle name="Separador de milhares 7 2 2 4 3" xfId="2935"/>
    <cellStyle name="Separador de milhares 7 2 2 4 3 2" xfId="7236"/>
    <cellStyle name="Separador de milhares 7 2 2 4 4" xfId="4202"/>
    <cellStyle name="Separador de milhares 7 2 2 4 4 2" xfId="8502"/>
    <cellStyle name="Separador de milhares 7 2 2 4 5" xfId="5970"/>
    <cellStyle name="Separador de milhares 7 2 2 5" xfId="1506"/>
    <cellStyle name="Separador de milhares 7 2 2 5 2" xfId="2142"/>
    <cellStyle name="Separador de milhares 7 2 2 5 2 2" xfId="3410"/>
    <cellStyle name="Separador de milhares 7 2 2 5 2 2 2" xfId="7710"/>
    <cellStyle name="Separador de milhares 7 2 2 5 2 3" xfId="4676"/>
    <cellStyle name="Separador de milhares 7 2 2 5 2 3 2" xfId="8976"/>
    <cellStyle name="Separador de milhares 7 2 2 5 2 4" xfId="6444"/>
    <cellStyle name="Separador de milhares 7 2 2 5 3" xfId="2777"/>
    <cellStyle name="Separador de milhares 7 2 2 5 3 2" xfId="7078"/>
    <cellStyle name="Separador de milhares 7 2 2 5 4" xfId="4044"/>
    <cellStyle name="Separador de milhares 7 2 2 5 4 2" xfId="8344"/>
    <cellStyle name="Separador de milhares 7 2 2 5 5" xfId="5813"/>
    <cellStyle name="Separador de milhares 7 2 2 6" xfId="1983"/>
    <cellStyle name="Separador de milhares 7 2 2 6 2" xfId="3251"/>
    <cellStyle name="Separador de milhares 7 2 2 6 2 2" xfId="7552"/>
    <cellStyle name="Separador de milhares 7 2 2 6 3" xfId="4518"/>
    <cellStyle name="Separador de milhares 7 2 2 6 3 2" xfId="8818"/>
    <cellStyle name="Separador de milhares 7 2 2 6 4" xfId="6286"/>
    <cellStyle name="Separador de milhares 7 2 2 7" xfId="2618"/>
    <cellStyle name="Separador de milhares 7 2 2 7 2" xfId="6920"/>
    <cellStyle name="Separador de milhares 7 2 2 8" xfId="3886"/>
    <cellStyle name="Separador de milhares 7 2 2 8 2" xfId="8186"/>
    <cellStyle name="Separador de milhares 7 2 2 9" xfId="5651"/>
    <cellStyle name="Separador de milhares 7 2 3" xfId="1293"/>
    <cellStyle name="Separador de milhares 7 2 3 2" xfId="1826"/>
    <cellStyle name="Separador de milhares 7 2 3 2 2" xfId="2460"/>
    <cellStyle name="Separador de milhares 7 2 3 2 2 2" xfId="3728"/>
    <cellStyle name="Separador de milhares 7 2 3 2 2 2 2" xfId="8028"/>
    <cellStyle name="Separador de milhares 7 2 3 2 2 3" xfId="4994"/>
    <cellStyle name="Separador de milhares 7 2 3 2 2 3 2" xfId="9294"/>
    <cellStyle name="Separador de milhares 7 2 3 2 2 4" xfId="6762"/>
    <cellStyle name="Separador de milhares 7 2 3 2 3" xfId="3095"/>
    <cellStyle name="Separador de milhares 7 2 3 2 3 2" xfId="7396"/>
    <cellStyle name="Separador de milhares 7 2 3 2 4" xfId="4362"/>
    <cellStyle name="Separador de milhares 7 2 3 2 4 2" xfId="8662"/>
    <cellStyle name="Separador de milhares 7 2 3 2 5" xfId="6130"/>
    <cellStyle name="Separador de milhares 7 2 3 3" xfId="1667"/>
    <cellStyle name="Separador de milhares 7 2 3 3 2" xfId="2302"/>
    <cellStyle name="Separador de milhares 7 2 3 3 2 2" xfId="3570"/>
    <cellStyle name="Separador de milhares 7 2 3 3 2 2 2" xfId="7870"/>
    <cellStyle name="Separador de milhares 7 2 3 3 2 3" xfId="4836"/>
    <cellStyle name="Separador de milhares 7 2 3 3 2 3 2" xfId="9136"/>
    <cellStyle name="Separador de milhares 7 2 3 3 2 4" xfId="6604"/>
    <cellStyle name="Separador de milhares 7 2 3 3 3" xfId="2937"/>
    <cellStyle name="Separador de milhares 7 2 3 3 3 2" xfId="7238"/>
    <cellStyle name="Separador de milhares 7 2 3 3 4" xfId="4204"/>
    <cellStyle name="Separador de milhares 7 2 3 3 4 2" xfId="8504"/>
    <cellStyle name="Separador de milhares 7 2 3 3 5" xfId="5972"/>
    <cellStyle name="Separador de milhares 7 2 3 4" xfId="1508"/>
    <cellStyle name="Separador de milhares 7 2 3 4 2" xfId="2144"/>
    <cellStyle name="Separador de milhares 7 2 3 4 2 2" xfId="3412"/>
    <cellStyle name="Separador de milhares 7 2 3 4 2 2 2" xfId="7712"/>
    <cellStyle name="Separador de milhares 7 2 3 4 2 3" xfId="4678"/>
    <cellStyle name="Separador de milhares 7 2 3 4 2 3 2" xfId="8978"/>
    <cellStyle name="Separador de milhares 7 2 3 4 2 4" xfId="6446"/>
    <cellStyle name="Separador de milhares 7 2 3 4 3" xfId="2779"/>
    <cellStyle name="Separador de milhares 7 2 3 4 3 2" xfId="7080"/>
    <cellStyle name="Separador de milhares 7 2 3 4 4" xfId="4046"/>
    <cellStyle name="Separador de milhares 7 2 3 4 4 2" xfId="8346"/>
    <cellStyle name="Separador de milhares 7 2 3 4 5" xfId="5815"/>
    <cellStyle name="Separador de milhares 7 2 3 5" xfId="1985"/>
    <cellStyle name="Separador de milhares 7 2 3 5 2" xfId="3253"/>
    <cellStyle name="Separador de milhares 7 2 3 5 2 2" xfId="7554"/>
    <cellStyle name="Separador de milhares 7 2 3 5 3" xfId="4520"/>
    <cellStyle name="Separador de milhares 7 2 3 5 3 2" xfId="8820"/>
    <cellStyle name="Separador de milhares 7 2 3 5 4" xfId="6288"/>
    <cellStyle name="Separador de milhares 7 2 3 6" xfId="2620"/>
    <cellStyle name="Separador de milhares 7 2 3 6 2" xfId="6922"/>
    <cellStyle name="Separador de milhares 7 2 3 7" xfId="3888"/>
    <cellStyle name="Separador de milhares 7 2 3 7 2" xfId="8188"/>
    <cellStyle name="Separador de milhares 7 2 3 8" xfId="5653"/>
    <cellStyle name="Separador de milhares 7 2 4" xfId="1823"/>
    <cellStyle name="Separador de milhares 7 2 4 2" xfId="2457"/>
    <cellStyle name="Separador de milhares 7 2 4 2 2" xfId="3725"/>
    <cellStyle name="Separador de milhares 7 2 4 2 2 2" xfId="8025"/>
    <cellStyle name="Separador de milhares 7 2 4 2 3" xfId="4991"/>
    <cellStyle name="Separador de milhares 7 2 4 2 3 2" xfId="9291"/>
    <cellStyle name="Separador de milhares 7 2 4 2 4" xfId="6759"/>
    <cellStyle name="Separador de milhares 7 2 4 3" xfId="3092"/>
    <cellStyle name="Separador de milhares 7 2 4 3 2" xfId="7393"/>
    <cellStyle name="Separador de milhares 7 2 4 4" xfId="4359"/>
    <cellStyle name="Separador de milhares 7 2 4 4 2" xfId="8659"/>
    <cellStyle name="Separador de milhares 7 2 4 5" xfId="6127"/>
    <cellStyle name="Separador de milhares 7 2 5" xfId="1664"/>
    <cellStyle name="Separador de milhares 7 2 5 2" xfId="2299"/>
    <cellStyle name="Separador de milhares 7 2 5 2 2" xfId="3567"/>
    <cellStyle name="Separador de milhares 7 2 5 2 2 2" xfId="7867"/>
    <cellStyle name="Separador de milhares 7 2 5 2 3" xfId="4833"/>
    <cellStyle name="Separador de milhares 7 2 5 2 3 2" xfId="9133"/>
    <cellStyle name="Separador de milhares 7 2 5 2 4" xfId="6601"/>
    <cellStyle name="Separador de milhares 7 2 5 3" xfId="2934"/>
    <cellStyle name="Separador de milhares 7 2 5 3 2" xfId="7235"/>
    <cellStyle name="Separador de milhares 7 2 5 4" xfId="4201"/>
    <cellStyle name="Separador de milhares 7 2 5 4 2" xfId="8501"/>
    <cellStyle name="Separador de milhares 7 2 5 5" xfId="5969"/>
    <cellStyle name="Separador de milhares 7 2 6" xfId="1505"/>
    <cellStyle name="Separador de milhares 7 2 6 2" xfId="2141"/>
    <cellStyle name="Separador de milhares 7 2 6 2 2" xfId="3409"/>
    <cellStyle name="Separador de milhares 7 2 6 2 2 2" xfId="7709"/>
    <cellStyle name="Separador de milhares 7 2 6 2 3" xfId="4675"/>
    <cellStyle name="Separador de milhares 7 2 6 2 3 2" xfId="8975"/>
    <cellStyle name="Separador de milhares 7 2 6 2 4" xfId="6443"/>
    <cellStyle name="Separador de milhares 7 2 6 3" xfId="2776"/>
    <cellStyle name="Separador de milhares 7 2 6 3 2" xfId="7077"/>
    <cellStyle name="Separador de milhares 7 2 6 4" xfId="4043"/>
    <cellStyle name="Separador de milhares 7 2 6 4 2" xfId="8343"/>
    <cellStyle name="Separador de milhares 7 2 6 5" xfId="5812"/>
    <cellStyle name="Separador de milhares 7 2 7" xfId="1982"/>
    <cellStyle name="Separador de milhares 7 2 7 2" xfId="3250"/>
    <cellStyle name="Separador de milhares 7 2 7 2 2" xfId="7551"/>
    <cellStyle name="Separador de milhares 7 2 7 3" xfId="4517"/>
    <cellStyle name="Separador de milhares 7 2 7 3 2" xfId="8817"/>
    <cellStyle name="Separador de milhares 7 2 7 4" xfId="6285"/>
    <cellStyle name="Separador de milhares 7 2 8" xfId="2617"/>
    <cellStyle name="Separador de milhares 7 2 8 2" xfId="6919"/>
    <cellStyle name="Separador de milhares 7 2 9" xfId="3885"/>
    <cellStyle name="Separador de milhares 7 2 9 2" xfId="8185"/>
    <cellStyle name="Separador de milhares 7 3" xfId="1294"/>
    <cellStyle name="Separador de milhares 7 3 2" xfId="5654"/>
    <cellStyle name="Separador de milhares 8" xfId="1295"/>
    <cellStyle name="Separador de milhares_15-ValaRebeca" xfId="9322"/>
    <cellStyle name="Sepavador de milhares [0]_Pasta2" xfId="1296"/>
    <cellStyle name="Seuraava hyperlinkki" xfId="1297"/>
    <cellStyle name="Sheet Title" xfId="1298"/>
    <cellStyle name="Standard_RP100_01 (metr.)" xfId="1299"/>
    <cellStyle name="Stück" xfId="1300"/>
    <cellStyle name="SUBTOTAIS" xfId="1301"/>
    <cellStyle name="SUBTOTAIS 2" xfId="1302"/>
    <cellStyle name="SUBTOTAIS 3" xfId="1303"/>
    <cellStyle name="SUMA PARCIAL" xfId="1304"/>
    <cellStyle name="SUMA PARCIAL 2" xfId="1305"/>
    <cellStyle name="SUMA PARCIAL 3" xfId="1306"/>
    <cellStyle name="Texto de Aviso 2" xfId="1307"/>
    <cellStyle name="Texto Explicativo 2" xfId="1308"/>
    <cellStyle name="Title" xfId="1309"/>
    <cellStyle name="Título 1 1" xfId="1310"/>
    <cellStyle name="Título 1 1 1" xfId="1311"/>
    <cellStyle name="Título 1 1_PS(1).0039_09 Materiais Eletromecanicos (Rev.k)" xfId="1312"/>
    <cellStyle name="Título 1 2" xfId="1313"/>
    <cellStyle name="Título 2 2" xfId="1314"/>
    <cellStyle name="Título 3 2" xfId="1315"/>
    <cellStyle name="Título 4 2" xfId="1316"/>
    <cellStyle name="Título 5" xfId="1317"/>
    <cellStyle name="Titulo1" xfId="1318"/>
    <cellStyle name="Titulo1 2" xfId="1319"/>
    <cellStyle name="Titulo1 3" xfId="1320"/>
    <cellStyle name="Titulo1 4" xfId="1321"/>
    <cellStyle name="Titulo1_10112_T2_Histograma_de_Mão_de_Obra_Direta_e_Indireta_MIP rev1" xfId="1322"/>
    <cellStyle name="Titulo2" xfId="1323"/>
    <cellStyle name="TITULOS" xfId="1324"/>
    <cellStyle name="Totais" xfId="1325"/>
    <cellStyle name="Totais 2" xfId="1326"/>
    <cellStyle name="Totais 3" xfId="1327"/>
    <cellStyle name="Totais 4" xfId="1328"/>
    <cellStyle name="Total 2" xfId="1329"/>
    <cellStyle name="Total 2 2" xfId="1330"/>
    <cellStyle name="Total 2 3" xfId="1331"/>
    <cellStyle name="Total 3" xfId="1332"/>
    <cellStyle name="Total 3 2" xfId="1333"/>
    <cellStyle name="Total 3 3" xfId="1334"/>
    <cellStyle name="Total 4" xfId="1335"/>
    <cellStyle name="Total 4 2" xfId="1336"/>
    <cellStyle name="Total 4 3" xfId="1337"/>
    <cellStyle name="Vírgula 10" xfId="5655"/>
    <cellStyle name="Vírgula 2" xfId="1338"/>
    <cellStyle name="Vírgula 2 2" xfId="1339"/>
    <cellStyle name="Vírgula 2 2 2" xfId="1340"/>
    <cellStyle name="Vírgula 2 2 2 10" xfId="9318"/>
    <cellStyle name="Vírgula 2 2 2 2" xfId="1341"/>
    <cellStyle name="Vírgula 2 2 2 2 2" xfId="1828"/>
    <cellStyle name="Vírgula 2 2 2 2 2 2" xfId="2462"/>
    <cellStyle name="Vírgula 2 2 2 2 2 2 2" xfId="3730"/>
    <cellStyle name="Vírgula 2 2 2 2 2 2 2 2" xfId="8030"/>
    <cellStyle name="Vírgula 2 2 2 2 2 2 3" xfId="4996"/>
    <cellStyle name="Vírgula 2 2 2 2 2 2 3 2" xfId="9296"/>
    <cellStyle name="Vírgula 2 2 2 2 2 2 4" xfId="6764"/>
    <cellStyle name="Vírgula 2 2 2 2 2 3" xfId="3097"/>
    <cellStyle name="Vírgula 2 2 2 2 2 3 2" xfId="7398"/>
    <cellStyle name="Vírgula 2 2 2 2 2 4" xfId="4364"/>
    <cellStyle name="Vírgula 2 2 2 2 2 4 2" xfId="8664"/>
    <cellStyle name="Vírgula 2 2 2 2 2 5" xfId="6132"/>
    <cellStyle name="Vírgula 2 2 2 2 3" xfId="1669"/>
    <cellStyle name="Vírgula 2 2 2 2 3 2" xfId="2304"/>
    <cellStyle name="Vírgula 2 2 2 2 3 2 2" xfId="3572"/>
    <cellStyle name="Vírgula 2 2 2 2 3 2 2 2" xfId="7872"/>
    <cellStyle name="Vírgula 2 2 2 2 3 2 3" xfId="4838"/>
    <cellStyle name="Vírgula 2 2 2 2 3 2 3 2" xfId="9138"/>
    <cellStyle name="Vírgula 2 2 2 2 3 2 4" xfId="6606"/>
    <cellStyle name="Vírgula 2 2 2 2 3 3" xfId="2939"/>
    <cellStyle name="Vírgula 2 2 2 2 3 3 2" xfId="7240"/>
    <cellStyle name="Vírgula 2 2 2 2 3 4" xfId="4206"/>
    <cellStyle name="Vírgula 2 2 2 2 3 4 2" xfId="8506"/>
    <cellStyle name="Vírgula 2 2 2 2 3 5" xfId="5974"/>
    <cellStyle name="Vírgula 2 2 2 2 4" xfId="1510"/>
    <cellStyle name="Vírgula 2 2 2 2 4 2" xfId="2146"/>
    <cellStyle name="Vírgula 2 2 2 2 4 2 2" xfId="3414"/>
    <cellStyle name="Vírgula 2 2 2 2 4 2 2 2" xfId="7714"/>
    <cellStyle name="Vírgula 2 2 2 2 4 2 3" xfId="4680"/>
    <cellStyle name="Vírgula 2 2 2 2 4 2 3 2" xfId="8980"/>
    <cellStyle name="Vírgula 2 2 2 2 4 2 4" xfId="6448"/>
    <cellStyle name="Vírgula 2 2 2 2 4 3" xfId="2781"/>
    <cellStyle name="Vírgula 2 2 2 2 4 3 2" xfId="7082"/>
    <cellStyle name="Vírgula 2 2 2 2 4 4" xfId="4048"/>
    <cellStyle name="Vírgula 2 2 2 2 4 4 2" xfId="8348"/>
    <cellStyle name="Vírgula 2 2 2 2 4 5" xfId="5817"/>
    <cellStyle name="Vírgula 2 2 2 2 5" xfId="1987"/>
    <cellStyle name="Vírgula 2 2 2 2 5 2" xfId="3255"/>
    <cellStyle name="Vírgula 2 2 2 2 5 2 2" xfId="7556"/>
    <cellStyle name="Vírgula 2 2 2 2 5 3" xfId="4522"/>
    <cellStyle name="Vírgula 2 2 2 2 5 3 2" xfId="8822"/>
    <cellStyle name="Vírgula 2 2 2 2 5 4" xfId="6290"/>
    <cellStyle name="Vírgula 2 2 2 2 6" xfId="2622"/>
    <cellStyle name="Vírgula 2 2 2 2 6 2" xfId="6924"/>
    <cellStyle name="Vírgula 2 2 2 2 7" xfId="3890"/>
    <cellStyle name="Vírgula 2 2 2 2 7 2" xfId="8190"/>
    <cellStyle name="Vírgula 2 2 2 2 8" xfId="5657"/>
    <cellStyle name="Vírgula 2 2 2 3" xfId="1827"/>
    <cellStyle name="Vírgula 2 2 2 3 2" xfId="2461"/>
    <cellStyle name="Vírgula 2 2 2 3 2 2" xfId="3729"/>
    <cellStyle name="Vírgula 2 2 2 3 2 2 2" xfId="8029"/>
    <cellStyle name="Vírgula 2 2 2 3 2 3" xfId="4995"/>
    <cellStyle name="Vírgula 2 2 2 3 2 3 2" xfId="9295"/>
    <cellStyle name="Vírgula 2 2 2 3 2 4" xfId="6763"/>
    <cellStyle name="Vírgula 2 2 2 3 3" xfId="3096"/>
    <cellStyle name="Vírgula 2 2 2 3 3 2" xfId="7397"/>
    <cellStyle name="Vírgula 2 2 2 3 4" xfId="4363"/>
    <cellStyle name="Vírgula 2 2 2 3 4 2" xfId="8663"/>
    <cellStyle name="Vírgula 2 2 2 3 5" xfId="6131"/>
    <cellStyle name="Vírgula 2 2 2 4" xfId="1668"/>
    <cellStyle name="Vírgula 2 2 2 4 2" xfId="2303"/>
    <cellStyle name="Vírgula 2 2 2 4 2 2" xfId="3571"/>
    <cellStyle name="Vírgula 2 2 2 4 2 2 2" xfId="7871"/>
    <cellStyle name="Vírgula 2 2 2 4 2 3" xfId="4837"/>
    <cellStyle name="Vírgula 2 2 2 4 2 3 2" xfId="9137"/>
    <cellStyle name="Vírgula 2 2 2 4 2 4" xfId="6605"/>
    <cellStyle name="Vírgula 2 2 2 4 3" xfId="2938"/>
    <cellStyle name="Vírgula 2 2 2 4 3 2" xfId="7239"/>
    <cellStyle name="Vírgula 2 2 2 4 4" xfId="4205"/>
    <cellStyle name="Vírgula 2 2 2 4 4 2" xfId="8505"/>
    <cellStyle name="Vírgula 2 2 2 4 5" xfId="5973"/>
    <cellStyle name="Vírgula 2 2 2 5" xfId="1509"/>
    <cellStyle name="Vírgula 2 2 2 5 2" xfId="2145"/>
    <cellStyle name="Vírgula 2 2 2 5 2 2" xfId="3413"/>
    <cellStyle name="Vírgula 2 2 2 5 2 2 2" xfId="7713"/>
    <cellStyle name="Vírgula 2 2 2 5 2 3" xfId="4679"/>
    <cellStyle name="Vírgula 2 2 2 5 2 3 2" xfId="8979"/>
    <cellStyle name="Vírgula 2 2 2 5 2 4" xfId="6447"/>
    <cellStyle name="Vírgula 2 2 2 5 3" xfId="2780"/>
    <cellStyle name="Vírgula 2 2 2 5 3 2" xfId="7081"/>
    <cellStyle name="Vírgula 2 2 2 5 4" xfId="4047"/>
    <cellStyle name="Vírgula 2 2 2 5 4 2" xfId="8347"/>
    <cellStyle name="Vírgula 2 2 2 5 5" xfId="5816"/>
    <cellStyle name="Vírgula 2 2 2 6" xfId="1986"/>
    <cellStyle name="Vírgula 2 2 2 6 2" xfId="3254"/>
    <cellStyle name="Vírgula 2 2 2 6 2 2" xfId="7555"/>
    <cellStyle name="Vírgula 2 2 2 6 3" xfId="4521"/>
    <cellStyle name="Vírgula 2 2 2 6 3 2" xfId="8821"/>
    <cellStyle name="Vírgula 2 2 2 6 4" xfId="6289"/>
    <cellStyle name="Vírgula 2 2 2 7" xfId="2621"/>
    <cellStyle name="Vírgula 2 2 2 7 2" xfId="6923"/>
    <cellStyle name="Vírgula 2 2 2 8" xfId="3889"/>
    <cellStyle name="Vírgula 2 2 2 8 2" xfId="8189"/>
    <cellStyle name="Vírgula 2 2 2 9" xfId="5656"/>
    <cellStyle name="Vírgula 2 3" xfId="1342"/>
    <cellStyle name="Vírgula 2 3 2" xfId="1343"/>
    <cellStyle name="Vírgula 2 3 2 2" xfId="1830"/>
    <cellStyle name="Vírgula 2 3 2 2 2" xfId="2464"/>
    <cellStyle name="Vírgula 2 3 2 2 2 2" xfId="3732"/>
    <cellStyle name="Vírgula 2 3 2 2 2 2 2" xfId="8032"/>
    <cellStyle name="Vírgula 2 3 2 2 2 3" xfId="4998"/>
    <cellStyle name="Vírgula 2 3 2 2 2 3 2" xfId="9298"/>
    <cellStyle name="Vírgula 2 3 2 2 2 4" xfId="6766"/>
    <cellStyle name="Vírgula 2 3 2 2 3" xfId="3099"/>
    <cellStyle name="Vírgula 2 3 2 2 3 2" xfId="7400"/>
    <cellStyle name="Vírgula 2 3 2 2 4" xfId="4366"/>
    <cellStyle name="Vírgula 2 3 2 2 4 2" xfId="8666"/>
    <cellStyle name="Vírgula 2 3 2 2 5" xfId="6134"/>
    <cellStyle name="Vírgula 2 3 2 3" xfId="1671"/>
    <cellStyle name="Vírgula 2 3 2 3 2" xfId="2306"/>
    <cellStyle name="Vírgula 2 3 2 3 2 2" xfId="3574"/>
    <cellStyle name="Vírgula 2 3 2 3 2 2 2" xfId="7874"/>
    <cellStyle name="Vírgula 2 3 2 3 2 3" xfId="4840"/>
    <cellStyle name="Vírgula 2 3 2 3 2 3 2" xfId="9140"/>
    <cellStyle name="Vírgula 2 3 2 3 2 4" xfId="6608"/>
    <cellStyle name="Vírgula 2 3 2 3 3" xfId="2941"/>
    <cellStyle name="Vírgula 2 3 2 3 3 2" xfId="7242"/>
    <cellStyle name="Vírgula 2 3 2 3 4" xfId="4208"/>
    <cellStyle name="Vírgula 2 3 2 3 4 2" xfId="8508"/>
    <cellStyle name="Vírgula 2 3 2 3 5" xfId="5976"/>
    <cellStyle name="Vírgula 2 3 2 4" xfId="1512"/>
    <cellStyle name="Vírgula 2 3 2 4 2" xfId="2148"/>
    <cellStyle name="Vírgula 2 3 2 4 2 2" xfId="3416"/>
    <cellStyle name="Vírgula 2 3 2 4 2 2 2" xfId="7716"/>
    <cellStyle name="Vírgula 2 3 2 4 2 3" xfId="4682"/>
    <cellStyle name="Vírgula 2 3 2 4 2 3 2" xfId="8982"/>
    <cellStyle name="Vírgula 2 3 2 4 2 4" xfId="6450"/>
    <cellStyle name="Vírgula 2 3 2 4 3" xfId="2783"/>
    <cellStyle name="Vírgula 2 3 2 4 3 2" xfId="7084"/>
    <cellStyle name="Vírgula 2 3 2 4 4" xfId="4050"/>
    <cellStyle name="Vírgula 2 3 2 4 4 2" xfId="8350"/>
    <cellStyle name="Vírgula 2 3 2 4 5" xfId="5819"/>
    <cellStyle name="Vírgula 2 3 2 5" xfId="1989"/>
    <cellStyle name="Vírgula 2 3 2 5 2" xfId="3257"/>
    <cellStyle name="Vírgula 2 3 2 5 2 2" xfId="7558"/>
    <cellStyle name="Vírgula 2 3 2 5 3" xfId="4524"/>
    <cellStyle name="Vírgula 2 3 2 5 3 2" xfId="8824"/>
    <cellStyle name="Vírgula 2 3 2 5 4" xfId="6292"/>
    <cellStyle name="Vírgula 2 3 2 6" xfId="2624"/>
    <cellStyle name="Vírgula 2 3 2 6 2" xfId="6926"/>
    <cellStyle name="Vírgula 2 3 2 7" xfId="3892"/>
    <cellStyle name="Vírgula 2 3 2 7 2" xfId="8192"/>
    <cellStyle name="Vírgula 2 3 2 8" xfId="5659"/>
    <cellStyle name="Vírgula 2 3 3" xfId="1829"/>
    <cellStyle name="Vírgula 2 3 3 2" xfId="2463"/>
    <cellStyle name="Vírgula 2 3 3 2 2" xfId="3731"/>
    <cellStyle name="Vírgula 2 3 3 2 2 2" xfId="8031"/>
    <cellStyle name="Vírgula 2 3 3 2 3" xfId="4997"/>
    <cellStyle name="Vírgula 2 3 3 2 3 2" xfId="9297"/>
    <cellStyle name="Vírgula 2 3 3 2 4" xfId="6765"/>
    <cellStyle name="Vírgula 2 3 3 3" xfId="3098"/>
    <cellStyle name="Vírgula 2 3 3 3 2" xfId="7399"/>
    <cellStyle name="Vírgula 2 3 3 4" xfId="4365"/>
    <cellStyle name="Vírgula 2 3 3 4 2" xfId="8665"/>
    <cellStyle name="Vírgula 2 3 3 5" xfId="6133"/>
    <cellStyle name="Vírgula 2 3 4" xfId="1670"/>
    <cellStyle name="Vírgula 2 3 4 2" xfId="2305"/>
    <cellStyle name="Vírgula 2 3 4 2 2" xfId="3573"/>
    <cellStyle name="Vírgula 2 3 4 2 2 2" xfId="7873"/>
    <cellStyle name="Vírgula 2 3 4 2 3" xfId="4839"/>
    <cellStyle name="Vírgula 2 3 4 2 3 2" xfId="9139"/>
    <cellStyle name="Vírgula 2 3 4 2 4" xfId="6607"/>
    <cellStyle name="Vírgula 2 3 4 3" xfId="2940"/>
    <cellStyle name="Vírgula 2 3 4 3 2" xfId="7241"/>
    <cellStyle name="Vírgula 2 3 4 4" xfId="4207"/>
    <cellStyle name="Vírgula 2 3 4 4 2" xfId="8507"/>
    <cellStyle name="Vírgula 2 3 4 5" xfId="5975"/>
    <cellStyle name="Vírgula 2 3 5" xfId="1511"/>
    <cellStyle name="Vírgula 2 3 5 2" xfId="2147"/>
    <cellStyle name="Vírgula 2 3 5 2 2" xfId="3415"/>
    <cellStyle name="Vírgula 2 3 5 2 2 2" xfId="7715"/>
    <cellStyle name="Vírgula 2 3 5 2 3" xfId="4681"/>
    <cellStyle name="Vírgula 2 3 5 2 3 2" xfId="8981"/>
    <cellStyle name="Vírgula 2 3 5 2 4" xfId="6449"/>
    <cellStyle name="Vírgula 2 3 5 3" xfId="2782"/>
    <cellStyle name="Vírgula 2 3 5 3 2" xfId="7083"/>
    <cellStyle name="Vírgula 2 3 5 4" xfId="4049"/>
    <cellStyle name="Vírgula 2 3 5 4 2" xfId="8349"/>
    <cellStyle name="Vírgula 2 3 5 5" xfId="5818"/>
    <cellStyle name="Vírgula 2 3 6" xfId="1988"/>
    <cellStyle name="Vírgula 2 3 6 2" xfId="3256"/>
    <cellStyle name="Vírgula 2 3 6 2 2" xfId="7557"/>
    <cellStyle name="Vírgula 2 3 6 3" xfId="4523"/>
    <cellStyle name="Vírgula 2 3 6 3 2" xfId="8823"/>
    <cellStyle name="Vírgula 2 3 6 4" xfId="6291"/>
    <cellStyle name="Vírgula 2 3 7" xfId="2623"/>
    <cellStyle name="Vírgula 2 3 7 2" xfId="6925"/>
    <cellStyle name="Vírgula 2 3 8" xfId="3891"/>
    <cellStyle name="Vírgula 2 3 8 2" xfId="8191"/>
    <cellStyle name="Vírgula 2 3 9" xfId="5658"/>
    <cellStyle name="Vírgula 3" xfId="1344"/>
    <cellStyle name="Vírgula 3 2" xfId="1345"/>
    <cellStyle name="Vírgula 3 2 10" xfId="5660"/>
    <cellStyle name="Vírgula 3 2 2" xfId="1346"/>
    <cellStyle name="Vírgula 3 2 2 2" xfId="1347"/>
    <cellStyle name="Vírgula 3 2 2 2 2" xfId="1833"/>
    <cellStyle name="Vírgula 3 2 2 2 2 2" xfId="2467"/>
    <cellStyle name="Vírgula 3 2 2 2 2 2 2" xfId="3735"/>
    <cellStyle name="Vírgula 3 2 2 2 2 2 2 2" xfId="8035"/>
    <cellStyle name="Vírgula 3 2 2 2 2 2 3" xfId="5001"/>
    <cellStyle name="Vírgula 3 2 2 2 2 2 3 2" xfId="9301"/>
    <cellStyle name="Vírgula 3 2 2 2 2 2 4" xfId="6769"/>
    <cellStyle name="Vírgula 3 2 2 2 2 3" xfId="3102"/>
    <cellStyle name="Vírgula 3 2 2 2 2 3 2" xfId="7403"/>
    <cellStyle name="Vírgula 3 2 2 2 2 4" xfId="4369"/>
    <cellStyle name="Vírgula 3 2 2 2 2 4 2" xfId="8669"/>
    <cellStyle name="Vírgula 3 2 2 2 2 5" xfId="6137"/>
    <cellStyle name="Vírgula 3 2 2 2 3" xfId="1674"/>
    <cellStyle name="Vírgula 3 2 2 2 3 2" xfId="2309"/>
    <cellStyle name="Vírgula 3 2 2 2 3 2 2" xfId="3577"/>
    <cellStyle name="Vírgula 3 2 2 2 3 2 2 2" xfId="7877"/>
    <cellStyle name="Vírgula 3 2 2 2 3 2 3" xfId="4843"/>
    <cellStyle name="Vírgula 3 2 2 2 3 2 3 2" xfId="9143"/>
    <cellStyle name="Vírgula 3 2 2 2 3 2 4" xfId="6611"/>
    <cellStyle name="Vírgula 3 2 2 2 3 3" xfId="2944"/>
    <cellStyle name="Vírgula 3 2 2 2 3 3 2" xfId="7245"/>
    <cellStyle name="Vírgula 3 2 2 2 3 4" xfId="4211"/>
    <cellStyle name="Vírgula 3 2 2 2 3 4 2" xfId="8511"/>
    <cellStyle name="Vírgula 3 2 2 2 3 5" xfId="5979"/>
    <cellStyle name="Vírgula 3 2 2 2 4" xfId="1515"/>
    <cellStyle name="Vírgula 3 2 2 2 4 2" xfId="2151"/>
    <cellStyle name="Vírgula 3 2 2 2 4 2 2" xfId="3419"/>
    <cellStyle name="Vírgula 3 2 2 2 4 2 2 2" xfId="7719"/>
    <cellStyle name="Vírgula 3 2 2 2 4 2 3" xfId="4685"/>
    <cellStyle name="Vírgula 3 2 2 2 4 2 3 2" xfId="8985"/>
    <cellStyle name="Vírgula 3 2 2 2 4 2 4" xfId="6453"/>
    <cellStyle name="Vírgula 3 2 2 2 4 3" xfId="2786"/>
    <cellStyle name="Vírgula 3 2 2 2 4 3 2" xfId="7087"/>
    <cellStyle name="Vírgula 3 2 2 2 4 4" xfId="4053"/>
    <cellStyle name="Vírgula 3 2 2 2 4 4 2" xfId="8353"/>
    <cellStyle name="Vírgula 3 2 2 2 4 5" xfId="5822"/>
    <cellStyle name="Vírgula 3 2 2 2 5" xfId="1992"/>
    <cellStyle name="Vírgula 3 2 2 2 5 2" xfId="3260"/>
    <cellStyle name="Vírgula 3 2 2 2 5 2 2" xfId="7561"/>
    <cellStyle name="Vírgula 3 2 2 2 5 3" xfId="4527"/>
    <cellStyle name="Vírgula 3 2 2 2 5 3 2" xfId="8827"/>
    <cellStyle name="Vírgula 3 2 2 2 5 4" xfId="6295"/>
    <cellStyle name="Vírgula 3 2 2 2 6" xfId="2627"/>
    <cellStyle name="Vírgula 3 2 2 2 6 2" xfId="6929"/>
    <cellStyle name="Vírgula 3 2 2 2 7" xfId="3895"/>
    <cellStyle name="Vírgula 3 2 2 2 7 2" xfId="8195"/>
    <cellStyle name="Vírgula 3 2 2 2 8" xfId="5662"/>
    <cellStyle name="Vírgula 3 2 2 3" xfId="1832"/>
    <cellStyle name="Vírgula 3 2 2 3 2" xfId="2466"/>
    <cellStyle name="Vírgula 3 2 2 3 2 2" xfId="3734"/>
    <cellStyle name="Vírgula 3 2 2 3 2 2 2" xfId="8034"/>
    <cellStyle name="Vírgula 3 2 2 3 2 3" xfId="5000"/>
    <cellStyle name="Vírgula 3 2 2 3 2 3 2" xfId="9300"/>
    <cellStyle name="Vírgula 3 2 2 3 2 4" xfId="6768"/>
    <cellStyle name="Vírgula 3 2 2 3 3" xfId="3101"/>
    <cellStyle name="Vírgula 3 2 2 3 3 2" xfId="7402"/>
    <cellStyle name="Vírgula 3 2 2 3 4" xfId="4368"/>
    <cellStyle name="Vírgula 3 2 2 3 4 2" xfId="8668"/>
    <cellStyle name="Vírgula 3 2 2 3 5" xfId="6136"/>
    <cellStyle name="Vírgula 3 2 2 4" xfId="1673"/>
    <cellStyle name="Vírgula 3 2 2 4 2" xfId="2308"/>
    <cellStyle name="Vírgula 3 2 2 4 2 2" xfId="3576"/>
    <cellStyle name="Vírgula 3 2 2 4 2 2 2" xfId="7876"/>
    <cellStyle name="Vírgula 3 2 2 4 2 3" xfId="4842"/>
    <cellStyle name="Vírgula 3 2 2 4 2 3 2" xfId="9142"/>
    <cellStyle name="Vírgula 3 2 2 4 2 4" xfId="6610"/>
    <cellStyle name="Vírgula 3 2 2 4 3" xfId="2943"/>
    <cellStyle name="Vírgula 3 2 2 4 3 2" xfId="7244"/>
    <cellStyle name="Vírgula 3 2 2 4 4" xfId="4210"/>
    <cellStyle name="Vírgula 3 2 2 4 4 2" xfId="8510"/>
    <cellStyle name="Vírgula 3 2 2 4 5" xfId="5978"/>
    <cellStyle name="Vírgula 3 2 2 5" xfId="1514"/>
    <cellStyle name="Vírgula 3 2 2 5 2" xfId="2150"/>
    <cellStyle name="Vírgula 3 2 2 5 2 2" xfId="3418"/>
    <cellStyle name="Vírgula 3 2 2 5 2 2 2" xfId="7718"/>
    <cellStyle name="Vírgula 3 2 2 5 2 3" xfId="4684"/>
    <cellStyle name="Vírgula 3 2 2 5 2 3 2" xfId="8984"/>
    <cellStyle name="Vírgula 3 2 2 5 2 4" xfId="6452"/>
    <cellStyle name="Vírgula 3 2 2 5 3" xfId="2785"/>
    <cellStyle name="Vírgula 3 2 2 5 3 2" xfId="7086"/>
    <cellStyle name="Vírgula 3 2 2 5 4" xfId="4052"/>
    <cellStyle name="Vírgula 3 2 2 5 4 2" xfId="8352"/>
    <cellStyle name="Vírgula 3 2 2 5 5" xfId="5821"/>
    <cellStyle name="Vírgula 3 2 2 6" xfId="1991"/>
    <cellStyle name="Vírgula 3 2 2 6 2" xfId="3259"/>
    <cellStyle name="Vírgula 3 2 2 6 2 2" xfId="7560"/>
    <cellStyle name="Vírgula 3 2 2 6 3" xfId="4526"/>
    <cellStyle name="Vírgula 3 2 2 6 3 2" xfId="8826"/>
    <cellStyle name="Vírgula 3 2 2 6 4" xfId="6294"/>
    <cellStyle name="Vírgula 3 2 2 7" xfId="2626"/>
    <cellStyle name="Vírgula 3 2 2 7 2" xfId="6928"/>
    <cellStyle name="Vírgula 3 2 2 8" xfId="3894"/>
    <cellStyle name="Vírgula 3 2 2 8 2" xfId="8194"/>
    <cellStyle name="Vírgula 3 2 2 9" xfId="5661"/>
    <cellStyle name="Vírgula 3 2 3" xfId="1348"/>
    <cellStyle name="Vírgula 3 2 3 2" xfId="1834"/>
    <cellStyle name="Vírgula 3 2 3 2 2" xfId="2468"/>
    <cellStyle name="Vírgula 3 2 3 2 2 2" xfId="3736"/>
    <cellStyle name="Vírgula 3 2 3 2 2 2 2" xfId="8036"/>
    <cellStyle name="Vírgula 3 2 3 2 2 3" xfId="5002"/>
    <cellStyle name="Vírgula 3 2 3 2 2 3 2" xfId="9302"/>
    <cellStyle name="Vírgula 3 2 3 2 2 4" xfId="6770"/>
    <cellStyle name="Vírgula 3 2 3 2 3" xfId="3103"/>
    <cellStyle name="Vírgula 3 2 3 2 3 2" xfId="7404"/>
    <cellStyle name="Vírgula 3 2 3 2 4" xfId="4370"/>
    <cellStyle name="Vírgula 3 2 3 2 4 2" xfId="8670"/>
    <cellStyle name="Vírgula 3 2 3 2 5" xfId="6138"/>
    <cellStyle name="Vírgula 3 2 3 3" xfId="1675"/>
    <cellStyle name="Vírgula 3 2 3 3 2" xfId="2310"/>
    <cellStyle name="Vírgula 3 2 3 3 2 2" xfId="3578"/>
    <cellStyle name="Vírgula 3 2 3 3 2 2 2" xfId="7878"/>
    <cellStyle name="Vírgula 3 2 3 3 2 3" xfId="4844"/>
    <cellStyle name="Vírgula 3 2 3 3 2 3 2" xfId="9144"/>
    <cellStyle name="Vírgula 3 2 3 3 2 4" xfId="6612"/>
    <cellStyle name="Vírgula 3 2 3 3 3" xfId="2945"/>
    <cellStyle name="Vírgula 3 2 3 3 3 2" xfId="7246"/>
    <cellStyle name="Vírgula 3 2 3 3 4" xfId="4212"/>
    <cellStyle name="Vírgula 3 2 3 3 4 2" xfId="8512"/>
    <cellStyle name="Vírgula 3 2 3 3 5" xfId="5980"/>
    <cellStyle name="Vírgula 3 2 3 4" xfId="1516"/>
    <cellStyle name="Vírgula 3 2 3 4 2" xfId="2152"/>
    <cellStyle name="Vírgula 3 2 3 4 2 2" xfId="3420"/>
    <cellStyle name="Vírgula 3 2 3 4 2 2 2" xfId="7720"/>
    <cellStyle name="Vírgula 3 2 3 4 2 3" xfId="4686"/>
    <cellStyle name="Vírgula 3 2 3 4 2 3 2" xfId="8986"/>
    <cellStyle name="Vírgula 3 2 3 4 2 4" xfId="6454"/>
    <cellStyle name="Vírgula 3 2 3 4 3" xfId="2787"/>
    <cellStyle name="Vírgula 3 2 3 4 3 2" xfId="7088"/>
    <cellStyle name="Vírgula 3 2 3 4 4" xfId="4054"/>
    <cellStyle name="Vírgula 3 2 3 4 4 2" xfId="8354"/>
    <cellStyle name="Vírgula 3 2 3 4 5" xfId="5823"/>
    <cellStyle name="Vírgula 3 2 3 5" xfId="1993"/>
    <cellStyle name="Vírgula 3 2 3 5 2" xfId="3261"/>
    <cellStyle name="Vírgula 3 2 3 5 2 2" xfId="7562"/>
    <cellStyle name="Vírgula 3 2 3 5 3" xfId="4528"/>
    <cellStyle name="Vírgula 3 2 3 5 3 2" xfId="8828"/>
    <cellStyle name="Vírgula 3 2 3 5 4" xfId="6296"/>
    <cellStyle name="Vírgula 3 2 3 6" xfId="2628"/>
    <cellStyle name="Vírgula 3 2 3 6 2" xfId="6930"/>
    <cellStyle name="Vírgula 3 2 3 7" xfId="3896"/>
    <cellStyle name="Vírgula 3 2 3 7 2" xfId="8196"/>
    <cellStyle name="Vírgula 3 2 3 8" xfId="5663"/>
    <cellStyle name="Vírgula 3 2 4" xfId="1831"/>
    <cellStyle name="Vírgula 3 2 4 2" xfId="2465"/>
    <cellStyle name="Vírgula 3 2 4 2 2" xfId="3733"/>
    <cellStyle name="Vírgula 3 2 4 2 2 2" xfId="8033"/>
    <cellStyle name="Vírgula 3 2 4 2 3" xfId="4999"/>
    <cellStyle name="Vírgula 3 2 4 2 3 2" xfId="9299"/>
    <cellStyle name="Vírgula 3 2 4 2 4" xfId="6767"/>
    <cellStyle name="Vírgula 3 2 4 3" xfId="3100"/>
    <cellStyle name="Vírgula 3 2 4 3 2" xfId="7401"/>
    <cellStyle name="Vírgula 3 2 4 4" xfId="4367"/>
    <cellStyle name="Vírgula 3 2 4 4 2" xfId="8667"/>
    <cellStyle name="Vírgula 3 2 4 5" xfId="6135"/>
    <cellStyle name="Vírgula 3 2 5" xfId="1672"/>
    <cellStyle name="Vírgula 3 2 5 2" xfId="2307"/>
    <cellStyle name="Vírgula 3 2 5 2 2" xfId="3575"/>
    <cellStyle name="Vírgula 3 2 5 2 2 2" xfId="7875"/>
    <cellStyle name="Vírgula 3 2 5 2 3" xfId="4841"/>
    <cellStyle name="Vírgula 3 2 5 2 3 2" xfId="9141"/>
    <cellStyle name="Vírgula 3 2 5 2 4" xfId="6609"/>
    <cellStyle name="Vírgula 3 2 5 3" xfId="2942"/>
    <cellStyle name="Vírgula 3 2 5 3 2" xfId="7243"/>
    <cellStyle name="Vírgula 3 2 5 4" xfId="4209"/>
    <cellStyle name="Vírgula 3 2 5 4 2" xfId="8509"/>
    <cellStyle name="Vírgula 3 2 5 5" xfId="5977"/>
    <cellStyle name="Vírgula 3 2 6" xfId="1513"/>
    <cellStyle name="Vírgula 3 2 6 2" xfId="2149"/>
    <cellStyle name="Vírgula 3 2 6 2 2" xfId="3417"/>
    <cellStyle name="Vírgula 3 2 6 2 2 2" xfId="7717"/>
    <cellStyle name="Vírgula 3 2 6 2 3" xfId="4683"/>
    <cellStyle name="Vírgula 3 2 6 2 3 2" xfId="8983"/>
    <cellStyle name="Vírgula 3 2 6 2 4" xfId="6451"/>
    <cellStyle name="Vírgula 3 2 6 3" xfId="2784"/>
    <cellStyle name="Vírgula 3 2 6 3 2" xfId="7085"/>
    <cellStyle name="Vírgula 3 2 6 4" xfId="4051"/>
    <cellStyle name="Vírgula 3 2 6 4 2" xfId="8351"/>
    <cellStyle name="Vírgula 3 2 6 5" xfId="5820"/>
    <cellStyle name="Vírgula 3 2 7" xfId="1990"/>
    <cellStyle name="Vírgula 3 2 7 2" xfId="3258"/>
    <cellStyle name="Vírgula 3 2 7 2 2" xfId="7559"/>
    <cellStyle name="Vírgula 3 2 7 3" xfId="4525"/>
    <cellStyle name="Vírgula 3 2 7 3 2" xfId="8825"/>
    <cellStyle name="Vírgula 3 2 7 4" xfId="6293"/>
    <cellStyle name="Vírgula 3 2 8" xfId="2625"/>
    <cellStyle name="Vírgula 3 2 8 2" xfId="6927"/>
    <cellStyle name="Vírgula 3 2 9" xfId="3893"/>
    <cellStyle name="Vírgula 3 2 9 2" xfId="8193"/>
    <cellStyle name="Vírgula 4" xfId="1349"/>
    <cellStyle name="Vírgula 4 2" xfId="1350"/>
    <cellStyle name="Vírgula 4 2 10" xfId="5664"/>
    <cellStyle name="Vírgula 4 2 2" xfId="1351"/>
    <cellStyle name="Vírgula 4 2 2 2" xfId="1352"/>
    <cellStyle name="Vírgula 4 2 2 2 2" xfId="1837"/>
    <cellStyle name="Vírgula 4 2 2 2 2 2" xfId="2471"/>
    <cellStyle name="Vírgula 4 2 2 2 2 2 2" xfId="3739"/>
    <cellStyle name="Vírgula 4 2 2 2 2 2 2 2" xfId="8039"/>
    <cellStyle name="Vírgula 4 2 2 2 2 2 3" xfId="5005"/>
    <cellStyle name="Vírgula 4 2 2 2 2 2 3 2" xfId="9305"/>
    <cellStyle name="Vírgula 4 2 2 2 2 2 4" xfId="6773"/>
    <cellStyle name="Vírgula 4 2 2 2 2 3" xfId="3106"/>
    <cellStyle name="Vírgula 4 2 2 2 2 3 2" xfId="7407"/>
    <cellStyle name="Vírgula 4 2 2 2 2 4" xfId="4373"/>
    <cellStyle name="Vírgula 4 2 2 2 2 4 2" xfId="8673"/>
    <cellStyle name="Vírgula 4 2 2 2 2 5" xfId="6141"/>
    <cellStyle name="Vírgula 4 2 2 2 3" xfId="1678"/>
    <cellStyle name="Vírgula 4 2 2 2 3 2" xfId="2313"/>
    <cellStyle name="Vírgula 4 2 2 2 3 2 2" xfId="3581"/>
    <cellStyle name="Vírgula 4 2 2 2 3 2 2 2" xfId="7881"/>
    <cellStyle name="Vírgula 4 2 2 2 3 2 3" xfId="4847"/>
    <cellStyle name="Vírgula 4 2 2 2 3 2 3 2" xfId="9147"/>
    <cellStyle name="Vírgula 4 2 2 2 3 2 4" xfId="6615"/>
    <cellStyle name="Vírgula 4 2 2 2 3 3" xfId="2948"/>
    <cellStyle name="Vírgula 4 2 2 2 3 3 2" xfId="7249"/>
    <cellStyle name="Vírgula 4 2 2 2 3 4" xfId="4215"/>
    <cellStyle name="Vírgula 4 2 2 2 3 4 2" xfId="8515"/>
    <cellStyle name="Vírgula 4 2 2 2 3 5" xfId="5983"/>
    <cellStyle name="Vírgula 4 2 2 2 4" xfId="1519"/>
    <cellStyle name="Vírgula 4 2 2 2 4 2" xfId="2155"/>
    <cellStyle name="Vírgula 4 2 2 2 4 2 2" xfId="3423"/>
    <cellStyle name="Vírgula 4 2 2 2 4 2 2 2" xfId="7723"/>
    <cellStyle name="Vírgula 4 2 2 2 4 2 3" xfId="4689"/>
    <cellStyle name="Vírgula 4 2 2 2 4 2 3 2" xfId="8989"/>
    <cellStyle name="Vírgula 4 2 2 2 4 2 4" xfId="6457"/>
    <cellStyle name="Vírgula 4 2 2 2 4 3" xfId="2790"/>
    <cellStyle name="Vírgula 4 2 2 2 4 3 2" xfId="7091"/>
    <cellStyle name="Vírgula 4 2 2 2 4 4" xfId="4057"/>
    <cellStyle name="Vírgula 4 2 2 2 4 4 2" xfId="8357"/>
    <cellStyle name="Vírgula 4 2 2 2 4 5" xfId="5826"/>
    <cellStyle name="Vírgula 4 2 2 2 5" xfId="1996"/>
    <cellStyle name="Vírgula 4 2 2 2 5 2" xfId="3264"/>
    <cellStyle name="Vírgula 4 2 2 2 5 2 2" xfId="7565"/>
    <cellStyle name="Vírgula 4 2 2 2 5 3" xfId="4531"/>
    <cellStyle name="Vírgula 4 2 2 2 5 3 2" xfId="8831"/>
    <cellStyle name="Vírgula 4 2 2 2 5 4" xfId="6299"/>
    <cellStyle name="Vírgula 4 2 2 2 6" xfId="2631"/>
    <cellStyle name="Vírgula 4 2 2 2 6 2" xfId="6933"/>
    <cellStyle name="Vírgula 4 2 2 2 7" xfId="3899"/>
    <cellStyle name="Vírgula 4 2 2 2 7 2" xfId="8199"/>
    <cellStyle name="Vírgula 4 2 2 2 8" xfId="5666"/>
    <cellStyle name="Vírgula 4 2 2 3" xfId="1836"/>
    <cellStyle name="Vírgula 4 2 2 3 2" xfId="2470"/>
    <cellStyle name="Vírgula 4 2 2 3 2 2" xfId="3738"/>
    <cellStyle name="Vírgula 4 2 2 3 2 2 2" xfId="8038"/>
    <cellStyle name="Vírgula 4 2 2 3 2 3" xfId="5004"/>
    <cellStyle name="Vírgula 4 2 2 3 2 3 2" xfId="9304"/>
    <cellStyle name="Vírgula 4 2 2 3 2 4" xfId="6772"/>
    <cellStyle name="Vírgula 4 2 2 3 3" xfId="3105"/>
    <cellStyle name="Vírgula 4 2 2 3 3 2" xfId="7406"/>
    <cellStyle name="Vírgula 4 2 2 3 4" xfId="4372"/>
    <cellStyle name="Vírgula 4 2 2 3 4 2" xfId="8672"/>
    <cellStyle name="Vírgula 4 2 2 3 5" xfId="6140"/>
    <cellStyle name="Vírgula 4 2 2 4" xfId="1677"/>
    <cellStyle name="Vírgula 4 2 2 4 2" xfId="2312"/>
    <cellStyle name="Vírgula 4 2 2 4 2 2" xfId="3580"/>
    <cellStyle name="Vírgula 4 2 2 4 2 2 2" xfId="7880"/>
    <cellStyle name="Vírgula 4 2 2 4 2 3" xfId="4846"/>
    <cellStyle name="Vírgula 4 2 2 4 2 3 2" xfId="9146"/>
    <cellStyle name="Vírgula 4 2 2 4 2 4" xfId="6614"/>
    <cellStyle name="Vírgula 4 2 2 4 3" xfId="2947"/>
    <cellStyle name="Vírgula 4 2 2 4 3 2" xfId="7248"/>
    <cellStyle name="Vírgula 4 2 2 4 4" xfId="4214"/>
    <cellStyle name="Vírgula 4 2 2 4 4 2" xfId="8514"/>
    <cellStyle name="Vírgula 4 2 2 4 5" xfId="5982"/>
    <cellStyle name="Vírgula 4 2 2 5" xfId="1518"/>
    <cellStyle name="Vírgula 4 2 2 5 2" xfId="2154"/>
    <cellStyle name="Vírgula 4 2 2 5 2 2" xfId="3422"/>
    <cellStyle name="Vírgula 4 2 2 5 2 2 2" xfId="7722"/>
    <cellStyle name="Vírgula 4 2 2 5 2 3" xfId="4688"/>
    <cellStyle name="Vírgula 4 2 2 5 2 3 2" xfId="8988"/>
    <cellStyle name="Vírgula 4 2 2 5 2 4" xfId="6456"/>
    <cellStyle name="Vírgula 4 2 2 5 3" xfId="2789"/>
    <cellStyle name="Vírgula 4 2 2 5 3 2" xfId="7090"/>
    <cellStyle name="Vírgula 4 2 2 5 4" xfId="4056"/>
    <cellStyle name="Vírgula 4 2 2 5 4 2" xfId="8356"/>
    <cellStyle name="Vírgula 4 2 2 5 5" xfId="5825"/>
    <cellStyle name="Vírgula 4 2 2 6" xfId="1995"/>
    <cellStyle name="Vírgula 4 2 2 6 2" xfId="3263"/>
    <cellStyle name="Vírgula 4 2 2 6 2 2" xfId="7564"/>
    <cellStyle name="Vírgula 4 2 2 6 3" xfId="4530"/>
    <cellStyle name="Vírgula 4 2 2 6 3 2" xfId="8830"/>
    <cellStyle name="Vírgula 4 2 2 6 4" xfId="6298"/>
    <cellStyle name="Vírgula 4 2 2 7" xfId="2630"/>
    <cellStyle name="Vírgula 4 2 2 7 2" xfId="6932"/>
    <cellStyle name="Vírgula 4 2 2 8" xfId="3898"/>
    <cellStyle name="Vírgula 4 2 2 8 2" xfId="8198"/>
    <cellStyle name="Vírgula 4 2 2 9" xfId="5665"/>
    <cellStyle name="Vírgula 4 2 3" xfId="1353"/>
    <cellStyle name="Vírgula 4 2 3 2" xfId="1838"/>
    <cellStyle name="Vírgula 4 2 3 2 2" xfId="2472"/>
    <cellStyle name="Vírgula 4 2 3 2 2 2" xfId="3740"/>
    <cellStyle name="Vírgula 4 2 3 2 2 2 2" xfId="8040"/>
    <cellStyle name="Vírgula 4 2 3 2 2 3" xfId="5006"/>
    <cellStyle name="Vírgula 4 2 3 2 2 3 2" xfId="9306"/>
    <cellStyle name="Vírgula 4 2 3 2 2 4" xfId="6774"/>
    <cellStyle name="Vírgula 4 2 3 2 3" xfId="3107"/>
    <cellStyle name="Vírgula 4 2 3 2 3 2" xfId="7408"/>
    <cellStyle name="Vírgula 4 2 3 2 4" xfId="4374"/>
    <cellStyle name="Vírgula 4 2 3 2 4 2" xfId="8674"/>
    <cellStyle name="Vírgula 4 2 3 2 5" xfId="6142"/>
    <cellStyle name="Vírgula 4 2 3 3" xfId="1679"/>
    <cellStyle name="Vírgula 4 2 3 3 2" xfId="2314"/>
    <cellStyle name="Vírgula 4 2 3 3 2 2" xfId="3582"/>
    <cellStyle name="Vírgula 4 2 3 3 2 2 2" xfId="7882"/>
    <cellStyle name="Vírgula 4 2 3 3 2 3" xfId="4848"/>
    <cellStyle name="Vírgula 4 2 3 3 2 3 2" xfId="9148"/>
    <cellStyle name="Vírgula 4 2 3 3 2 4" xfId="6616"/>
    <cellStyle name="Vírgula 4 2 3 3 3" xfId="2949"/>
    <cellStyle name="Vírgula 4 2 3 3 3 2" xfId="7250"/>
    <cellStyle name="Vírgula 4 2 3 3 4" xfId="4216"/>
    <cellStyle name="Vírgula 4 2 3 3 4 2" xfId="8516"/>
    <cellStyle name="Vírgula 4 2 3 3 5" xfId="5984"/>
    <cellStyle name="Vírgula 4 2 3 4" xfId="1520"/>
    <cellStyle name="Vírgula 4 2 3 4 2" xfId="2156"/>
    <cellStyle name="Vírgula 4 2 3 4 2 2" xfId="3424"/>
    <cellStyle name="Vírgula 4 2 3 4 2 2 2" xfId="7724"/>
    <cellStyle name="Vírgula 4 2 3 4 2 3" xfId="4690"/>
    <cellStyle name="Vírgula 4 2 3 4 2 3 2" xfId="8990"/>
    <cellStyle name="Vírgula 4 2 3 4 2 4" xfId="6458"/>
    <cellStyle name="Vírgula 4 2 3 4 3" xfId="2791"/>
    <cellStyle name="Vírgula 4 2 3 4 3 2" xfId="7092"/>
    <cellStyle name="Vírgula 4 2 3 4 4" xfId="4058"/>
    <cellStyle name="Vírgula 4 2 3 4 4 2" xfId="8358"/>
    <cellStyle name="Vírgula 4 2 3 4 5" xfId="5827"/>
    <cellStyle name="Vírgula 4 2 3 5" xfId="1997"/>
    <cellStyle name="Vírgula 4 2 3 5 2" xfId="3265"/>
    <cellStyle name="Vírgula 4 2 3 5 2 2" xfId="7566"/>
    <cellStyle name="Vírgula 4 2 3 5 3" xfId="4532"/>
    <cellStyle name="Vírgula 4 2 3 5 3 2" xfId="8832"/>
    <cellStyle name="Vírgula 4 2 3 5 4" xfId="6300"/>
    <cellStyle name="Vírgula 4 2 3 6" xfId="2632"/>
    <cellStyle name="Vírgula 4 2 3 6 2" xfId="6934"/>
    <cellStyle name="Vírgula 4 2 3 7" xfId="3900"/>
    <cellStyle name="Vírgula 4 2 3 7 2" xfId="8200"/>
    <cellStyle name="Vírgula 4 2 3 8" xfId="5667"/>
    <cellStyle name="Vírgula 4 2 4" xfId="1835"/>
    <cellStyle name="Vírgula 4 2 4 2" xfId="2469"/>
    <cellStyle name="Vírgula 4 2 4 2 2" xfId="3737"/>
    <cellStyle name="Vírgula 4 2 4 2 2 2" xfId="8037"/>
    <cellStyle name="Vírgula 4 2 4 2 3" xfId="5003"/>
    <cellStyle name="Vírgula 4 2 4 2 3 2" xfId="9303"/>
    <cellStyle name="Vírgula 4 2 4 2 4" xfId="6771"/>
    <cellStyle name="Vírgula 4 2 4 3" xfId="3104"/>
    <cellStyle name="Vírgula 4 2 4 3 2" xfId="7405"/>
    <cellStyle name="Vírgula 4 2 4 4" xfId="4371"/>
    <cellStyle name="Vírgula 4 2 4 4 2" xfId="8671"/>
    <cellStyle name="Vírgula 4 2 4 5" xfId="6139"/>
    <cellStyle name="Vírgula 4 2 5" xfId="1676"/>
    <cellStyle name="Vírgula 4 2 5 2" xfId="2311"/>
    <cellStyle name="Vírgula 4 2 5 2 2" xfId="3579"/>
    <cellStyle name="Vírgula 4 2 5 2 2 2" xfId="7879"/>
    <cellStyle name="Vírgula 4 2 5 2 3" xfId="4845"/>
    <cellStyle name="Vírgula 4 2 5 2 3 2" xfId="9145"/>
    <cellStyle name="Vírgula 4 2 5 2 4" xfId="6613"/>
    <cellStyle name="Vírgula 4 2 5 3" xfId="2946"/>
    <cellStyle name="Vírgula 4 2 5 3 2" xfId="7247"/>
    <cellStyle name="Vírgula 4 2 5 4" xfId="4213"/>
    <cellStyle name="Vírgula 4 2 5 4 2" xfId="8513"/>
    <cellStyle name="Vírgula 4 2 5 5" xfId="5981"/>
    <cellStyle name="Vírgula 4 2 6" xfId="1517"/>
    <cellStyle name="Vírgula 4 2 6 2" xfId="2153"/>
    <cellStyle name="Vírgula 4 2 6 2 2" xfId="3421"/>
    <cellStyle name="Vírgula 4 2 6 2 2 2" xfId="7721"/>
    <cellStyle name="Vírgula 4 2 6 2 3" xfId="4687"/>
    <cellStyle name="Vírgula 4 2 6 2 3 2" xfId="8987"/>
    <cellStyle name="Vírgula 4 2 6 2 4" xfId="6455"/>
    <cellStyle name="Vírgula 4 2 6 3" xfId="2788"/>
    <cellStyle name="Vírgula 4 2 6 3 2" xfId="7089"/>
    <cellStyle name="Vírgula 4 2 6 4" xfId="4055"/>
    <cellStyle name="Vírgula 4 2 6 4 2" xfId="8355"/>
    <cellStyle name="Vírgula 4 2 6 5" xfId="5824"/>
    <cellStyle name="Vírgula 4 2 7" xfId="1994"/>
    <cellStyle name="Vírgula 4 2 7 2" xfId="3262"/>
    <cellStyle name="Vírgula 4 2 7 2 2" xfId="7563"/>
    <cellStyle name="Vírgula 4 2 7 3" xfId="4529"/>
    <cellStyle name="Vírgula 4 2 7 3 2" xfId="8829"/>
    <cellStyle name="Vírgula 4 2 7 4" xfId="6297"/>
    <cellStyle name="Vírgula 4 2 8" xfId="2629"/>
    <cellStyle name="Vírgula 4 2 8 2" xfId="6931"/>
    <cellStyle name="Vírgula 4 2 9" xfId="3897"/>
    <cellStyle name="Vírgula 4 2 9 2" xfId="8197"/>
    <cellStyle name="Vírgula 4 3" xfId="5668"/>
    <cellStyle name="Vírgula 5" xfId="1354"/>
    <cellStyle name="Vírgula 5 10" xfId="5669"/>
    <cellStyle name="Vírgula 5 2" xfId="1355"/>
    <cellStyle name="Vírgula 5 2 2" xfId="1356"/>
    <cellStyle name="Vírgula 5 2 2 2" xfId="1841"/>
    <cellStyle name="Vírgula 5 2 2 2 2" xfId="2475"/>
    <cellStyle name="Vírgula 5 2 2 2 2 2" xfId="3743"/>
    <cellStyle name="Vírgula 5 2 2 2 2 2 2" xfId="8043"/>
    <cellStyle name="Vírgula 5 2 2 2 2 3" xfId="5009"/>
    <cellStyle name="Vírgula 5 2 2 2 2 3 2" xfId="9309"/>
    <cellStyle name="Vírgula 5 2 2 2 2 4" xfId="6777"/>
    <cellStyle name="Vírgula 5 2 2 2 3" xfId="3110"/>
    <cellStyle name="Vírgula 5 2 2 2 3 2" xfId="7411"/>
    <cellStyle name="Vírgula 5 2 2 2 4" xfId="4377"/>
    <cellStyle name="Vírgula 5 2 2 2 4 2" xfId="8677"/>
    <cellStyle name="Vírgula 5 2 2 2 5" xfId="6145"/>
    <cellStyle name="Vírgula 5 2 2 3" xfId="1682"/>
    <cellStyle name="Vírgula 5 2 2 3 2" xfId="2317"/>
    <cellStyle name="Vírgula 5 2 2 3 2 2" xfId="3585"/>
    <cellStyle name="Vírgula 5 2 2 3 2 2 2" xfId="7885"/>
    <cellStyle name="Vírgula 5 2 2 3 2 3" xfId="4851"/>
    <cellStyle name="Vírgula 5 2 2 3 2 3 2" xfId="9151"/>
    <cellStyle name="Vírgula 5 2 2 3 2 4" xfId="6619"/>
    <cellStyle name="Vírgula 5 2 2 3 3" xfId="2952"/>
    <cellStyle name="Vírgula 5 2 2 3 3 2" xfId="7253"/>
    <cellStyle name="Vírgula 5 2 2 3 4" xfId="4219"/>
    <cellStyle name="Vírgula 5 2 2 3 4 2" xfId="8519"/>
    <cellStyle name="Vírgula 5 2 2 3 5" xfId="5987"/>
    <cellStyle name="Vírgula 5 2 2 4" xfId="1523"/>
    <cellStyle name="Vírgula 5 2 2 4 2" xfId="2159"/>
    <cellStyle name="Vírgula 5 2 2 4 2 2" xfId="3427"/>
    <cellStyle name="Vírgula 5 2 2 4 2 2 2" xfId="7727"/>
    <cellStyle name="Vírgula 5 2 2 4 2 3" xfId="4693"/>
    <cellStyle name="Vírgula 5 2 2 4 2 3 2" xfId="8993"/>
    <cellStyle name="Vírgula 5 2 2 4 2 4" xfId="6461"/>
    <cellStyle name="Vírgula 5 2 2 4 3" xfId="2794"/>
    <cellStyle name="Vírgula 5 2 2 4 3 2" xfId="7095"/>
    <cellStyle name="Vírgula 5 2 2 4 4" xfId="4061"/>
    <cellStyle name="Vírgula 5 2 2 4 4 2" xfId="8361"/>
    <cellStyle name="Vírgula 5 2 2 4 5" xfId="5830"/>
    <cellStyle name="Vírgula 5 2 2 5" xfId="2000"/>
    <cellStyle name="Vírgula 5 2 2 5 2" xfId="3268"/>
    <cellStyle name="Vírgula 5 2 2 5 2 2" xfId="7569"/>
    <cellStyle name="Vírgula 5 2 2 5 3" xfId="4535"/>
    <cellStyle name="Vírgula 5 2 2 5 3 2" xfId="8835"/>
    <cellStyle name="Vírgula 5 2 2 5 4" xfId="6303"/>
    <cellStyle name="Vírgula 5 2 2 6" xfId="2635"/>
    <cellStyle name="Vírgula 5 2 2 6 2" xfId="6937"/>
    <cellStyle name="Vírgula 5 2 2 7" xfId="3903"/>
    <cellStyle name="Vírgula 5 2 2 7 2" xfId="8203"/>
    <cellStyle name="Vírgula 5 2 2 8" xfId="5671"/>
    <cellStyle name="Vírgula 5 2 3" xfId="1840"/>
    <cellStyle name="Vírgula 5 2 3 2" xfId="2474"/>
    <cellStyle name="Vírgula 5 2 3 2 2" xfId="3742"/>
    <cellStyle name="Vírgula 5 2 3 2 2 2" xfId="8042"/>
    <cellStyle name="Vírgula 5 2 3 2 3" xfId="5008"/>
    <cellStyle name="Vírgula 5 2 3 2 3 2" xfId="9308"/>
    <cellStyle name="Vírgula 5 2 3 2 4" xfId="6776"/>
    <cellStyle name="Vírgula 5 2 3 3" xfId="3109"/>
    <cellStyle name="Vírgula 5 2 3 3 2" xfId="7410"/>
    <cellStyle name="Vírgula 5 2 3 4" xfId="4376"/>
    <cellStyle name="Vírgula 5 2 3 4 2" xfId="8676"/>
    <cellStyle name="Vírgula 5 2 3 5" xfId="6144"/>
    <cellStyle name="Vírgula 5 2 4" xfId="1681"/>
    <cellStyle name="Vírgula 5 2 4 2" xfId="2316"/>
    <cellStyle name="Vírgula 5 2 4 2 2" xfId="3584"/>
    <cellStyle name="Vírgula 5 2 4 2 2 2" xfId="7884"/>
    <cellStyle name="Vírgula 5 2 4 2 3" xfId="4850"/>
    <cellStyle name="Vírgula 5 2 4 2 3 2" xfId="9150"/>
    <cellStyle name="Vírgula 5 2 4 2 4" xfId="6618"/>
    <cellStyle name="Vírgula 5 2 4 3" xfId="2951"/>
    <cellStyle name="Vírgula 5 2 4 3 2" xfId="7252"/>
    <cellStyle name="Vírgula 5 2 4 4" xfId="4218"/>
    <cellStyle name="Vírgula 5 2 4 4 2" xfId="8518"/>
    <cellStyle name="Vírgula 5 2 4 5" xfId="5986"/>
    <cellStyle name="Vírgula 5 2 5" xfId="1522"/>
    <cellStyle name="Vírgula 5 2 5 2" xfId="2158"/>
    <cellStyle name="Vírgula 5 2 5 2 2" xfId="3426"/>
    <cellStyle name="Vírgula 5 2 5 2 2 2" xfId="7726"/>
    <cellStyle name="Vírgula 5 2 5 2 3" xfId="4692"/>
    <cellStyle name="Vírgula 5 2 5 2 3 2" xfId="8992"/>
    <cellStyle name="Vírgula 5 2 5 2 4" xfId="6460"/>
    <cellStyle name="Vírgula 5 2 5 3" xfId="2793"/>
    <cellStyle name="Vírgula 5 2 5 3 2" xfId="7094"/>
    <cellStyle name="Vírgula 5 2 5 4" xfId="4060"/>
    <cellStyle name="Vírgula 5 2 5 4 2" xfId="8360"/>
    <cellStyle name="Vírgula 5 2 5 5" xfId="5829"/>
    <cellStyle name="Vírgula 5 2 6" xfId="1999"/>
    <cellStyle name="Vírgula 5 2 6 2" xfId="3267"/>
    <cellStyle name="Vírgula 5 2 6 2 2" xfId="7568"/>
    <cellStyle name="Vírgula 5 2 6 3" xfId="4534"/>
    <cellStyle name="Vírgula 5 2 6 3 2" xfId="8834"/>
    <cellStyle name="Vírgula 5 2 6 4" xfId="6302"/>
    <cellStyle name="Vírgula 5 2 7" xfId="2634"/>
    <cellStyle name="Vírgula 5 2 7 2" xfId="6936"/>
    <cellStyle name="Vírgula 5 2 8" xfId="3902"/>
    <cellStyle name="Vírgula 5 2 8 2" xfId="8202"/>
    <cellStyle name="Vírgula 5 2 9" xfId="5670"/>
    <cellStyle name="Vírgula 5 3" xfId="1357"/>
    <cellStyle name="Vírgula 5 3 2" xfId="1842"/>
    <cellStyle name="Vírgula 5 3 2 2" xfId="2476"/>
    <cellStyle name="Vírgula 5 3 2 2 2" xfId="3744"/>
    <cellStyle name="Vírgula 5 3 2 2 2 2" xfId="8044"/>
    <cellStyle name="Vírgula 5 3 2 2 3" xfId="5010"/>
    <cellStyle name="Vírgula 5 3 2 2 3 2" xfId="9310"/>
    <cellStyle name="Vírgula 5 3 2 2 4" xfId="6778"/>
    <cellStyle name="Vírgula 5 3 2 3" xfId="3111"/>
    <cellStyle name="Vírgula 5 3 2 3 2" xfId="7412"/>
    <cellStyle name="Vírgula 5 3 2 4" xfId="4378"/>
    <cellStyle name="Vírgula 5 3 2 4 2" xfId="8678"/>
    <cellStyle name="Vírgula 5 3 2 5" xfId="6146"/>
    <cellStyle name="Vírgula 5 3 3" xfId="1683"/>
    <cellStyle name="Vírgula 5 3 3 2" xfId="2318"/>
    <cellStyle name="Vírgula 5 3 3 2 2" xfId="3586"/>
    <cellStyle name="Vírgula 5 3 3 2 2 2" xfId="7886"/>
    <cellStyle name="Vírgula 5 3 3 2 3" xfId="4852"/>
    <cellStyle name="Vírgula 5 3 3 2 3 2" xfId="9152"/>
    <cellStyle name="Vírgula 5 3 3 2 4" xfId="6620"/>
    <cellStyle name="Vírgula 5 3 3 3" xfId="2953"/>
    <cellStyle name="Vírgula 5 3 3 3 2" xfId="7254"/>
    <cellStyle name="Vírgula 5 3 3 4" xfId="4220"/>
    <cellStyle name="Vírgula 5 3 3 4 2" xfId="8520"/>
    <cellStyle name="Vírgula 5 3 3 5" xfId="5988"/>
    <cellStyle name="Vírgula 5 3 4" xfId="1524"/>
    <cellStyle name="Vírgula 5 3 4 2" xfId="2160"/>
    <cellStyle name="Vírgula 5 3 4 2 2" xfId="3428"/>
    <cellStyle name="Vírgula 5 3 4 2 2 2" xfId="7728"/>
    <cellStyle name="Vírgula 5 3 4 2 3" xfId="4694"/>
    <cellStyle name="Vírgula 5 3 4 2 3 2" xfId="8994"/>
    <cellStyle name="Vírgula 5 3 4 2 4" xfId="6462"/>
    <cellStyle name="Vírgula 5 3 4 3" xfId="2795"/>
    <cellStyle name="Vírgula 5 3 4 3 2" xfId="7096"/>
    <cellStyle name="Vírgula 5 3 4 4" xfId="4062"/>
    <cellStyle name="Vírgula 5 3 4 4 2" xfId="8362"/>
    <cellStyle name="Vírgula 5 3 4 5" xfId="5831"/>
    <cellStyle name="Vírgula 5 3 5" xfId="2001"/>
    <cellStyle name="Vírgula 5 3 5 2" xfId="3269"/>
    <cellStyle name="Vírgula 5 3 5 2 2" xfId="7570"/>
    <cellStyle name="Vírgula 5 3 5 3" xfId="4536"/>
    <cellStyle name="Vírgula 5 3 5 3 2" xfId="8836"/>
    <cellStyle name="Vírgula 5 3 5 4" xfId="6304"/>
    <cellStyle name="Vírgula 5 3 6" xfId="2636"/>
    <cellStyle name="Vírgula 5 3 6 2" xfId="6938"/>
    <cellStyle name="Vírgula 5 3 7" xfId="3904"/>
    <cellStyle name="Vírgula 5 3 7 2" xfId="8204"/>
    <cellStyle name="Vírgula 5 3 8" xfId="5672"/>
    <cellStyle name="Vírgula 5 4" xfId="1839"/>
    <cellStyle name="Vírgula 5 4 2" xfId="2473"/>
    <cellStyle name="Vírgula 5 4 2 2" xfId="3741"/>
    <cellStyle name="Vírgula 5 4 2 2 2" xfId="8041"/>
    <cellStyle name="Vírgula 5 4 2 3" xfId="5007"/>
    <cellStyle name="Vírgula 5 4 2 3 2" xfId="9307"/>
    <cellStyle name="Vírgula 5 4 2 4" xfId="6775"/>
    <cellStyle name="Vírgula 5 4 3" xfId="3108"/>
    <cellStyle name="Vírgula 5 4 3 2" xfId="7409"/>
    <cellStyle name="Vírgula 5 4 4" xfId="4375"/>
    <cellStyle name="Vírgula 5 4 4 2" xfId="8675"/>
    <cellStyle name="Vírgula 5 4 5" xfId="6143"/>
    <cellStyle name="Vírgula 5 5" xfId="1680"/>
    <cellStyle name="Vírgula 5 5 2" xfId="2315"/>
    <cellStyle name="Vírgula 5 5 2 2" xfId="3583"/>
    <cellStyle name="Vírgula 5 5 2 2 2" xfId="7883"/>
    <cellStyle name="Vírgula 5 5 2 3" xfId="4849"/>
    <cellStyle name="Vírgula 5 5 2 3 2" xfId="9149"/>
    <cellStyle name="Vírgula 5 5 2 4" xfId="6617"/>
    <cellStyle name="Vírgula 5 5 3" xfId="2950"/>
    <cellStyle name="Vírgula 5 5 3 2" xfId="7251"/>
    <cellStyle name="Vírgula 5 5 4" xfId="4217"/>
    <cellStyle name="Vírgula 5 5 4 2" xfId="8517"/>
    <cellStyle name="Vírgula 5 5 5" xfId="5985"/>
    <cellStyle name="Vírgula 5 6" xfId="1521"/>
    <cellStyle name="Vírgula 5 6 2" xfId="2157"/>
    <cellStyle name="Vírgula 5 6 2 2" xfId="3425"/>
    <cellStyle name="Vírgula 5 6 2 2 2" xfId="7725"/>
    <cellStyle name="Vírgula 5 6 2 3" xfId="4691"/>
    <cellStyle name="Vírgula 5 6 2 3 2" xfId="8991"/>
    <cellStyle name="Vírgula 5 6 2 4" xfId="6459"/>
    <cellStyle name="Vírgula 5 6 3" xfId="2792"/>
    <cellStyle name="Vírgula 5 6 3 2" xfId="7093"/>
    <cellStyle name="Vírgula 5 6 4" xfId="4059"/>
    <cellStyle name="Vírgula 5 6 4 2" xfId="8359"/>
    <cellStyle name="Vírgula 5 6 5" xfId="5828"/>
    <cellStyle name="Vírgula 5 7" xfId="1998"/>
    <cellStyle name="Vírgula 5 7 2" xfId="3266"/>
    <cellStyle name="Vírgula 5 7 2 2" xfId="7567"/>
    <cellStyle name="Vírgula 5 7 3" xfId="4533"/>
    <cellStyle name="Vírgula 5 7 3 2" xfId="8833"/>
    <cellStyle name="Vírgula 5 7 4" xfId="6301"/>
    <cellStyle name="Vírgula 5 8" xfId="2633"/>
    <cellStyle name="Vírgula 5 8 2" xfId="6935"/>
    <cellStyle name="Vírgula 5 9" xfId="3901"/>
    <cellStyle name="Vírgula 5 9 2" xfId="8201"/>
    <cellStyle name="Vírgula 6" xfId="1358"/>
    <cellStyle name="Vírgula 6 2" xfId="5673"/>
    <cellStyle name="Vírgula 7" xfId="1359"/>
    <cellStyle name="Vírgula 8" xfId="1360"/>
    <cellStyle name="Vírgula 8 2" xfId="1361"/>
    <cellStyle name="Vírgula 8 2 2" xfId="1844"/>
    <cellStyle name="Vírgula 8 2 2 2" xfId="2478"/>
    <cellStyle name="Vírgula 8 2 2 2 2" xfId="3746"/>
    <cellStyle name="Vírgula 8 2 2 2 2 2" xfId="8046"/>
    <cellStyle name="Vírgula 8 2 2 2 3" xfId="5012"/>
    <cellStyle name="Vírgula 8 2 2 2 3 2" xfId="9312"/>
    <cellStyle name="Vírgula 8 2 2 2 4" xfId="6780"/>
    <cellStyle name="Vírgula 8 2 2 3" xfId="3113"/>
    <cellStyle name="Vírgula 8 2 2 3 2" xfId="7414"/>
    <cellStyle name="Vírgula 8 2 2 4" xfId="4380"/>
    <cellStyle name="Vírgula 8 2 2 4 2" xfId="8680"/>
    <cellStyle name="Vírgula 8 2 2 5" xfId="6148"/>
    <cellStyle name="Vírgula 8 2 3" xfId="1685"/>
    <cellStyle name="Vírgula 8 2 3 2" xfId="2320"/>
    <cellStyle name="Vírgula 8 2 3 2 2" xfId="3588"/>
    <cellStyle name="Vírgula 8 2 3 2 2 2" xfId="7888"/>
    <cellStyle name="Vírgula 8 2 3 2 3" xfId="4854"/>
    <cellStyle name="Vírgula 8 2 3 2 3 2" xfId="9154"/>
    <cellStyle name="Vírgula 8 2 3 2 4" xfId="6622"/>
    <cellStyle name="Vírgula 8 2 3 3" xfId="2955"/>
    <cellStyle name="Vírgula 8 2 3 3 2" xfId="7256"/>
    <cellStyle name="Vírgula 8 2 3 4" xfId="4222"/>
    <cellStyle name="Vírgula 8 2 3 4 2" xfId="8522"/>
    <cellStyle name="Vírgula 8 2 3 5" xfId="5990"/>
    <cellStyle name="Vírgula 8 2 4" xfId="1526"/>
    <cellStyle name="Vírgula 8 2 4 2" xfId="2162"/>
    <cellStyle name="Vírgula 8 2 4 2 2" xfId="3430"/>
    <cellStyle name="Vírgula 8 2 4 2 2 2" xfId="7730"/>
    <cellStyle name="Vírgula 8 2 4 2 3" xfId="4696"/>
    <cellStyle name="Vírgula 8 2 4 2 3 2" xfId="8996"/>
    <cellStyle name="Vírgula 8 2 4 2 4" xfId="6464"/>
    <cellStyle name="Vírgula 8 2 4 3" xfId="2797"/>
    <cellStyle name="Vírgula 8 2 4 3 2" xfId="7098"/>
    <cellStyle name="Vírgula 8 2 4 4" xfId="4064"/>
    <cellStyle name="Vírgula 8 2 4 4 2" xfId="8364"/>
    <cellStyle name="Vírgula 8 2 4 5" xfId="5833"/>
    <cellStyle name="Vírgula 8 2 5" xfId="2003"/>
    <cellStyle name="Vírgula 8 2 5 2" xfId="3271"/>
    <cellStyle name="Vírgula 8 2 5 2 2" xfId="7572"/>
    <cellStyle name="Vírgula 8 2 5 3" xfId="4538"/>
    <cellStyle name="Vírgula 8 2 5 3 2" xfId="8838"/>
    <cellStyle name="Vírgula 8 2 5 4" xfId="6306"/>
    <cellStyle name="Vírgula 8 2 6" xfId="2638"/>
    <cellStyle name="Vírgula 8 2 6 2" xfId="6940"/>
    <cellStyle name="Vírgula 8 2 7" xfId="3906"/>
    <cellStyle name="Vírgula 8 2 7 2" xfId="8206"/>
    <cellStyle name="Vírgula 8 2 8" xfId="5675"/>
    <cellStyle name="Vírgula 8 3" xfId="1843"/>
    <cellStyle name="Vírgula 8 3 2" xfId="2477"/>
    <cellStyle name="Vírgula 8 3 2 2" xfId="3745"/>
    <cellStyle name="Vírgula 8 3 2 2 2" xfId="8045"/>
    <cellStyle name="Vírgula 8 3 2 3" xfId="5011"/>
    <cellStyle name="Vírgula 8 3 2 3 2" xfId="9311"/>
    <cellStyle name="Vírgula 8 3 2 4" xfId="6779"/>
    <cellStyle name="Vírgula 8 3 3" xfId="3112"/>
    <cellStyle name="Vírgula 8 3 3 2" xfId="7413"/>
    <cellStyle name="Vírgula 8 3 4" xfId="4379"/>
    <cellStyle name="Vírgula 8 3 4 2" xfId="8679"/>
    <cellStyle name="Vírgula 8 3 5" xfId="6147"/>
    <cellStyle name="Vírgula 8 4" xfId="1684"/>
    <cellStyle name="Vírgula 8 4 2" xfId="2319"/>
    <cellStyle name="Vírgula 8 4 2 2" xfId="3587"/>
    <cellStyle name="Vírgula 8 4 2 2 2" xfId="7887"/>
    <cellStyle name="Vírgula 8 4 2 3" xfId="4853"/>
    <cellStyle name="Vírgula 8 4 2 3 2" xfId="9153"/>
    <cellStyle name="Vírgula 8 4 2 4" xfId="6621"/>
    <cellStyle name="Vírgula 8 4 3" xfId="2954"/>
    <cellStyle name="Vírgula 8 4 3 2" xfId="7255"/>
    <cellStyle name="Vírgula 8 4 4" xfId="4221"/>
    <cellStyle name="Vírgula 8 4 4 2" xfId="8521"/>
    <cellStyle name="Vírgula 8 4 5" xfId="5989"/>
    <cellStyle name="Vírgula 8 5" xfId="1525"/>
    <cellStyle name="Vírgula 8 5 2" xfId="2161"/>
    <cellStyle name="Vírgula 8 5 2 2" xfId="3429"/>
    <cellStyle name="Vírgula 8 5 2 2 2" xfId="7729"/>
    <cellStyle name="Vírgula 8 5 2 3" xfId="4695"/>
    <cellStyle name="Vírgula 8 5 2 3 2" xfId="8995"/>
    <cellStyle name="Vírgula 8 5 2 4" xfId="6463"/>
    <cellStyle name="Vírgula 8 5 3" xfId="2796"/>
    <cellStyle name="Vírgula 8 5 3 2" xfId="7097"/>
    <cellStyle name="Vírgula 8 5 4" xfId="4063"/>
    <cellStyle name="Vírgula 8 5 4 2" xfId="8363"/>
    <cellStyle name="Vírgula 8 5 5" xfId="5832"/>
    <cellStyle name="Vírgula 8 6" xfId="2002"/>
    <cellStyle name="Vírgula 8 6 2" xfId="3270"/>
    <cellStyle name="Vírgula 8 6 2 2" xfId="7571"/>
    <cellStyle name="Vírgula 8 6 3" xfId="4537"/>
    <cellStyle name="Vírgula 8 6 3 2" xfId="8837"/>
    <cellStyle name="Vírgula 8 6 4" xfId="6305"/>
    <cellStyle name="Vírgula 8 7" xfId="2637"/>
    <cellStyle name="Vírgula 8 7 2" xfId="6939"/>
    <cellStyle name="Vírgula 8 8" xfId="3905"/>
    <cellStyle name="Vírgula 8 8 2" xfId="8205"/>
    <cellStyle name="Vírgula 8 9" xfId="5674"/>
    <cellStyle name="Vírgula 9" xfId="1362"/>
    <cellStyle name="Währung [0]_Angebot" xfId="1363"/>
    <cellStyle name="Währung_Angebot" xfId="1364"/>
    <cellStyle name="Warning Text" xfId="1365"/>
    <cellStyle name="표준_piping_material_BM" xfId="1366"/>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209550</xdr:colOff>
      <xdr:row>0</xdr:row>
      <xdr:rowOff>19050</xdr:rowOff>
    </xdr:from>
    <xdr:to>
      <xdr:col>1</xdr:col>
      <xdr:colOff>3162300</xdr:colOff>
      <xdr:row>3</xdr:row>
      <xdr:rowOff>166735</xdr:rowOff>
    </xdr:to>
    <xdr:grpSp>
      <xdr:nvGrpSpPr>
        <xdr:cNvPr id="7" name="Grupo 6">
          <a:extLst>
            <a:ext uri="{FF2B5EF4-FFF2-40B4-BE49-F238E27FC236}">
              <a16:creationId xmlns:a16="http://schemas.microsoft.com/office/drawing/2014/main" xmlns="" id="{00000000-0008-0000-0000-000007000000}"/>
            </a:ext>
          </a:extLst>
        </xdr:cNvPr>
        <xdr:cNvGrpSpPr/>
      </xdr:nvGrpSpPr>
      <xdr:grpSpPr>
        <a:xfrm>
          <a:off x="209550" y="19050"/>
          <a:ext cx="3562350" cy="728710"/>
          <a:chOff x="209550" y="19050"/>
          <a:chExt cx="3562350" cy="728710"/>
        </a:xfrm>
      </xdr:grpSpPr>
      <xdr:sp macro="" textlink="">
        <xdr:nvSpPr>
          <xdr:cNvPr id="12" name="Rectangle 11">
            <a:extLst>
              <a:ext uri="{FF2B5EF4-FFF2-40B4-BE49-F238E27FC236}">
                <a16:creationId xmlns:a16="http://schemas.microsoft.com/office/drawing/2014/main" xmlns="" id="{00000000-0008-0000-0000-00000C000000}"/>
              </a:ext>
            </a:extLst>
          </xdr:cNvPr>
          <xdr:cNvSpPr>
            <a:spLocks noChangeArrowheads="1"/>
          </xdr:cNvSpPr>
        </xdr:nvSpPr>
        <xdr:spPr bwMode="auto">
          <a:xfrm>
            <a:off x="209550" y="649099"/>
            <a:ext cx="3562350" cy="98661"/>
          </a:xfrm>
          <a:prstGeom prst="rect">
            <a:avLst/>
          </a:prstGeom>
          <a:gradFill rotWithShape="1">
            <a:gsLst>
              <a:gs pos="0">
                <a:srgbClr val="D8D8D8"/>
              </a:gs>
              <a:gs pos="100000">
                <a:srgbClr val="D8D8D8"/>
              </a:gs>
            </a:gsLst>
            <a:lin ang="18900000" scaled="1"/>
          </a:gradFill>
          <a:ln>
            <a:noFill/>
          </a:ln>
          <a:extLst>
            <a:ext uri="{91240B29-F687-4F45-9708-019B960494DF}">
              <a14:hiddenLine xmlns:a14="http://schemas.microsoft.com/office/drawing/2010/main" w="9525">
                <a:solidFill>
                  <a:srgbClr val="000000"/>
                </a:solidFill>
                <a:miter lim="800000"/>
                <a:headEnd/>
                <a:tailEnd/>
              </a14:hiddenLine>
            </a:ext>
          </a:extLst>
        </xdr:spPr>
      </xdr:sp>
      <xdr:grpSp>
        <xdr:nvGrpSpPr>
          <xdr:cNvPr id="6" name="Grupo 5">
            <a:extLst>
              <a:ext uri="{FF2B5EF4-FFF2-40B4-BE49-F238E27FC236}">
                <a16:creationId xmlns:a16="http://schemas.microsoft.com/office/drawing/2014/main" xmlns="" id="{00000000-0008-0000-0000-000006000000}"/>
              </a:ext>
            </a:extLst>
          </xdr:cNvPr>
          <xdr:cNvGrpSpPr/>
        </xdr:nvGrpSpPr>
        <xdr:grpSpPr>
          <a:xfrm>
            <a:off x="327277" y="19050"/>
            <a:ext cx="3187448" cy="597056"/>
            <a:chOff x="327277" y="19050"/>
            <a:chExt cx="3187448" cy="597056"/>
          </a:xfrm>
        </xdr:grpSpPr>
        <xdr:pic>
          <xdr:nvPicPr>
            <xdr:cNvPr id="13" name="Imagem 12" descr="nova-logomarca-oficial-da-prefeitura-de-niteroi">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27277" y="31841"/>
              <a:ext cx="549023" cy="5842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Imagem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b="14352"/>
            <a:stretch>
              <a:fillRect/>
            </a:stretch>
          </xdr:blipFill>
          <xdr:spPr bwMode="auto">
            <a:xfrm>
              <a:off x="2706707" y="19050"/>
              <a:ext cx="808018" cy="49854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400050</xdr:colOff>
      <xdr:row>0</xdr:row>
      <xdr:rowOff>0</xdr:rowOff>
    </xdr:from>
    <xdr:to>
      <xdr:col>2</xdr:col>
      <xdr:colOff>2962275</xdr:colOff>
      <xdr:row>3</xdr:row>
      <xdr:rowOff>147685</xdr:rowOff>
    </xdr:to>
    <xdr:grpSp>
      <xdr:nvGrpSpPr>
        <xdr:cNvPr id="11" name="Grupo 10">
          <a:extLst>
            <a:ext uri="{FF2B5EF4-FFF2-40B4-BE49-F238E27FC236}">
              <a16:creationId xmlns:a16="http://schemas.microsoft.com/office/drawing/2014/main" xmlns="" id="{00000000-0008-0000-0100-00000B000000}"/>
            </a:ext>
          </a:extLst>
        </xdr:cNvPr>
        <xdr:cNvGrpSpPr/>
      </xdr:nvGrpSpPr>
      <xdr:grpSpPr>
        <a:xfrm>
          <a:off x="1066800" y="0"/>
          <a:ext cx="3562350" cy="728710"/>
          <a:chOff x="209550" y="19050"/>
          <a:chExt cx="3562350" cy="728710"/>
        </a:xfrm>
      </xdr:grpSpPr>
      <xdr:sp macro="" textlink="">
        <xdr:nvSpPr>
          <xdr:cNvPr id="12" name="Rectangle 11">
            <a:extLst>
              <a:ext uri="{FF2B5EF4-FFF2-40B4-BE49-F238E27FC236}">
                <a16:creationId xmlns:a16="http://schemas.microsoft.com/office/drawing/2014/main" xmlns="" id="{00000000-0008-0000-0100-00000C000000}"/>
              </a:ext>
            </a:extLst>
          </xdr:cNvPr>
          <xdr:cNvSpPr>
            <a:spLocks noChangeArrowheads="1"/>
          </xdr:cNvSpPr>
        </xdr:nvSpPr>
        <xdr:spPr bwMode="auto">
          <a:xfrm>
            <a:off x="209550" y="649099"/>
            <a:ext cx="3562350" cy="98661"/>
          </a:xfrm>
          <a:prstGeom prst="rect">
            <a:avLst/>
          </a:prstGeom>
          <a:gradFill rotWithShape="1">
            <a:gsLst>
              <a:gs pos="0">
                <a:srgbClr val="D8D8D8"/>
              </a:gs>
              <a:gs pos="100000">
                <a:srgbClr val="D8D8D8"/>
              </a:gs>
            </a:gsLst>
            <a:lin ang="18900000" scaled="1"/>
          </a:gradFill>
          <a:ln>
            <a:noFill/>
          </a:ln>
          <a:extLst>
            <a:ext uri="{91240B29-F687-4F45-9708-019B960494DF}">
              <a14:hiddenLine xmlns:a14="http://schemas.microsoft.com/office/drawing/2010/main" w="9525">
                <a:solidFill>
                  <a:srgbClr val="000000"/>
                </a:solidFill>
                <a:miter lim="800000"/>
                <a:headEnd/>
                <a:tailEnd/>
              </a14:hiddenLine>
            </a:ext>
          </a:extLst>
        </xdr:spPr>
      </xdr:sp>
      <xdr:grpSp>
        <xdr:nvGrpSpPr>
          <xdr:cNvPr id="13" name="Grupo 12">
            <a:extLst>
              <a:ext uri="{FF2B5EF4-FFF2-40B4-BE49-F238E27FC236}">
                <a16:creationId xmlns:a16="http://schemas.microsoft.com/office/drawing/2014/main" xmlns="" id="{00000000-0008-0000-0100-00000D000000}"/>
              </a:ext>
            </a:extLst>
          </xdr:cNvPr>
          <xdr:cNvGrpSpPr/>
        </xdr:nvGrpSpPr>
        <xdr:grpSpPr>
          <a:xfrm>
            <a:off x="327277" y="19050"/>
            <a:ext cx="3187448" cy="597056"/>
            <a:chOff x="327277" y="19050"/>
            <a:chExt cx="3187448" cy="597056"/>
          </a:xfrm>
        </xdr:grpSpPr>
        <xdr:pic>
          <xdr:nvPicPr>
            <xdr:cNvPr id="14" name="Imagem 13" descr="nova-logomarca-oficial-da-prefeitura-de-niteroi">
              <a:extLst>
                <a:ext uri="{FF2B5EF4-FFF2-40B4-BE49-F238E27FC236}">
                  <a16:creationId xmlns:a16="http://schemas.microsoft.com/office/drawing/2014/main" xmlns="" id="{00000000-0008-0000-0100-00000E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27277" y="31841"/>
              <a:ext cx="549023" cy="5842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Imagem 14">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b="14352"/>
            <a:stretch>
              <a:fillRect/>
            </a:stretch>
          </xdr:blipFill>
          <xdr:spPr bwMode="auto">
            <a:xfrm>
              <a:off x="2706707" y="19050"/>
              <a:ext cx="808018" cy="49854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400050</xdr:colOff>
      <xdr:row>0</xdr:row>
      <xdr:rowOff>0</xdr:rowOff>
    </xdr:from>
    <xdr:to>
      <xdr:col>2</xdr:col>
      <xdr:colOff>2962275</xdr:colOff>
      <xdr:row>3</xdr:row>
      <xdr:rowOff>147685</xdr:rowOff>
    </xdr:to>
    <xdr:grpSp>
      <xdr:nvGrpSpPr>
        <xdr:cNvPr id="2" name="Grupo 10">
          <a:extLst>
            <a:ext uri="{FF2B5EF4-FFF2-40B4-BE49-F238E27FC236}">
              <a16:creationId xmlns:a16="http://schemas.microsoft.com/office/drawing/2014/main" xmlns="" id="{C50BDD38-5641-4401-8F75-A0C03A501804}"/>
            </a:ext>
          </a:extLst>
        </xdr:cNvPr>
        <xdr:cNvGrpSpPr/>
      </xdr:nvGrpSpPr>
      <xdr:grpSpPr>
        <a:xfrm>
          <a:off x="1072403" y="0"/>
          <a:ext cx="3559548" cy="730391"/>
          <a:chOff x="209550" y="19050"/>
          <a:chExt cx="3562350" cy="728710"/>
        </a:xfrm>
      </xdr:grpSpPr>
      <xdr:sp macro="" textlink="">
        <xdr:nvSpPr>
          <xdr:cNvPr id="3" name="Rectangle 11">
            <a:extLst>
              <a:ext uri="{FF2B5EF4-FFF2-40B4-BE49-F238E27FC236}">
                <a16:creationId xmlns:a16="http://schemas.microsoft.com/office/drawing/2014/main" xmlns="" id="{DD8195C2-0F5E-4140-36F0-C2A3E890CB6E}"/>
              </a:ext>
            </a:extLst>
          </xdr:cNvPr>
          <xdr:cNvSpPr>
            <a:spLocks noChangeArrowheads="1"/>
          </xdr:cNvSpPr>
        </xdr:nvSpPr>
        <xdr:spPr bwMode="auto">
          <a:xfrm>
            <a:off x="209550" y="649099"/>
            <a:ext cx="3562350" cy="98661"/>
          </a:xfrm>
          <a:prstGeom prst="rect">
            <a:avLst/>
          </a:prstGeom>
          <a:gradFill rotWithShape="1">
            <a:gsLst>
              <a:gs pos="0">
                <a:srgbClr val="D8D8D8"/>
              </a:gs>
              <a:gs pos="100000">
                <a:srgbClr val="D8D8D8"/>
              </a:gs>
            </a:gsLst>
            <a:lin ang="18900000" scaled="1"/>
          </a:gradFill>
          <a:ln>
            <a:noFill/>
          </a:ln>
          <a:extLst>
            <a:ext uri="{91240B29-F687-4F45-9708-019B960494DF}">
              <a14:hiddenLine xmlns:a14="http://schemas.microsoft.com/office/drawing/2010/main" w="9525">
                <a:solidFill>
                  <a:srgbClr val="000000"/>
                </a:solidFill>
                <a:miter lim="800000"/>
                <a:headEnd/>
                <a:tailEnd/>
              </a14:hiddenLine>
            </a:ext>
          </a:extLst>
        </xdr:spPr>
      </xdr:sp>
      <xdr:grpSp>
        <xdr:nvGrpSpPr>
          <xdr:cNvPr id="4" name="Grupo 12">
            <a:extLst>
              <a:ext uri="{FF2B5EF4-FFF2-40B4-BE49-F238E27FC236}">
                <a16:creationId xmlns:a16="http://schemas.microsoft.com/office/drawing/2014/main" xmlns="" id="{2B2611F4-2684-245D-30D9-E4F7750B5960}"/>
              </a:ext>
            </a:extLst>
          </xdr:cNvPr>
          <xdr:cNvGrpSpPr/>
        </xdr:nvGrpSpPr>
        <xdr:grpSpPr>
          <a:xfrm>
            <a:off x="327277" y="19050"/>
            <a:ext cx="3187448" cy="597056"/>
            <a:chOff x="327277" y="19050"/>
            <a:chExt cx="3187448" cy="597056"/>
          </a:xfrm>
        </xdr:grpSpPr>
        <xdr:pic>
          <xdr:nvPicPr>
            <xdr:cNvPr id="5" name="Imagem 4" descr="nova-logomarca-oficial-da-prefeitura-de-niteroi">
              <a:extLst>
                <a:ext uri="{FF2B5EF4-FFF2-40B4-BE49-F238E27FC236}">
                  <a16:creationId xmlns:a16="http://schemas.microsoft.com/office/drawing/2014/main" xmlns="" id="{85339678-B955-B5C1-3123-DF34B14B125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27277" y="31841"/>
              <a:ext cx="549023" cy="5842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Imagem 5">
              <a:extLst>
                <a:ext uri="{FF2B5EF4-FFF2-40B4-BE49-F238E27FC236}">
                  <a16:creationId xmlns:a16="http://schemas.microsoft.com/office/drawing/2014/main" xmlns="" id="{2E493B77-319B-74EE-4324-F09DEE9FB506}"/>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b="14352"/>
            <a:stretch>
              <a:fillRect/>
            </a:stretch>
          </xdr:blipFill>
          <xdr:spPr bwMode="auto">
            <a:xfrm>
              <a:off x="2706707" y="19050"/>
              <a:ext cx="808018" cy="49854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819150</xdr:colOff>
      <xdr:row>0</xdr:row>
      <xdr:rowOff>0</xdr:rowOff>
    </xdr:from>
    <xdr:to>
      <xdr:col>2</xdr:col>
      <xdr:colOff>3162300</xdr:colOff>
      <xdr:row>3</xdr:row>
      <xdr:rowOff>138160</xdr:rowOff>
    </xdr:to>
    <xdr:grpSp>
      <xdr:nvGrpSpPr>
        <xdr:cNvPr id="11" name="Grupo 10">
          <a:extLst>
            <a:ext uri="{FF2B5EF4-FFF2-40B4-BE49-F238E27FC236}">
              <a16:creationId xmlns:a16="http://schemas.microsoft.com/office/drawing/2014/main" xmlns="" id="{00000000-0008-0000-0300-00000B000000}"/>
            </a:ext>
          </a:extLst>
        </xdr:cNvPr>
        <xdr:cNvGrpSpPr/>
      </xdr:nvGrpSpPr>
      <xdr:grpSpPr>
        <a:xfrm>
          <a:off x="1485900" y="0"/>
          <a:ext cx="3567793" cy="736874"/>
          <a:chOff x="209550" y="19050"/>
          <a:chExt cx="3562350" cy="728710"/>
        </a:xfrm>
      </xdr:grpSpPr>
      <xdr:sp macro="" textlink="">
        <xdr:nvSpPr>
          <xdr:cNvPr id="12" name="Rectangle 11">
            <a:extLst>
              <a:ext uri="{FF2B5EF4-FFF2-40B4-BE49-F238E27FC236}">
                <a16:creationId xmlns:a16="http://schemas.microsoft.com/office/drawing/2014/main" xmlns="" id="{00000000-0008-0000-0300-00000C000000}"/>
              </a:ext>
            </a:extLst>
          </xdr:cNvPr>
          <xdr:cNvSpPr>
            <a:spLocks noChangeArrowheads="1"/>
          </xdr:cNvSpPr>
        </xdr:nvSpPr>
        <xdr:spPr bwMode="auto">
          <a:xfrm>
            <a:off x="209550" y="649099"/>
            <a:ext cx="3562350" cy="98661"/>
          </a:xfrm>
          <a:prstGeom prst="rect">
            <a:avLst/>
          </a:prstGeom>
          <a:gradFill rotWithShape="1">
            <a:gsLst>
              <a:gs pos="0">
                <a:srgbClr val="D8D8D8"/>
              </a:gs>
              <a:gs pos="100000">
                <a:srgbClr val="D8D8D8"/>
              </a:gs>
            </a:gsLst>
            <a:lin ang="18900000" scaled="1"/>
          </a:gradFill>
          <a:ln>
            <a:noFill/>
          </a:ln>
          <a:extLst>
            <a:ext uri="{91240B29-F687-4F45-9708-019B960494DF}">
              <a14:hiddenLine xmlns:a14="http://schemas.microsoft.com/office/drawing/2010/main" w="9525">
                <a:solidFill>
                  <a:srgbClr val="000000"/>
                </a:solidFill>
                <a:miter lim="800000"/>
                <a:headEnd/>
                <a:tailEnd/>
              </a14:hiddenLine>
            </a:ext>
          </a:extLst>
        </xdr:spPr>
      </xdr:sp>
      <xdr:grpSp>
        <xdr:nvGrpSpPr>
          <xdr:cNvPr id="13" name="Grupo 12">
            <a:extLst>
              <a:ext uri="{FF2B5EF4-FFF2-40B4-BE49-F238E27FC236}">
                <a16:creationId xmlns:a16="http://schemas.microsoft.com/office/drawing/2014/main" xmlns="" id="{00000000-0008-0000-0300-00000D000000}"/>
              </a:ext>
            </a:extLst>
          </xdr:cNvPr>
          <xdr:cNvGrpSpPr/>
        </xdr:nvGrpSpPr>
        <xdr:grpSpPr>
          <a:xfrm>
            <a:off x="327277" y="19050"/>
            <a:ext cx="3187448" cy="597056"/>
            <a:chOff x="327277" y="19050"/>
            <a:chExt cx="3187448" cy="597056"/>
          </a:xfrm>
        </xdr:grpSpPr>
        <xdr:pic>
          <xdr:nvPicPr>
            <xdr:cNvPr id="14" name="Imagem 13" descr="nova-logomarca-oficial-da-prefeitura-de-niteroi">
              <a:extLst>
                <a:ext uri="{FF2B5EF4-FFF2-40B4-BE49-F238E27FC236}">
                  <a16:creationId xmlns:a16="http://schemas.microsoft.com/office/drawing/2014/main" xmlns="" id="{00000000-0008-0000-0300-00000E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27277" y="31841"/>
              <a:ext cx="549023" cy="5842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Imagem 14">
              <a:extLst>
                <a:ext uri="{FF2B5EF4-FFF2-40B4-BE49-F238E27FC236}">
                  <a16:creationId xmlns:a16="http://schemas.microsoft.com/office/drawing/2014/main" xmlns="" id="{00000000-0008-0000-0300-00000F00000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b="14352"/>
            <a:stretch>
              <a:fillRect/>
            </a:stretch>
          </xdr:blipFill>
          <xdr:spPr bwMode="auto">
            <a:xfrm>
              <a:off x="2706707" y="19050"/>
              <a:ext cx="808018" cy="49854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847726</xdr:colOff>
      <xdr:row>0</xdr:row>
      <xdr:rowOff>38100</xdr:rowOff>
    </xdr:from>
    <xdr:to>
      <xdr:col>2</xdr:col>
      <xdr:colOff>3133726</xdr:colOff>
      <xdr:row>3</xdr:row>
      <xdr:rowOff>85725</xdr:rowOff>
    </xdr:to>
    <xdr:grpSp>
      <xdr:nvGrpSpPr>
        <xdr:cNvPr id="8" name="Grupo 10">
          <a:extLst>
            <a:ext uri="{FF2B5EF4-FFF2-40B4-BE49-F238E27FC236}">
              <a16:creationId xmlns:a16="http://schemas.microsoft.com/office/drawing/2014/main" xmlns="" id="{37028B6F-382D-4FBE-8868-C9AC1D88B8AA}"/>
            </a:ext>
          </a:extLst>
        </xdr:cNvPr>
        <xdr:cNvGrpSpPr/>
      </xdr:nvGrpSpPr>
      <xdr:grpSpPr>
        <a:xfrm>
          <a:off x="1515713" y="38100"/>
          <a:ext cx="3510643" cy="629021"/>
          <a:chOff x="209550" y="19050"/>
          <a:chExt cx="3562350" cy="728710"/>
        </a:xfrm>
      </xdr:grpSpPr>
      <xdr:sp macro="" textlink="">
        <xdr:nvSpPr>
          <xdr:cNvPr id="9" name="Rectangle 11">
            <a:extLst>
              <a:ext uri="{FF2B5EF4-FFF2-40B4-BE49-F238E27FC236}">
                <a16:creationId xmlns:a16="http://schemas.microsoft.com/office/drawing/2014/main" xmlns="" id="{CE26249E-0FF3-34F4-29E0-359EF5D404A3}"/>
              </a:ext>
            </a:extLst>
          </xdr:cNvPr>
          <xdr:cNvSpPr>
            <a:spLocks noChangeArrowheads="1"/>
          </xdr:cNvSpPr>
        </xdr:nvSpPr>
        <xdr:spPr bwMode="auto">
          <a:xfrm>
            <a:off x="209550" y="649099"/>
            <a:ext cx="3562350" cy="98661"/>
          </a:xfrm>
          <a:prstGeom prst="rect">
            <a:avLst/>
          </a:prstGeom>
          <a:gradFill rotWithShape="1">
            <a:gsLst>
              <a:gs pos="0">
                <a:srgbClr val="D8D8D8"/>
              </a:gs>
              <a:gs pos="100000">
                <a:srgbClr val="D8D8D8"/>
              </a:gs>
            </a:gsLst>
            <a:lin ang="18900000" scaled="1"/>
          </a:gradFill>
          <a:ln>
            <a:noFill/>
          </a:ln>
          <a:extLst>
            <a:ext uri="{91240B29-F687-4F45-9708-019B960494DF}">
              <a14:hiddenLine xmlns:a14="http://schemas.microsoft.com/office/drawing/2010/main" w="9525">
                <a:solidFill>
                  <a:srgbClr val="000000"/>
                </a:solidFill>
                <a:miter lim="800000"/>
                <a:headEnd/>
                <a:tailEnd/>
              </a14:hiddenLine>
            </a:ext>
          </a:extLst>
        </xdr:spPr>
      </xdr:sp>
      <xdr:grpSp>
        <xdr:nvGrpSpPr>
          <xdr:cNvPr id="10" name="Grupo 12">
            <a:extLst>
              <a:ext uri="{FF2B5EF4-FFF2-40B4-BE49-F238E27FC236}">
                <a16:creationId xmlns:a16="http://schemas.microsoft.com/office/drawing/2014/main" xmlns="" id="{8F47CA6D-2559-FC97-0685-8F7B5235FC28}"/>
              </a:ext>
            </a:extLst>
          </xdr:cNvPr>
          <xdr:cNvGrpSpPr/>
        </xdr:nvGrpSpPr>
        <xdr:grpSpPr>
          <a:xfrm>
            <a:off x="327277" y="19050"/>
            <a:ext cx="3187448" cy="597056"/>
            <a:chOff x="327277" y="19050"/>
            <a:chExt cx="3187448" cy="597056"/>
          </a:xfrm>
        </xdr:grpSpPr>
        <xdr:pic>
          <xdr:nvPicPr>
            <xdr:cNvPr id="11" name="Imagem 10" descr="nova-logomarca-oficial-da-prefeitura-de-niteroi">
              <a:extLst>
                <a:ext uri="{FF2B5EF4-FFF2-40B4-BE49-F238E27FC236}">
                  <a16:creationId xmlns:a16="http://schemas.microsoft.com/office/drawing/2014/main" xmlns="" id="{FE432A3E-3009-D479-5F35-C3B530EBB0DB}"/>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27277" y="31841"/>
              <a:ext cx="549023" cy="5842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m 11">
              <a:extLst>
                <a:ext uri="{FF2B5EF4-FFF2-40B4-BE49-F238E27FC236}">
                  <a16:creationId xmlns:a16="http://schemas.microsoft.com/office/drawing/2014/main" xmlns="" id="{9F483EC8-EFDD-55D3-96AC-2F474C918185}"/>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b="14352"/>
            <a:stretch>
              <a:fillRect/>
            </a:stretch>
          </xdr:blipFill>
          <xdr:spPr bwMode="auto">
            <a:xfrm>
              <a:off x="2706707" y="19050"/>
              <a:ext cx="808018" cy="49854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734785</xdr:colOff>
      <xdr:row>0</xdr:row>
      <xdr:rowOff>0</xdr:rowOff>
    </xdr:from>
    <xdr:to>
      <xdr:col>2</xdr:col>
      <xdr:colOff>3015342</xdr:colOff>
      <xdr:row>3</xdr:row>
      <xdr:rowOff>39461</xdr:rowOff>
    </xdr:to>
    <xdr:grpSp>
      <xdr:nvGrpSpPr>
        <xdr:cNvPr id="8" name="Grupo 10">
          <a:extLst>
            <a:ext uri="{FF2B5EF4-FFF2-40B4-BE49-F238E27FC236}">
              <a16:creationId xmlns:a16="http://schemas.microsoft.com/office/drawing/2014/main" xmlns="" id="{64428612-1195-46D0-BB49-E8FA0E9AE57D}"/>
            </a:ext>
          </a:extLst>
        </xdr:cNvPr>
        <xdr:cNvGrpSpPr/>
      </xdr:nvGrpSpPr>
      <xdr:grpSpPr>
        <a:xfrm>
          <a:off x="1401535" y="0"/>
          <a:ext cx="3505200" cy="638175"/>
          <a:chOff x="209550" y="19050"/>
          <a:chExt cx="3562350" cy="728710"/>
        </a:xfrm>
      </xdr:grpSpPr>
      <xdr:sp macro="" textlink="">
        <xdr:nvSpPr>
          <xdr:cNvPr id="9" name="Rectangle 11">
            <a:extLst>
              <a:ext uri="{FF2B5EF4-FFF2-40B4-BE49-F238E27FC236}">
                <a16:creationId xmlns:a16="http://schemas.microsoft.com/office/drawing/2014/main" xmlns="" id="{B16F3F19-96A6-EEDC-36D4-4BE69C987CC3}"/>
              </a:ext>
            </a:extLst>
          </xdr:cNvPr>
          <xdr:cNvSpPr>
            <a:spLocks noChangeArrowheads="1"/>
          </xdr:cNvSpPr>
        </xdr:nvSpPr>
        <xdr:spPr bwMode="auto">
          <a:xfrm>
            <a:off x="209550" y="649099"/>
            <a:ext cx="3562350" cy="98661"/>
          </a:xfrm>
          <a:prstGeom prst="rect">
            <a:avLst/>
          </a:prstGeom>
          <a:gradFill rotWithShape="1">
            <a:gsLst>
              <a:gs pos="0">
                <a:srgbClr val="D8D8D8"/>
              </a:gs>
              <a:gs pos="100000">
                <a:srgbClr val="D8D8D8"/>
              </a:gs>
            </a:gsLst>
            <a:lin ang="18900000" scaled="1"/>
          </a:gradFill>
          <a:ln>
            <a:noFill/>
          </a:ln>
          <a:extLst>
            <a:ext uri="{91240B29-F687-4F45-9708-019B960494DF}">
              <a14:hiddenLine xmlns:a14="http://schemas.microsoft.com/office/drawing/2010/main" w="9525">
                <a:solidFill>
                  <a:srgbClr val="000000"/>
                </a:solidFill>
                <a:miter lim="800000"/>
                <a:headEnd/>
                <a:tailEnd/>
              </a14:hiddenLine>
            </a:ext>
          </a:extLst>
        </xdr:spPr>
      </xdr:sp>
      <xdr:grpSp>
        <xdr:nvGrpSpPr>
          <xdr:cNvPr id="10" name="Grupo 12">
            <a:extLst>
              <a:ext uri="{FF2B5EF4-FFF2-40B4-BE49-F238E27FC236}">
                <a16:creationId xmlns:a16="http://schemas.microsoft.com/office/drawing/2014/main" xmlns="" id="{BF3CEE35-95D8-6998-68D6-D8D3A1E85AF8}"/>
              </a:ext>
            </a:extLst>
          </xdr:cNvPr>
          <xdr:cNvGrpSpPr/>
        </xdr:nvGrpSpPr>
        <xdr:grpSpPr>
          <a:xfrm>
            <a:off x="327277" y="19050"/>
            <a:ext cx="3187448" cy="597056"/>
            <a:chOff x="327277" y="19050"/>
            <a:chExt cx="3187448" cy="597056"/>
          </a:xfrm>
        </xdr:grpSpPr>
        <xdr:pic>
          <xdr:nvPicPr>
            <xdr:cNvPr id="11" name="Imagem 10" descr="nova-logomarca-oficial-da-prefeitura-de-niteroi">
              <a:extLst>
                <a:ext uri="{FF2B5EF4-FFF2-40B4-BE49-F238E27FC236}">
                  <a16:creationId xmlns:a16="http://schemas.microsoft.com/office/drawing/2014/main" xmlns="" id="{1A570C8C-892C-7CF6-7A30-894EC421406F}"/>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27277" y="31841"/>
              <a:ext cx="549023" cy="5842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m 11">
              <a:extLst>
                <a:ext uri="{FF2B5EF4-FFF2-40B4-BE49-F238E27FC236}">
                  <a16:creationId xmlns:a16="http://schemas.microsoft.com/office/drawing/2014/main" xmlns="" id="{6DF3B007-001A-0539-39DA-FD2E089D613C}"/>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b="14352"/>
            <a:stretch>
              <a:fillRect/>
            </a:stretch>
          </xdr:blipFill>
          <xdr:spPr bwMode="auto">
            <a:xfrm>
              <a:off x="2706707" y="19050"/>
              <a:ext cx="808018" cy="49854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548640</xdr:colOff>
      <xdr:row>0</xdr:row>
      <xdr:rowOff>53340</xdr:rowOff>
    </xdr:from>
    <xdr:to>
      <xdr:col>2</xdr:col>
      <xdr:colOff>550545</xdr:colOff>
      <xdr:row>3</xdr:row>
      <xdr:rowOff>106211</xdr:rowOff>
    </xdr:to>
    <xdr:grpSp>
      <xdr:nvGrpSpPr>
        <xdr:cNvPr id="2" name="Group 5">
          <a:extLst>
            <a:ext uri="{FF2B5EF4-FFF2-40B4-BE49-F238E27FC236}">
              <a16:creationId xmlns:a16="http://schemas.microsoft.com/office/drawing/2014/main" xmlns="" id="{00000000-0008-0000-0900-000002000000}"/>
            </a:ext>
          </a:extLst>
        </xdr:cNvPr>
        <xdr:cNvGrpSpPr>
          <a:grpSpLocks noChangeAspect="1"/>
        </xdr:cNvGrpSpPr>
      </xdr:nvGrpSpPr>
      <xdr:grpSpPr bwMode="auto">
        <a:xfrm>
          <a:off x="2863215" y="53340"/>
          <a:ext cx="1905" cy="1033946"/>
          <a:chOff x="173" y="20"/>
          <a:chExt cx="65" cy="49"/>
        </a:xfrm>
      </xdr:grpSpPr>
      <xdr:sp macro="" textlink="">
        <xdr:nvSpPr>
          <xdr:cNvPr id="3" name="AutoShape 4">
            <a:extLst>
              <a:ext uri="{FF2B5EF4-FFF2-40B4-BE49-F238E27FC236}">
                <a16:creationId xmlns:a16="http://schemas.microsoft.com/office/drawing/2014/main" xmlns="" id="{00000000-0008-0000-0900-000003000000}"/>
              </a:ext>
            </a:extLst>
          </xdr:cNvPr>
          <xdr:cNvSpPr>
            <a:spLocks noChangeAspect="1" noChangeArrowheads="1" noTextEdit="1"/>
          </xdr:cNvSpPr>
        </xdr:nvSpPr>
        <xdr:spPr bwMode="auto">
          <a:xfrm>
            <a:off x="173" y="20"/>
            <a:ext cx="6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4" name="Imagem 3">
            <a:extLst>
              <a:ext uri="{FF2B5EF4-FFF2-40B4-BE49-F238E27FC236}">
                <a16:creationId xmlns:a16="http://schemas.microsoft.com/office/drawing/2014/main" xmlns=""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 y="20"/>
            <a:ext cx="6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542925</xdr:colOff>
      <xdr:row>0</xdr:row>
      <xdr:rowOff>219075</xdr:rowOff>
    </xdr:from>
    <xdr:to>
      <xdr:col>5</xdr:col>
      <xdr:colOff>466725</xdr:colOff>
      <xdr:row>2</xdr:row>
      <xdr:rowOff>257175</xdr:rowOff>
    </xdr:to>
    <xdr:grpSp>
      <xdr:nvGrpSpPr>
        <xdr:cNvPr id="6" name="Grupo 10">
          <a:extLst>
            <a:ext uri="{FF2B5EF4-FFF2-40B4-BE49-F238E27FC236}">
              <a16:creationId xmlns:a16="http://schemas.microsoft.com/office/drawing/2014/main" xmlns="" id="{190271B8-7D4A-426B-A51D-D2E114FA68A6}"/>
            </a:ext>
          </a:extLst>
        </xdr:cNvPr>
        <xdr:cNvGrpSpPr/>
      </xdr:nvGrpSpPr>
      <xdr:grpSpPr>
        <a:xfrm>
          <a:off x="971550" y="219075"/>
          <a:ext cx="3933825" cy="638175"/>
          <a:chOff x="209550" y="19050"/>
          <a:chExt cx="3562350" cy="728710"/>
        </a:xfrm>
      </xdr:grpSpPr>
      <xdr:sp macro="" textlink="">
        <xdr:nvSpPr>
          <xdr:cNvPr id="10" name="Rectangle 11">
            <a:extLst>
              <a:ext uri="{FF2B5EF4-FFF2-40B4-BE49-F238E27FC236}">
                <a16:creationId xmlns:a16="http://schemas.microsoft.com/office/drawing/2014/main" xmlns="" id="{BEEB9CC0-C3BC-4AA3-C0F5-070DB861D324}"/>
              </a:ext>
            </a:extLst>
          </xdr:cNvPr>
          <xdr:cNvSpPr>
            <a:spLocks noChangeArrowheads="1"/>
          </xdr:cNvSpPr>
        </xdr:nvSpPr>
        <xdr:spPr bwMode="auto">
          <a:xfrm>
            <a:off x="209550" y="649099"/>
            <a:ext cx="3562350" cy="98661"/>
          </a:xfrm>
          <a:prstGeom prst="rect">
            <a:avLst/>
          </a:prstGeom>
          <a:gradFill rotWithShape="1">
            <a:gsLst>
              <a:gs pos="0">
                <a:srgbClr val="D8D8D8"/>
              </a:gs>
              <a:gs pos="100000">
                <a:srgbClr val="D8D8D8"/>
              </a:gs>
            </a:gsLst>
            <a:lin ang="18900000" scaled="1"/>
          </a:gradFill>
          <a:ln>
            <a:noFill/>
          </a:ln>
          <a:extLst>
            <a:ext uri="{91240B29-F687-4F45-9708-019B960494DF}">
              <a14:hiddenLine xmlns:a14="http://schemas.microsoft.com/office/drawing/2010/main" w="9525">
                <a:solidFill>
                  <a:srgbClr val="000000"/>
                </a:solidFill>
                <a:miter lim="800000"/>
                <a:headEnd/>
                <a:tailEnd/>
              </a14:hiddenLine>
            </a:ext>
          </a:extLst>
        </xdr:spPr>
      </xdr:sp>
      <xdr:grpSp>
        <xdr:nvGrpSpPr>
          <xdr:cNvPr id="11" name="Grupo 12">
            <a:extLst>
              <a:ext uri="{FF2B5EF4-FFF2-40B4-BE49-F238E27FC236}">
                <a16:creationId xmlns:a16="http://schemas.microsoft.com/office/drawing/2014/main" xmlns="" id="{5BE91D37-1EB7-D3AF-F9B7-A6F3064F0850}"/>
              </a:ext>
            </a:extLst>
          </xdr:cNvPr>
          <xdr:cNvGrpSpPr/>
        </xdr:nvGrpSpPr>
        <xdr:grpSpPr>
          <a:xfrm>
            <a:off x="327277" y="19050"/>
            <a:ext cx="3187448" cy="597056"/>
            <a:chOff x="327277" y="19050"/>
            <a:chExt cx="3187448" cy="597056"/>
          </a:xfrm>
        </xdr:grpSpPr>
        <xdr:pic>
          <xdr:nvPicPr>
            <xdr:cNvPr id="12" name="Imagem 11" descr="nova-logomarca-oficial-da-prefeitura-de-niteroi">
              <a:extLst>
                <a:ext uri="{FF2B5EF4-FFF2-40B4-BE49-F238E27FC236}">
                  <a16:creationId xmlns:a16="http://schemas.microsoft.com/office/drawing/2014/main" xmlns="" id="{A0E9C5F9-A886-08F9-C6A5-645858E9894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27277" y="31841"/>
              <a:ext cx="549023" cy="5842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Imagem 12">
              <a:extLst>
                <a:ext uri="{FF2B5EF4-FFF2-40B4-BE49-F238E27FC236}">
                  <a16:creationId xmlns:a16="http://schemas.microsoft.com/office/drawing/2014/main" xmlns="" id="{04C9E90D-7047-538A-B688-BDE69343912D}"/>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b="14352"/>
            <a:stretch>
              <a:fillRect/>
            </a:stretch>
          </xdr:blipFill>
          <xdr:spPr bwMode="auto">
            <a:xfrm>
              <a:off x="2706707" y="19050"/>
              <a:ext cx="808018" cy="49854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0</xdr:row>
      <xdr:rowOff>53340</xdr:rowOff>
    </xdr:from>
    <xdr:to>
      <xdr:col>3</xdr:col>
      <xdr:colOff>0</xdr:colOff>
      <xdr:row>3</xdr:row>
      <xdr:rowOff>106211</xdr:rowOff>
    </xdr:to>
    <xdr:grpSp>
      <xdr:nvGrpSpPr>
        <xdr:cNvPr id="2" name="Group 5">
          <a:extLst>
            <a:ext uri="{FF2B5EF4-FFF2-40B4-BE49-F238E27FC236}">
              <a16:creationId xmlns:a16="http://schemas.microsoft.com/office/drawing/2014/main" xmlns="" id="{00000000-0008-0000-0A00-000002000000}"/>
            </a:ext>
          </a:extLst>
        </xdr:cNvPr>
        <xdr:cNvGrpSpPr>
          <a:grpSpLocks noChangeAspect="1"/>
        </xdr:cNvGrpSpPr>
      </xdr:nvGrpSpPr>
      <xdr:grpSpPr bwMode="auto">
        <a:xfrm>
          <a:off x="3670788" y="53340"/>
          <a:ext cx="0" cy="624371"/>
          <a:chOff x="173" y="20"/>
          <a:chExt cx="65" cy="49"/>
        </a:xfrm>
      </xdr:grpSpPr>
      <xdr:sp macro="" textlink="">
        <xdr:nvSpPr>
          <xdr:cNvPr id="3" name="AutoShape 4">
            <a:extLst>
              <a:ext uri="{FF2B5EF4-FFF2-40B4-BE49-F238E27FC236}">
                <a16:creationId xmlns:a16="http://schemas.microsoft.com/office/drawing/2014/main" xmlns="" id="{00000000-0008-0000-0A00-000003000000}"/>
              </a:ext>
            </a:extLst>
          </xdr:cNvPr>
          <xdr:cNvSpPr>
            <a:spLocks noChangeAspect="1" noChangeArrowheads="1" noTextEdit="1"/>
          </xdr:cNvSpPr>
        </xdr:nvSpPr>
        <xdr:spPr bwMode="auto">
          <a:xfrm>
            <a:off x="173" y="20"/>
            <a:ext cx="6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4" name="Imagem 3">
            <a:extLst>
              <a:ext uri="{FF2B5EF4-FFF2-40B4-BE49-F238E27FC236}">
                <a16:creationId xmlns:a16="http://schemas.microsoft.com/office/drawing/2014/main" xmlns=""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 y="20"/>
            <a:ext cx="6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190501</xdr:colOff>
      <xdr:row>1</xdr:row>
      <xdr:rowOff>47625</xdr:rowOff>
    </xdr:from>
    <xdr:to>
      <xdr:col>2</xdr:col>
      <xdr:colOff>2381250</xdr:colOff>
      <xdr:row>3</xdr:row>
      <xdr:rowOff>152400</xdr:rowOff>
    </xdr:to>
    <xdr:grpSp>
      <xdr:nvGrpSpPr>
        <xdr:cNvPr id="5" name="Grupo 4">
          <a:extLst>
            <a:ext uri="{FF2B5EF4-FFF2-40B4-BE49-F238E27FC236}">
              <a16:creationId xmlns:a16="http://schemas.microsoft.com/office/drawing/2014/main" xmlns="" id="{00000000-0008-0000-0A00-000005000000}"/>
            </a:ext>
          </a:extLst>
        </xdr:cNvPr>
        <xdr:cNvGrpSpPr>
          <a:grpSpLocks/>
        </xdr:cNvGrpSpPr>
      </xdr:nvGrpSpPr>
      <xdr:grpSpPr bwMode="auto">
        <a:xfrm>
          <a:off x="190501" y="238125"/>
          <a:ext cx="3282461" cy="485775"/>
          <a:chOff x="0" y="-869"/>
          <a:chExt cx="75361" cy="9717"/>
        </a:xfrm>
      </xdr:grpSpPr>
      <xdr:sp macro="" textlink="">
        <xdr:nvSpPr>
          <xdr:cNvPr id="6" name="Rectangle 11">
            <a:extLst>
              <a:ext uri="{FF2B5EF4-FFF2-40B4-BE49-F238E27FC236}">
                <a16:creationId xmlns:a16="http://schemas.microsoft.com/office/drawing/2014/main" xmlns="" id="{00000000-0008-0000-0A00-000006000000}"/>
              </a:ext>
            </a:extLst>
          </xdr:cNvPr>
          <xdr:cNvSpPr>
            <a:spLocks noChangeArrowheads="1"/>
          </xdr:cNvSpPr>
        </xdr:nvSpPr>
        <xdr:spPr bwMode="auto">
          <a:xfrm>
            <a:off x="0" y="2852"/>
            <a:ext cx="75361" cy="2013"/>
          </a:xfrm>
          <a:prstGeom prst="rect">
            <a:avLst/>
          </a:prstGeom>
          <a:gradFill rotWithShape="1">
            <a:gsLst>
              <a:gs pos="0">
                <a:srgbClr val="D8D8D8"/>
              </a:gs>
              <a:gs pos="100000">
                <a:srgbClr val="D8D8D8"/>
              </a:gs>
            </a:gsLst>
            <a:lin ang="18900000" scaled="1"/>
          </a:grad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7" name="Imagem 6" descr="nova-logomarca-oficial-da-prefeitura-de-niteroi">
            <a:extLst>
              <a:ext uri="{FF2B5EF4-FFF2-40B4-BE49-F238E27FC236}">
                <a16:creationId xmlns:a16="http://schemas.microsoft.com/office/drawing/2014/main" xmlns="" id="{00000000-0008-0000-0A00-00000700000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98" y="-608"/>
            <a:ext cx="9213" cy="94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Imagem 7">
            <a:extLst>
              <a:ext uri="{FF2B5EF4-FFF2-40B4-BE49-F238E27FC236}">
                <a16:creationId xmlns:a16="http://schemas.microsoft.com/office/drawing/2014/main" xmlns="" id="{00000000-0008-0000-0A00-000008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b="14352"/>
          <a:stretch>
            <a:fillRect/>
          </a:stretch>
        </xdr:blipFill>
        <xdr:spPr bwMode="auto">
          <a:xfrm>
            <a:off x="13736" y="-869"/>
            <a:ext cx="14763" cy="878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0</xdr:col>
      <xdr:colOff>87676</xdr:colOff>
      <xdr:row>21</xdr:row>
      <xdr:rowOff>47109</xdr:rowOff>
    </xdr:from>
    <xdr:ext cx="3341324" cy="444802"/>
    <mc:AlternateContent xmlns:mc="http://schemas.openxmlformats.org/markup-compatibility/2006" xmlns:a14="http://schemas.microsoft.com/office/drawing/2010/main">
      <mc:Choice Requires="a14">
        <xdr:sp macro="" textlink="">
          <xdr:nvSpPr>
            <xdr:cNvPr id="9" name="CaixaDeTexto 8">
              <a:extLst>
                <a:ext uri="{FF2B5EF4-FFF2-40B4-BE49-F238E27FC236}">
                  <a16:creationId xmlns:a16="http://schemas.microsoft.com/office/drawing/2014/main" xmlns="" id="{00000000-0008-0000-0A00-000009000000}"/>
                </a:ext>
              </a:extLst>
            </xdr:cNvPr>
            <xdr:cNvSpPr txBox="1"/>
          </xdr:nvSpPr>
          <xdr:spPr>
            <a:xfrm>
              <a:off x="87676" y="4276209"/>
              <a:ext cx="3341324" cy="444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b="0" i="1">
                        <a:latin typeface="Cambria Math"/>
                      </a:rPr>
                      <m:t>=</m:t>
                    </m:r>
                    <m:f>
                      <m:fPr>
                        <m:ctrlPr>
                          <a:rPr lang="pt-BR" sz="1100" b="0" i="1">
                            <a:latin typeface="Cambria Math"/>
                          </a:rPr>
                        </m:ctrlPr>
                      </m:fPr>
                      <m:num>
                        <m:r>
                          <a:rPr lang="pt-BR" sz="1100" b="0" i="1">
                            <a:latin typeface="Cambria Math"/>
                          </a:rPr>
                          <m:t>(</m:t>
                        </m:r>
                        <m:r>
                          <a:rPr lang="pt-BR" sz="1100" b="0" i="1">
                            <a:solidFill>
                              <a:schemeClr val="tx1"/>
                            </a:solidFill>
                            <a:effectLst/>
                            <a:latin typeface="Cambria Math"/>
                            <a:ea typeface="+mn-ea"/>
                            <a:cs typeface="+mn-cs"/>
                          </a:rPr>
                          <m:t>1+</m:t>
                        </m:r>
                        <m:r>
                          <a:rPr lang="pt-BR" sz="1100" b="0" i="1">
                            <a:solidFill>
                              <a:schemeClr val="tx1"/>
                            </a:solidFill>
                            <a:effectLst/>
                            <a:latin typeface="Cambria Math"/>
                            <a:ea typeface="+mn-ea"/>
                            <a:cs typeface="+mn-cs"/>
                          </a:rPr>
                          <m:t>𝑋</m:t>
                        </m:r>
                        <m:r>
                          <a:rPr lang="pt-BR" sz="1100" b="0" i="1">
                            <a:solidFill>
                              <a:schemeClr val="tx1"/>
                            </a:solidFill>
                            <a:effectLst/>
                            <a:latin typeface="Cambria Math"/>
                            <a:ea typeface="+mn-ea"/>
                            <a:cs typeface="+mn-cs"/>
                          </a:rPr>
                          <m:t>)(1+</m:t>
                        </m:r>
                        <m:r>
                          <a:rPr lang="pt-BR" sz="1100" b="0" i="1">
                            <a:solidFill>
                              <a:schemeClr val="tx1"/>
                            </a:solidFill>
                            <a:effectLst/>
                            <a:latin typeface="Cambria Math"/>
                            <a:ea typeface="+mn-ea"/>
                            <a:cs typeface="+mn-cs"/>
                          </a:rPr>
                          <m:t>𝑌</m:t>
                        </m:r>
                        <m:r>
                          <a:rPr lang="pt-BR" sz="1100" b="0" i="1">
                            <a:solidFill>
                              <a:schemeClr val="tx1"/>
                            </a:solidFill>
                            <a:effectLst/>
                            <a:latin typeface="Cambria Math"/>
                            <a:ea typeface="+mn-ea"/>
                            <a:cs typeface="+mn-cs"/>
                          </a:rPr>
                          <m:t>)(1+</m:t>
                        </m:r>
                        <m:r>
                          <a:rPr lang="pt-BR" sz="1100" b="0" i="1">
                            <a:solidFill>
                              <a:schemeClr val="tx1"/>
                            </a:solidFill>
                            <a:effectLst/>
                            <a:latin typeface="Cambria Math"/>
                            <a:ea typeface="+mn-ea"/>
                            <a:cs typeface="+mn-cs"/>
                          </a:rPr>
                          <m:t>𝑍</m:t>
                        </m:r>
                        <m:r>
                          <a:rPr lang="pt-BR" sz="1100" b="0" i="1">
                            <a:solidFill>
                              <a:schemeClr val="tx1"/>
                            </a:solidFill>
                            <a:effectLst/>
                            <a:latin typeface="Cambria Math"/>
                            <a:ea typeface="+mn-ea"/>
                            <a:cs typeface="+mn-cs"/>
                          </a:rPr>
                          <m:t>)</m:t>
                        </m:r>
                      </m:num>
                      <m:den>
                        <m:r>
                          <a:rPr lang="pt-BR" sz="1100" b="0" i="1">
                            <a:latin typeface="Cambria Math"/>
                          </a:rPr>
                          <m:t>(1−</m:t>
                        </m:r>
                        <m:r>
                          <a:rPr lang="pt-BR" sz="1100" b="0" i="1">
                            <a:latin typeface="Cambria Math"/>
                          </a:rPr>
                          <m:t>𝐼</m:t>
                        </m:r>
                        <m:r>
                          <a:rPr lang="pt-BR" sz="1100" b="0" i="1">
                            <a:latin typeface="Cambria Math"/>
                          </a:rPr>
                          <m:t>)</m:t>
                        </m:r>
                      </m:den>
                    </m:f>
                    <m:r>
                      <a:rPr lang="pt-BR" sz="1100" b="0" i="1">
                        <a:latin typeface="Cambria Math"/>
                      </a:rPr>
                      <m:t> −1</m:t>
                    </m:r>
                  </m:oMath>
                </m:oMathPara>
              </a14:m>
              <a:endParaRPr lang="pt-BR" sz="1100"/>
            </a:p>
          </xdr:txBody>
        </xdr:sp>
      </mc:Choice>
      <mc:Fallback xmlns="">
        <xdr:sp macro="" textlink="">
          <xdr:nvSpPr>
            <xdr:cNvPr id="9" name="CaixaDeTexto 8"/>
            <xdr:cNvSpPr txBox="1"/>
          </xdr:nvSpPr>
          <xdr:spPr>
            <a:xfrm>
              <a:off x="87676" y="4276209"/>
              <a:ext cx="3341324" cy="444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100" b="0" i="0">
                  <a:latin typeface="Cambria Math"/>
                </a:rPr>
                <a:t>𝐵𝐷𝐼=((</a:t>
              </a:r>
              <a:r>
                <a:rPr lang="pt-BR" sz="1100" b="0" i="0">
                  <a:solidFill>
                    <a:schemeClr val="tx1"/>
                  </a:solidFill>
                  <a:effectLst/>
                  <a:latin typeface="Cambria Math"/>
                  <a:ea typeface="+mn-ea"/>
                  <a:cs typeface="+mn-cs"/>
                </a:rPr>
                <a:t>1+𝑋)(1+𝑌)(1+𝑍))/(</a:t>
              </a:r>
              <a:r>
                <a:rPr lang="pt-BR" sz="1100" b="0" i="0">
                  <a:latin typeface="Cambria Math"/>
                </a:rPr>
                <a:t>(1−𝐼))  −1</a:t>
              </a:r>
              <a:endParaRPr lang="pt-BR" sz="1100"/>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542925</xdr:colOff>
      <xdr:row>162</xdr:row>
      <xdr:rowOff>19050</xdr:rowOff>
    </xdr:to>
    <xdr:pic>
      <xdr:nvPicPr>
        <xdr:cNvPr id="3" name="Imagem 2">
          <a:extLst>
            <a:ext uri="{FF2B5EF4-FFF2-40B4-BE49-F238E27FC236}">
              <a16:creationId xmlns:a16="http://schemas.microsoft.com/office/drawing/2014/main" xmlns=""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221325" cy="26250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ia-doring\marcelle\Planejamento_Trabalho\1.2005.177%20-%20REPAR\ACOMPANHAMENTO\EAP%20CONTRATU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lalindows\trabalho\Planejamento_Trabalho\1.2007.077%20-%20SALOBO\05-ACOMPANHAMENTO%20OS\5.7-RELAT&#211;RIO%20MENSAL\Agosto-07\ANEXO%204%20-%20DOCUMENTOS%20PREVISTO%20PR&#211;XIMO%20PER&#205;O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P"/>
      <sheetName val="CRITÉRIOS_EAP"/>
      <sheetName val="CRITÉRIOS"/>
      <sheetName val="Plan1"/>
      <sheetName val="Plan3"/>
      <sheetName val="1A. Custo e Benefícios"/>
      <sheetName val="CAPA"/>
      <sheetName val="FOLHA ROSTO"/>
      <sheetName val="2310 - Civil"/>
      <sheetName val="2310 - Civil (P Coment)"/>
      <sheetName val="2311 - Civil"/>
      <sheetName val="2311 - Civil (P Coment)"/>
      <sheetName val="2316 Civil"/>
      <sheetName val="2316 Civil (P Coment)"/>
      <sheetName val="System 10"/>
    </sheetNames>
    <sheetDataSet>
      <sheetData sheetId="0" refreshError="1">
        <row r="12">
          <cell r="A12" t="str">
            <v>NÍVEL</v>
          </cell>
          <cell r="D12" t="str">
            <v>GERÊNCIA</v>
          </cell>
          <cell r="E12" t="str">
            <v>1.1.1.1.2</v>
          </cell>
          <cell r="F12" t="str">
            <v>1.1.1.1.2.1</v>
          </cell>
          <cell r="H12" t="str">
            <v>P/ APROV.</v>
          </cell>
          <cell r="I12" t="str">
            <v>P/ DETAL.</v>
          </cell>
          <cell r="J12">
            <v>1</v>
          </cell>
          <cell r="K12">
            <v>2</v>
          </cell>
          <cell r="L12">
            <v>3</v>
          </cell>
          <cell r="M12">
            <v>4</v>
          </cell>
          <cell r="N12">
            <v>5</v>
          </cell>
          <cell r="O12">
            <v>6</v>
          </cell>
        </row>
        <row r="13">
          <cell r="A13">
            <v>1</v>
          </cell>
          <cell r="B13">
            <v>1</v>
          </cell>
          <cell r="C13" t="str">
            <v xml:space="preserve"> CONTRATO  </v>
          </cell>
          <cell r="E13" t="str">
            <v>1.1.1.1</v>
          </cell>
          <cell r="F13" t="str">
            <v>1.1.1.1.3</v>
          </cell>
          <cell r="G13" t="str">
            <v>1.1.1.1.3</v>
          </cell>
          <cell r="J13">
            <v>100</v>
          </cell>
          <cell r="K13" t="str">
            <v/>
          </cell>
          <cell r="L13" t="str">
            <v/>
          </cell>
          <cell r="M13" t="str">
            <v/>
          </cell>
          <cell r="N13" t="str">
            <v/>
          </cell>
          <cell r="O13" t="str">
            <v/>
          </cell>
        </row>
        <row r="14">
          <cell r="A14">
            <v>2</v>
          </cell>
          <cell r="B14" t="str">
            <v>1.1</v>
          </cell>
          <cell r="C14" t="str">
            <v xml:space="preserve"> CARTEIRA DE GASOLINA  </v>
          </cell>
          <cell r="D14" t="str">
            <v>PLANEJAMENTO</v>
          </cell>
          <cell r="E14" t="str">
            <v>1.1.1.1.3</v>
          </cell>
          <cell r="F14" t="str">
            <v>1.1.1.1.3.1</v>
          </cell>
          <cell r="H14" t="str">
            <v>RL-5230.00-2310-940-QGI-003</v>
          </cell>
          <cell r="I14" t="str">
            <v>RL-2310-W.01-001</v>
          </cell>
          <cell r="J14" t="str">
            <v/>
          </cell>
          <cell r="K14">
            <v>40</v>
          </cell>
          <cell r="L14" t="str">
            <v/>
          </cell>
          <cell r="M14" t="str">
            <v/>
          </cell>
          <cell r="N14" t="str">
            <v/>
          </cell>
          <cell r="O14" t="str">
            <v/>
          </cell>
        </row>
        <row r="15">
          <cell r="E15" t="str">
            <v>1.1.1.1</v>
          </cell>
          <cell r="F15" t="str">
            <v>1.1.1.1.4</v>
          </cell>
          <cell r="G15" t="str">
            <v>1.1.1.1.4</v>
          </cell>
          <cell r="K15" t="str">
            <v>APRESENTAÇÃO DO PLANEJAMENTO DETALHADO DE ENGENHARIA DO EMPREENDIMENTO</v>
          </cell>
        </row>
        <row r="16">
          <cell r="A16">
            <v>3</v>
          </cell>
          <cell r="B16" t="str">
            <v>1.1.1</v>
          </cell>
          <cell r="C16" t="str">
            <v xml:space="preserve">UNIDADE 2316 HDS DE NAFTA CRAQUEADA  </v>
          </cell>
          <cell r="D16" t="str">
            <v>PLANEJAMENTO</v>
          </cell>
          <cell r="E16" t="str">
            <v>1.1.1.1.4</v>
          </cell>
          <cell r="F16" t="str">
            <v>1.1.1.1.4.1</v>
          </cell>
          <cell r="H16" t="str">
            <v>RL-5230.00-2310-940-QGI-004</v>
          </cell>
          <cell r="I16" t="str">
            <v>RL-2310-W.01-002</v>
          </cell>
          <cell r="J16" t="str">
            <v/>
          </cell>
          <cell r="K16" t="str">
            <v/>
          </cell>
          <cell r="L16">
            <v>27</v>
          </cell>
          <cell r="M16" t="str">
            <v/>
          </cell>
          <cell r="N16" t="str">
            <v/>
          </cell>
          <cell r="O16" t="str">
            <v/>
          </cell>
        </row>
        <row r="17">
          <cell r="E17" t="str">
            <v>1.1.1.1</v>
          </cell>
          <cell r="F17" t="str">
            <v>1.1.1.1.5</v>
          </cell>
          <cell r="G17" t="str">
            <v>1.1.1.1.5</v>
          </cell>
          <cell r="K17" t="str">
            <v>SISTEMA DA QUALIDADE IMPLANTADO COM MANUAIS E PADRÕES APROVADOS</v>
          </cell>
        </row>
        <row r="18">
          <cell r="A18">
            <v>4</v>
          </cell>
          <cell r="B18" t="str">
            <v xml:space="preserve">1.1.1.1  </v>
          </cell>
          <cell r="C18" t="str">
            <v xml:space="preserve"> MOBILIZAÇÃO E DESMOBILIZAÇÃO  </v>
          </cell>
          <cell r="D18" t="str">
            <v>QUALIDADE</v>
          </cell>
          <cell r="E18" t="str">
            <v>1.1.1.1.5</v>
          </cell>
          <cell r="F18" t="str">
            <v>1.1.1.1.5.1</v>
          </cell>
          <cell r="H18" t="str">
            <v>RL-5230.00-2310-940-QGI-005</v>
          </cell>
          <cell r="I18" t="str">
            <v>RL-2310-Q.01-001</v>
          </cell>
          <cell r="J18" t="str">
            <v/>
          </cell>
          <cell r="K18" t="str">
            <v/>
          </cell>
          <cell r="L18" t="str">
            <v/>
          </cell>
          <cell r="M18">
            <v>10</v>
          </cell>
          <cell r="N18" t="str">
            <v/>
          </cell>
          <cell r="O18" t="str">
            <v/>
          </cell>
        </row>
        <row r="19">
          <cell r="E19" t="str">
            <v>1.1.1.1</v>
          </cell>
          <cell r="F19" t="str">
            <v>1.1.1.1.6</v>
          </cell>
          <cell r="G19" t="str">
            <v>1.1.1.1.6</v>
          </cell>
          <cell r="K19" t="str">
            <v>PLANO DO EMPREENDIMENTO APROVADO PARA TODAS AS FASES DO EMPREENDIMENTO, ENGLOBANDO PROCEDIMENTO DE COORDENAÇÃO E TODOS OS PLANOS SOLICITADOS PELOS ANEXOS CONTRATUAIS</v>
          </cell>
        </row>
        <row r="20">
          <cell r="A20">
            <v>5</v>
          </cell>
          <cell r="B20" t="str">
            <v xml:space="preserve">1.1.1.1.1  </v>
          </cell>
          <cell r="C20" t="str">
            <v xml:space="preserve"> KICK OFF MEETING  </v>
          </cell>
          <cell r="D20" t="str">
            <v>GERÊNCIA</v>
          </cell>
          <cell r="E20">
            <v>0.5</v>
          </cell>
          <cell r="F20">
            <v>1</v>
          </cell>
          <cell r="H20">
            <v>0</v>
          </cell>
          <cell r="I20">
            <v>1</v>
          </cell>
          <cell r="J20" t="str">
            <v/>
          </cell>
          <cell r="K20" t="str">
            <v/>
          </cell>
          <cell r="L20" t="str">
            <v/>
          </cell>
          <cell r="M20" t="str">
            <v/>
          </cell>
          <cell r="N20">
            <v>5</v>
          </cell>
          <cell r="O20" t="str">
            <v/>
          </cell>
        </row>
        <row r="21">
          <cell r="A21">
            <v>5</v>
          </cell>
          <cell r="B21" t="str">
            <v>1.1.1.1.2</v>
          </cell>
          <cell r="C21" t="str">
            <v xml:space="preserve"> MOBILIZAÇÃO, PLANEJAMENTO. MANUTENÇÃO  </v>
          </cell>
          <cell r="E21" t="str">
            <v>1.1.1.1</v>
          </cell>
          <cell r="F21" t="str">
            <v>1.1.1.1.7</v>
          </cell>
          <cell r="G21" t="str">
            <v>1.1.1.1.7</v>
          </cell>
          <cell r="H21">
            <v>0</v>
          </cell>
          <cell r="I21">
            <v>0</v>
          </cell>
          <cell r="J21" t="str">
            <v/>
          </cell>
          <cell r="K21" t="str">
            <v/>
          </cell>
          <cell r="L21" t="str">
            <v/>
          </cell>
          <cell r="M21" t="str">
            <v/>
          </cell>
          <cell r="N21">
            <v>75</v>
          </cell>
          <cell r="O21" t="str">
            <v/>
          </cell>
        </row>
        <row r="22">
          <cell r="A22">
            <v>6</v>
          </cell>
          <cell r="B22" t="str">
            <v xml:space="preserve">1.1.1.1.2.1  </v>
          </cell>
          <cell r="C22" t="str">
            <v xml:space="preserve"> MOBILIZAÇÃO DAS EQUIPES  </v>
          </cell>
          <cell r="D22" t="str">
            <v>CDA</v>
          </cell>
          <cell r="E22" t="str">
            <v>1.1.1.1.7</v>
          </cell>
          <cell r="F22" t="str">
            <v>1.1.1.1.7.1</v>
          </cell>
          <cell r="H22">
            <v>0</v>
          </cell>
          <cell r="I22">
            <v>0</v>
          </cell>
          <cell r="J22" t="str">
            <v/>
          </cell>
          <cell r="K22" t="str">
            <v/>
          </cell>
          <cell r="L22" t="str">
            <v/>
          </cell>
          <cell r="M22" t="str">
            <v/>
          </cell>
          <cell r="N22" t="str">
            <v/>
          </cell>
          <cell r="O22">
            <v>10</v>
          </cell>
        </row>
        <row r="23">
          <cell r="A23">
            <v>7</v>
          </cell>
          <cell r="B23" t="str">
            <v>1.1.1.1.2.1.1</v>
          </cell>
          <cell r="C23" t="str">
            <v xml:space="preserve"> MOBILIZAÇÃO DA EQUIPE NO ESCRITÓRIO SEDE DA CONTRATADA</v>
          </cell>
          <cell r="E23">
            <v>3.7500000000000006E-2</v>
          </cell>
          <cell r="F23">
            <v>1</v>
          </cell>
          <cell r="G23" t="str">
            <v>1.1.1.1.8</v>
          </cell>
          <cell r="H23">
            <v>0</v>
          </cell>
          <cell r="I23">
            <v>1</v>
          </cell>
          <cell r="K23" t="str">
            <v>INSTALAÇÃO DOS EQUIPAMENTOS E SOFTWARES CONTROLADORES DE AVANÇO E SISTEMA GERENCIAL DE CONDICIONAMENTO (CONFORME ITEM 3.1.7 DO MD-5230.00-2316-940-PCR-001)</v>
          </cell>
        </row>
        <row r="24">
          <cell r="A24">
            <v>7</v>
          </cell>
          <cell r="B24" t="str">
            <v>1.1.1.1.2.1.2</v>
          </cell>
          <cell r="C24" t="str">
            <v xml:space="preserve"> MOBILIZAÇÃO DA EQUIPE MÍNIMA LOTADA NA UM-REPAR</v>
          </cell>
          <cell r="D24" t="str">
            <v>GERÊNCIA</v>
          </cell>
          <cell r="E24">
            <v>0.71250000000000002</v>
          </cell>
          <cell r="F24">
            <v>1</v>
          </cell>
          <cell r="H24">
            <v>0</v>
          </cell>
          <cell r="I24">
            <v>0</v>
          </cell>
          <cell r="K24" t="str">
            <v>INSTALAÇÃO DOS EQUIPAMENTOS E SOFTWARES CONTROLADORES DE AVANÇO E SISTEMA GERENCIAL DE CONDICIONAMENTO (CONFORME ITEM 3.1.7 DO MD-5230.00-2316-940-PCR-001)</v>
          </cell>
        </row>
        <row r="25">
          <cell r="A25">
            <v>6</v>
          </cell>
          <cell r="B25" t="str">
            <v xml:space="preserve">1.1.1.1.2.2  </v>
          </cell>
          <cell r="C25" t="str">
            <v xml:space="preserve"> PLANEJAMENTO  </v>
          </cell>
          <cell r="E25" t="str">
            <v>1.1.1.1</v>
          </cell>
          <cell r="F25" t="str">
            <v>1.1.1.1.9</v>
          </cell>
          <cell r="G25" t="str">
            <v>1.1.1.1.9</v>
          </cell>
          <cell r="H25">
            <v>0</v>
          </cell>
          <cell r="I25">
            <v>0</v>
          </cell>
          <cell r="J25" t="str">
            <v/>
          </cell>
          <cell r="K25" t="str">
            <v/>
          </cell>
          <cell r="L25" t="str">
            <v/>
          </cell>
          <cell r="M25" t="str">
            <v/>
          </cell>
          <cell r="N25" t="str">
            <v/>
          </cell>
          <cell r="O25">
            <v>40</v>
          </cell>
        </row>
        <row r="26">
          <cell r="A26">
            <v>7</v>
          </cell>
          <cell r="B26" t="str">
            <v>1.1.1.1.2.2.1</v>
          </cell>
          <cell r="C26" t="str">
            <v>ORGANIZAÇÃO, RESPONSABILIDADE, AUTORIDADE E RECURSOS</v>
          </cell>
          <cell r="D26" t="str">
            <v>GERÊNCIA</v>
          </cell>
          <cell r="E26" t="str">
            <v>1.1.1.1.9</v>
          </cell>
          <cell r="F26" t="str">
            <v>1.1.1.1.9.1</v>
          </cell>
          <cell r="H26">
            <v>0</v>
          </cell>
          <cell r="I26">
            <v>0</v>
          </cell>
          <cell r="K26" t="str">
            <v>INSTALAÇÃO DOS EQUIPAMENTOS E SOFTWARES PARA A MAQUETE ELETRÔNICA (CONFORME ITEM 3.5.2-G DO MD-5230.00-2316-940-PCR-001)</v>
          </cell>
        </row>
        <row r="27">
          <cell r="A27">
            <v>8</v>
          </cell>
          <cell r="B27" t="str">
            <v>1.1.1.1.2.2.1.1</v>
          </cell>
          <cell r="C27" t="str">
            <v>ORGANOGRAMAS</v>
          </cell>
          <cell r="E27">
            <v>0.15000000000000002</v>
          </cell>
          <cell r="F27">
            <v>1</v>
          </cell>
          <cell r="G27" t="str">
            <v>1.1.2</v>
          </cell>
          <cell r="H27">
            <v>1</v>
          </cell>
          <cell r="I27">
            <v>0</v>
          </cell>
          <cell r="K27" t="str">
            <v>EXECUÇÃO DO DETALHAMENTO DE PROJETO DA U-4500, CONFORME MD-5230.00-2316-940-PCR-001</v>
          </cell>
        </row>
        <row r="28">
          <cell r="A28">
            <v>8</v>
          </cell>
          <cell r="B28" t="str">
            <v>1.1.1.1.2.2.1.2</v>
          </cell>
          <cell r="C28" t="str">
            <v>CURRÍCULOS</v>
          </cell>
          <cell r="E28">
            <v>0.15000000000000002</v>
          </cell>
          <cell r="F28">
            <v>1</v>
          </cell>
          <cell r="G28" t="str">
            <v>1.1.2.1</v>
          </cell>
          <cell r="H28">
            <v>1</v>
          </cell>
          <cell r="I28">
            <v>0</v>
          </cell>
          <cell r="K28" t="str">
            <v>SERVIÇOS DE DETALHAMENTO DE PROJETO</v>
          </cell>
        </row>
        <row r="29">
          <cell r="A29">
            <v>7</v>
          </cell>
          <cell r="B29" t="str">
            <v>1.1.1.1.2.2.2</v>
          </cell>
          <cell r="C29" t="str">
            <v>RECURSOS</v>
          </cell>
          <cell r="D29" t="str">
            <v>ARRANJO</v>
          </cell>
          <cell r="E29" t="str">
            <v>1.1.2.1</v>
          </cell>
          <cell r="F29" t="str">
            <v>1.1.2.1.1</v>
          </cell>
          <cell r="G29" t="str">
            <v>1.1.2.1.1</v>
          </cell>
          <cell r="H29">
            <v>0</v>
          </cell>
          <cell r="I29">
            <v>0</v>
          </cell>
          <cell r="K29" t="str">
            <v>ARRANJO</v>
          </cell>
        </row>
        <row r="30">
          <cell r="A30">
            <v>8</v>
          </cell>
          <cell r="B30" t="str">
            <v>1.1.1.1.2.2.2.1</v>
          </cell>
          <cell r="C30" t="str">
            <v>HISTOGRAMA DE MÃO DE OBRA</v>
          </cell>
          <cell r="D30" t="str">
            <v>ARRANJO</v>
          </cell>
          <cell r="E30">
            <v>0.30000000000000004</v>
          </cell>
          <cell r="F30">
            <v>1</v>
          </cell>
          <cell r="G30" t="str">
            <v>1.1.2.1.1.1</v>
          </cell>
          <cell r="H30">
            <v>1</v>
          </cell>
          <cell r="I30">
            <v>0</v>
          </cell>
          <cell r="K30" t="str">
            <v>PLANTA DE ARRANJO DEFINITIVO DAS UNIDADES, COM EQUIPAMENTOS EM 3D E DEFINIÇÕES DAS RESPECTIVAS ELEVAÇÕES</v>
          </cell>
        </row>
        <row r="31">
          <cell r="A31">
            <v>7</v>
          </cell>
          <cell r="B31" t="str">
            <v>1.1.1.1.2.2.3</v>
          </cell>
          <cell r="C31" t="str">
            <v>PROCEDIMENTO DE PLANEJAMENTO DE PROJETO</v>
          </cell>
          <cell r="D31" t="str">
            <v>ARRANJO</v>
          </cell>
          <cell r="E31" t="str">
            <v>1.1.2.1.1.1</v>
          </cell>
          <cell r="F31" t="str">
            <v>1.1.2.1.1.1.1</v>
          </cell>
          <cell r="H31">
            <v>0</v>
          </cell>
          <cell r="I31">
            <v>0</v>
          </cell>
          <cell r="K31" t="str">
            <v>EQUIPMENT ARRANGEMENT  - PLAN - EL. 100,00</v>
          </cell>
          <cell r="L31" t="str">
            <v>A0</v>
          </cell>
          <cell r="M31">
            <v>1</v>
          </cell>
          <cell r="N31">
            <v>30</v>
          </cell>
          <cell r="O31">
            <v>150</v>
          </cell>
        </row>
        <row r="32">
          <cell r="A32">
            <v>8</v>
          </cell>
          <cell r="B32" t="str">
            <v>1.1.1.1.2.2.3.1</v>
          </cell>
          <cell r="C32" t="str">
            <v>EAP DETALHADA</v>
          </cell>
          <cell r="D32" t="str">
            <v>ARRANJO</v>
          </cell>
          <cell r="E32">
            <v>0.27</v>
          </cell>
          <cell r="F32">
            <v>1</v>
          </cell>
          <cell r="H32">
            <v>1</v>
          </cell>
          <cell r="I32">
            <v>0</v>
          </cell>
          <cell r="K32" t="str">
            <v>EQUIPMENT ARRANGEMENT  - PLAN - EL. 107,00-115,00</v>
          </cell>
          <cell r="L32" t="str">
            <v>A0</v>
          </cell>
          <cell r="M32">
            <v>1</v>
          </cell>
          <cell r="N32">
            <v>30</v>
          </cell>
          <cell r="O32">
            <v>150</v>
          </cell>
        </row>
        <row r="33">
          <cell r="A33">
            <v>8</v>
          </cell>
          <cell r="B33" t="str">
            <v>1.1.1.1.2.2.3.2</v>
          </cell>
          <cell r="C33" t="str">
            <v>LISTA DE DOCUMENTOS DA U-2316 - UHDS</v>
          </cell>
          <cell r="D33" t="str">
            <v>ARRANJO</v>
          </cell>
          <cell r="E33">
            <v>0.3600000000000001</v>
          </cell>
          <cell r="F33">
            <v>1</v>
          </cell>
          <cell r="H33">
            <v>1</v>
          </cell>
          <cell r="I33">
            <v>0</v>
          </cell>
          <cell r="K33" t="str">
            <v>EQUIPMENT ARRANGEMENT  - PLAN - EL. 115,00-119,00</v>
          </cell>
          <cell r="L33" t="str">
            <v>A0</v>
          </cell>
          <cell r="M33">
            <v>1</v>
          </cell>
          <cell r="N33">
            <v>30</v>
          </cell>
          <cell r="O33">
            <v>150</v>
          </cell>
        </row>
        <row r="34">
          <cell r="A34">
            <v>8</v>
          </cell>
          <cell r="B34" t="str">
            <v>1.1.1.1.2.2.3.3</v>
          </cell>
          <cell r="C34" t="str">
            <v>CRONOGRAMA DE EXECUÇÃO FÍSICA DETALHADO</v>
          </cell>
          <cell r="D34" t="str">
            <v>ARRANJO</v>
          </cell>
          <cell r="E34">
            <v>0.3600000000000001</v>
          </cell>
          <cell r="F34">
            <v>1</v>
          </cell>
          <cell r="H34">
            <v>1</v>
          </cell>
          <cell r="I34">
            <v>0</v>
          </cell>
          <cell r="K34" t="str">
            <v>EQUIPMENT ARRANGEMENT  - PLAN - EL. 119,00 AND ABOVE</v>
          </cell>
          <cell r="L34" t="str">
            <v>A0</v>
          </cell>
          <cell r="M34">
            <v>1</v>
          </cell>
          <cell r="N34">
            <v>30</v>
          </cell>
          <cell r="O34">
            <v>150</v>
          </cell>
        </row>
        <row r="35">
          <cell r="A35">
            <v>8</v>
          </cell>
          <cell r="B35" t="str">
            <v>1.1.1.1.2.2.3.4</v>
          </cell>
          <cell r="C35" t="str">
            <v>CURVA DE EXECUÇÃO FÍSICA</v>
          </cell>
          <cell r="D35" t="str">
            <v>ARRANJO</v>
          </cell>
          <cell r="E35">
            <v>0.18000000000000005</v>
          </cell>
          <cell r="F35">
            <v>1</v>
          </cell>
          <cell r="H35">
            <v>1</v>
          </cell>
          <cell r="I35">
            <v>0</v>
          </cell>
          <cell r="K35" t="str">
            <v>EQUIPMENT ARRANGEMENT - SECTIONS</v>
          </cell>
          <cell r="L35" t="str">
            <v>A0</v>
          </cell>
          <cell r="M35">
            <v>1</v>
          </cell>
          <cell r="N35">
            <v>30</v>
          </cell>
          <cell r="O35">
            <v>150</v>
          </cell>
        </row>
        <row r="36">
          <cell r="A36">
            <v>8</v>
          </cell>
          <cell r="B36" t="str">
            <v>1.1.1.1.2.2.3.5</v>
          </cell>
          <cell r="C36" t="str">
            <v>CRONOGRAMA DE EXECUÇÃO FÍSICA-FINANCEIRO DETALHADO</v>
          </cell>
          <cell r="D36" t="str">
            <v>PROCESSO</v>
          </cell>
          <cell r="E36">
            <v>0.18000000000000005</v>
          </cell>
          <cell r="F36">
            <v>1</v>
          </cell>
          <cell r="G36" t="str">
            <v>1.1.2.1.2</v>
          </cell>
          <cell r="H36">
            <v>1</v>
          </cell>
          <cell r="I36">
            <v>0</v>
          </cell>
          <cell r="K36" t="str">
            <v>PROCESSO</v>
          </cell>
        </row>
        <row r="37">
          <cell r="A37">
            <v>8</v>
          </cell>
          <cell r="B37" t="str">
            <v>1.1.1.1.2.2.3.6</v>
          </cell>
          <cell r="C37" t="str">
            <v>CURVA DE EXECUÇÃO FÍSICA-FINANCEIRA</v>
          </cell>
          <cell r="D37" t="str">
            <v>PROCESSO</v>
          </cell>
          <cell r="E37">
            <v>0.18000000000000005</v>
          </cell>
          <cell r="F37">
            <v>1</v>
          </cell>
          <cell r="G37" t="str">
            <v>1.1.2.1.2.1</v>
          </cell>
          <cell r="H37">
            <v>1</v>
          </cell>
          <cell r="I37">
            <v>0</v>
          </cell>
          <cell r="K37" t="str">
            <v>FLUXOGRAMA DE ENGENHARIA E PLANTAS DE SEGURANÇA</v>
          </cell>
        </row>
        <row r="38">
          <cell r="A38">
            <v>8</v>
          </cell>
          <cell r="B38" t="str">
            <v>1.1.1.1.2.2.3.7</v>
          </cell>
          <cell r="C38" t="str">
            <v>PROCEDIMENTO DE MEDIÇÃO DE SERVIÇOS</v>
          </cell>
          <cell r="D38" t="str">
            <v>PROCESSO</v>
          </cell>
          <cell r="E38">
            <v>0.27</v>
          </cell>
          <cell r="F38">
            <v>1</v>
          </cell>
          <cell r="H38">
            <v>1</v>
          </cell>
          <cell r="I38">
            <v>0</v>
          </cell>
          <cell r="K38" t="str">
            <v>P&amp;ID - HYDROGEN  MAKE-UP - COMPRESSOR SECTION</v>
          </cell>
          <cell r="L38" t="str">
            <v>A0</v>
          </cell>
          <cell r="M38" t="str">
            <v>1</v>
          </cell>
          <cell r="N38">
            <v>40</v>
          </cell>
        </row>
        <row r="39">
          <cell r="A39">
            <v>7</v>
          </cell>
          <cell r="B39" t="str">
            <v>1.1.1.1.2.2.4</v>
          </cell>
          <cell r="C39" t="str">
            <v>PROCEDIMENTOS DE QSMS</v>
          </cell>
          <cell r="D39" t="str">
            <v>PROCESSO</v>
          </cell>
          <cell r="E39" t="str">
            <v>1.1.2.1.2.1</v>
          </cell>
          <cell r="F39" t="str">
            <v>1.1.2.1.2.1.1</v>
          </cell>
          <cell r="H39">
            <v>0</v>
          </cell>
          <cell r="I39">
            <v>0</v>
          </cell>
          <cell r="K39" t="str">
            <v>P&amp;ID -FEED SURGE DRUM</v>
          </cell>
          <cell r="L39" t="str">
            <v>A0</v>
          </cell>
          <cell r="M39" t="str">
            <v>1</v>
          </cell>
          <cell r="N39">
            <v>40</v>
          </cell>
        </row>
        <row r="40">
          <cell r="A40">
            <v>8</v>
          </cell>
          <cell r="B40" t="str">
            <v>1.1.1.1.2.2.4.1</v>
          </cell>
          <cell r="C40" t="str">
            <v>MANUAL DA QUALIDADE DE PROJETO DE PRÉ-DETALHAMENTO</v>
          </cell>
          <cell r="D40" t="str">
            <v>PROCESSO</v>
          </cell>
          <cell r="E40">
            <v>0.42000000000000004</v>
          </cell>
          <cell r="F40">
            <v>1</v>
          </cell>
          <cell r="H40">
            <v>1</v>
          </cell>
          <cell r="I40">
            <v>0</v>
          </cell>
          <cell r="K40" t="str">
            <v>P&amp;ID - SHU</v>
          </cell>
          <cell r="L40" t="str">
            <v>A0</v>
          </cell>
          <cell r="M40" t="str">
            <v>1</v>
          </cell>
          <cell r="N40">
            <v>40</v>
          </cell>
        </row>
        <row r="41">
          <cell r="A41">
            <v>8</v>
          </cell>
          <cell r="B41" t="str">
            <v>1.1.1.1.2.2.4.2</v>
          </cell>
          <cell r="C41" t="str">
            <v>PLANO DA QUALIDADE</v>
          </cell>
          <cell r="D41" t="str">
            <v>PROCESSO</v>
          </cell>
          <cell r="E41">
            <v>0.18000000000000005</v>
          </cell>
          <cell r="F41">
            <v>1</v>
          </cell>
          <cell r="H41">
            <v>1</v>
          </cell>
          <cell r="I41">
            <v>0</v>
          </cell>
          <cell r="K41" t="str">
            <v>P&amp;ID - SPLITTER</v>
          </cell>
          <cell r="L41" t="str">
            <v>A0</v>
          </cell>
          <cell r="M41" t="str">
            <v>1</v>
          </cell>
          <cell r="N41">
            <v>40</v>
          </cell>
        </row>
        <row r="42">
          <cell r="A42">
            <v>6</v>
          </cell>
          <cell r="B42" t="str">
            <v xml:space="preserve">1.1.1.1.2.3  </v>
          </cell>
          <cell r="C42" t="str">
            <v xml:space="preserve"> MANUTENÇÃO DAS EQUIPES  </v>
          </cell>
          <cell r="D42" t="str">
            <v>PROCESSO</v>
          </cell>
          <cell r="E42" t="str">
            <v>1.1.2.1.2.1</v>
          </cell>
          <cell r="F42" t="str">
            <v>1.1.2.1.2.1.1</v>
          </cell>
          <cell r="H42">
            <v>0</v>
          </cell>
          <cell r="I42">
            <v>0</v>
          </cell>
          <cell r="J42" t="str">
            <v/>
          </cell>
          <cell r="K42" t="str">
            <v/>
          </cell>
          <cell r="L42" t="str">
            <v/>
          </cell>
          <cell r="M42" t="str">
            <v/>
          </cell>
          <cell r="N42" t="str">
            <v/>
          </cell>
          <cell r="O42">
            <v>50</v>
          </cell>
        </row>
        <row r="43">
          <cell r="A43">
            <v>7</v>
          </cell>
          <cell r="B43" t="str">
            <v>1.1.1.1.2.3.1</v>
          </cell>
          <cell r="C43" t="str">
            <v>MANUTENÇÃO DA EQUIPE NO ESCRITÓRIO SEDE DA CONTRATADA</v>
          </cell>
          <cell r="D43" t="str">
            <v>PROCESSO</v>
          </cell>
          <cell r="E43">
            <v>0.18750000000000003</v>
          </cell>
          <cell r="F43">
            <v>1</v>
          </cell>
          <cell r="H43">
            <v>0.1111111111111111</v>
          </cell>
          <cell r="I43">
            <v>0</v>
          </cell>
          <cell r="K43" t="str">
            <v>P&amp;ID - FIRST STAGE HDS SEPARATION SECTION</v>
          </cell>
          <cell r="L43" t="str">
            <v>A0</v>
          </cell>
          <cell r="M43" t="str">
            <v>1</v>
          </cell>
          <cell r="N43">
            <v>40</v>
          </cell>
        </row>
        <row r="44">
          <cell r="A44">
            <v>7</v>
          </cell>
          <cell r="B44" t="str">
            <v>1.1.1.1.2.3.2</v>
          </cell>
          <cell r="C44" t="str">
            <v>MANUTENÇÃO DA EQUIPE MÍNIMA LOTADA NA UM-REPAR</v>
          </cell>
          <cell r="D44" t="str">
            <v>PROCESSO</v>
          </cell>
          <cell r="E44">
            <v>3.5625000000000004</v>
          </cell>
          <cell r="F44">
            <v>1</v>
          </cell>
          <cell r="H44">
            <v>0</v>
          </cell>
          <cell r="I44">
            <v>0</v>
          </cell>
          <cell r="K44" t="str">
            <v>P&amp;ID - H2 RECYCLE COMPRESSION SECTION</v>
          </cell>
          <cell r="L44" t="str">
            <v>A0</v>
          </cell>
          <cell r="M44" t="str">
            <v>1</v>
          </cell>
          <cell r="N44">
            <v>40</v>
          </cell>
        </row>
        <row r="45">
          <cell r="A45">
            <v>5</v>
          </cell>
          <cell r="B45" t="str">
            <v xml:space="preserve">1.1.1.1.3  </v>
          </cell>
          <cell r="C45" t="str">
            <v xml:space="preserve"> DESMOBILIZAÇÃO  </v>
          </cell>
          <cell r="D45" t="str">
            <v>PROCESSO</v>
          </cell>
          <cell r="E45">
            <v>2</v>
          </cell>
          <cell r="F45">
            <v>1</v>
          </cell>
          <cell r="H45">
            <v>0</v>
          </cell>
          <cell r="I45">
            <v>0</v>
          </cell>
          <cell r="J45" t="str">
            <v/>
          </cell>
          <cell r="K45" t="str">
            <v/>
          </cell>
          <cell r="L45" t="str">
            <v/>
          </cell>
          <cell r="M45" t="str">
            <v/>
          </cell>
          <cell r="N45">
            <v>20</v>
          </cell>
          <cell r="O45" t="str">
            <v/>
          </cell>
        </row>
        <row r="46">
          <cell r="A46">
            <v>4</v>
          </cell>
          <cell r="B46" t="str">
            <v xml:space="preserve">1.1.1.2  </v>
          </cell>
          <cell r="C46" t="str">
            <v xml:space="preserve"> INFRA-ESTRUTURA  </v>
          </cell>
          <cell r="D46" t="str">
            <v>PROCESSO</v>
          </cell>
          <cell r="E46" t="str">
            <v>1.1.2.1.2.1</v>
          </cell>
          <cell r="F46" t="str">
            <v>1.1.2.1.2.1.1</v>
          </cell>
          <cell r="H46">
            <v>0</v>
          </cell>
          <cell r="I46">
            <v>0</v>
          </cell>
          <cell r="J46" t="str">
            <v/>
          </cell>
          <cell r="K46" t="str">
            <v/>
          </cell>
          <cell r="L46" t="str">
            <v/>
          </cell>
          <cell r="M46">
            <v>8</v>
          </cell>
          <cell r="N46" t="str">
            <v/>
          </cell>
          <cell r="O46" t="str">
            <v/>
          </cell>
        </row>
        <row r="47">
          <cell r="A47">
            <v>5</v>
          </cell>
          <cell r="B47" t="str">
            <v xml:space="preserve">1.1.1.2.1  </v>
          </cell>
          <cell r="C47" t="str">
            <v xml:space="preserve"> ESCRITÓRIO DA CONTRATADA NA UN-REPAR  </v>
          </cell>
          <cell r="D47" t="str">
            <v>PROCESSO</v>
          </cell>
          <cell r="E47" t="str">
            <v>1.1.2.1.2.1</v>
          </cell>
          <cell r="F47" t="str">
            <v>1.1.2.1.2.1.1</v>
          </cell>
          <cell r="H47">
            <v>0</v>
          </cell>
          <cell r="I47">
            <v>0</v>
          </cell>
          <cell r="J47" t="str">
            <v/>
          </cell>
          <cell r="K47" t="str">
            <v/>
          </cell>
          <cell r="L47" t="str">
            <v/>
          </cell>
          <cell r="M47" t="str">
            <v/>
          </cell>
          <cell r="N47">
            <v>100</v>
          </cell>
          <cell r="O47" t="str">
            <v/>
          </cell>
        </row>
        <row r="48">
          <cell r="A48">
            <v>6</v>
          </cell>
          <cell r="B48" t="str">
            <v>1.1.1.2.1.1</v>
          </cell>
          <cell r="C48" t="str">
            <v xml:space="preserve">IMPLANTAÇÃO DO ESCRITÓRIO DA CONTRATADA NA UN-REPAR  </v>
          </cell>
          <cell r="D48" t="str">
            <v>PROCESSO</v>
          </cell>
          <cell r="E48">
            <v>0.8</v>
          </cell>
          <cell r="F48">
            <v>1</v>
          </cell>
          <cell r="H48">
            <v>0</v>
          </cell>
          <cell r="I48">
            <v>0</v>
          </cell>
          <cell r="K48" t="str">
            <v>P&amp;ID - STABILIZATION SECTION</v>
          </cell>
          <cell r="L48" t="str">
            <v>A0</v>
          </cell>
          <cell r="M48" t="str">
            <v>1</v>
          </cell>
          <cell r="N48">
            <v>40</v>
          </cell>
          <cell r="O48">
            <v>10</v>
          </cell>
        </row>
        <row r="49">
          <cell r="A49">
            <v>6</v>
          </cell>
          <cell r="B49" t="str">
            <v>1.1.1.2.1.2</v>
          </cell>
          <cell r="C49" t="str">
            <v xml:space="preserve">MANUTENÇÃO ESCRITÓRIO DA CONTRATADA NA UN-REPAR  </v>
          </cell>
          <cell r="D49" t="str">
            <v>PROCESSO</v>
          </cell>
          <cell r="E49">
            <v>7.2000000000000011</v>
          </cell>
          <cell r="F49">
            <v>1</v>
          </cell>
          <cell r="H49">
            <v>0</v>
          </cell>
          <cell r="I49">
            <v>0</v>
          </cell>
          <cell r="K49" t="str">
            <v>P&amp;ID - PRODUCTION COOLING</v>
          </cell>
          <cell r="L49" t="str">
            <v>A0</v>
          </cell>
          <cell r="M49" t="str">
            <v>1</v>
          </cell>
          <cell r="N49">
            <v>40</v>
          </cell>
          <cell r="O49">
            <v>90</v>
          </cell>
        </row>
        <row r="50">
          <cell r="C50">
            <v>2316</v>
          </cell>
          <cell r="D50" t="str">
            <v>PROCESSO</v>
          </cell>
          <cell r="E50" t="str">
            <v>1.1.2.1.2.1</v>
          </cell>
          <cell r="F50" t="str">
            <v>1.1.2.1.2.1.1</v>
          </cell>
          <cell r="H50">
            <v>0</v>
          </cell>
          <cell r="I50">
            <v>0</v>
          </cell>
          <cell r="K50" t="str">
            <v>DRENAGEM OLEOSA E DE AMINA - FLUXOGRAMA DE ENGENHARIA</v>
          </cell>
          <cell r="L50" t="str">
            <v>A0</v>
          </cell>
          <cell r="M50" t="str">
            <v>1</v>
          </cell>
          <cell r="N50">
            <v>40</v>
          </cell>
        </row>
        <row r="51">
          <cell r="A51">
            <v>4</v>
          </cell>
          <cell r="B51" t="str">
            <v xml:space="preserve">1.1.1.3  </v>
          </cell>
          <cell r="C51" t="str">
            <v xml:space="preserve"> PROJETOS CIVIS E ELETROMECÂNICOS  </v>
          </cell>
          <cell r="D51">
            <v>12422</v>
          </cell>
          <cell r="E51" t="str">
            <v>1.1.2.1.2.1</v>
          </cell>
          <cell r="F51" t="str">
            <v>1.1.2.1.2.1.1</v>
          </cell>
          <cell r="H51">
            <v>0</v>
          </cell>
          <cell r="I51">
            <v>0</v>
          </cell>
          <cell r="J51" t="str">
            <v/>
          </cell>
          <cell r="K51" t="str">
            <v/>
          </cell>
          <cell r="L51" t="str">
            <v/>
          </cell>
          <cell r="M51">
            <v>82</v>
          </cell>
          <cell r="N51" t="str">
            <v/>
          </cell>
          <cell r="O51" t="str">
            <v/>
          </cell>
        </row>
        <row r="52">
          <cell r="C52">
            <v>2316</v>
          </cell>
          <cell r="D52" t="str">
            <v>PROCESSO</v>
          </cell>
          <cell r="E52" t="str">
            <v>1.1.2.1.2.1</v>
          </cell>
          <cell r="F52" t="str">
            <v>1.1.2.1.2.1.1</v>
          </cell>
          <cell r="H52">
            <v>0</v>
          </cell>
          <cell r="I52">
            <v>0</v>
          </cell>
          <cell r="K52" t="str">
            <v>VAPOR E CONDENSADO - FLUXOGRAMA DE ENGENHARIA</v>
          </cell>
          <cell r="L52" t="str">
            <v>A0</v>
          </cell>
          <cell r="M52" t="str">
            <v>1</v>
          </cell>
          <cell r="N52">
            <v>40</v>
          </cell>
        </row>
        <row r="53">
          <cell r="A53">
            <v>5</v>
          </cell>
          <cell r="B53" t="str">
            <v xml:space="preserve">1.1.1.3.1  </v>
          </cell>
          <cell r="C53" t="str">
            <v xml:space="preserve"> CIVIL  </v>
          </cell>
          <cell r="D53">
            <v>2386</v>
          </cell>
          <cell r="E53" t="str">
            <v>1.1.2.1.2.1</v>
          </cell>
          <cell r="F53" t="str">
            <v>1.1.2.1.2.1.1</v>
          </cell>
          <cell r="G53">
            <v>0.192</v>
          </cell>
          <cell r="H53">
            <v>0</v>
          </cell>
          <cell r="I53">
            <v>0</v>
          </cell>
          <cell r="J53" t="str">
            <v/>
          </cell>
          <cell r="K53" t="str">
            <v/>
          </cell>
          <cell r="L53" t="str">
            <v/>
          </cell>
          <cell r="M53" t="str">
            <v/>
          </cell>
          <cell r="N53">
            <v>15</v>
          </cell>
          <cell r="O53" t="str">
            <v/>
          </cell>
        </row>
        <row r="54">
          <cell r="C54">
            <v>2316</v>
          </cell>
          <cell r="D54" t="str">
            <v>PROCESSO</v>
          </cell>
          <cell r="E54" t="str">
            <v>1.1.2.1.2.1</v>
          </cell>
          <cell r="F54" t="str">
            <v>1.1.2.1.2.1.1</v>
          </cell>
          <cell r="H54">
            <v>0</v>
          </cell>
          <cell r="I54">
            <v>0</v>
          </cell>
          <cell r="K54" t="str">
            <v>ÁGUA INDUSTRIAL, ÁGUA DE RESFRIAMENTO, ÁGUA DE PROCESSO, "BFW" E ÁGUA POTÁVEL - FLUXOGRAMA DE ENGENHARIA</v>
          </cell>
          <cell r="L54" t="str">
            <v>A0</v>
          </cell>
          <cell r="M54" t="str">
            <v>1</v>
          </cell>
          <cell r="N54">
            <v>40</v>
          </cell>
        </row>
        <row r="55">
          <cell r="A55">
            <v>6</v>
          </cell>
          <cell r="B55" t="str">
            <v xml:space="preserve">1.1.1.3.1.1  </v>
          </cell>
          <cell r="C55" t="str">
            <v xml:space="preserve"> ESTRUTURA  </v>
          </cell>
          <cell r="D55">
            <v>1890</v>
          </cell>
          <cell r="E55" t="str">
            <v>1.1.2.1.2.1</v>
          </cell>
          <cell r="F55" t="str">
            <v>1.1.2.1.2.1.1</v>
          </cell>
          <cell r="G55">
            <v>0.79200000000000004</v>
          </cell>
          <cell r="H55">
            <v>0</v>
          </cell>
          <cell r="I55">
            <v>0</v>
          </cell>
          <cell r="J55" t="str">
            <v/>
          </cell>
          <cell r="K55" t="str">
            <v/>
          </cell>
          <cell r="L55" t="str">
            <v/>
          </cell>
          <cell r="M55" t="str">
            <v/>
          </cell>
          <cell r="N55" t="str">
            <v/>
          </cell>
          <cell r="O55">
            <v>40</v>
          </cell>
        </row>
        <row r="56">
          <cell r="A56">
            <v>7</v>
          </cell>
          <cell r="B56" t="str">
            <v>1.1.1.3.1.1.1</v>
          </cell>
          <cell r="C56" t="str">
            <v>GERAL</v>
          </cell>
          <cell r="D56">
            <v>124</v>
          </cell>
          <cell r="E56" t="str">
            <v>1.1.2.1.2.1</v>
          </cell>
          <cell r="F56" t="str">
            <v>1.1.2.1.2.1.1</v>
          </cell>
          <cell r="G56">
            <v>6.5608465608465602E-2</v>
          </cell>
          <cell r="H56">
            <v>0</v>
          </cell>
          <cell r="I56">
            <v>0</v>
          </cell>
          <cell r="K56" t="str">
            <v>SISTEMA DE RECUPERAÇÃO DE CONDENSADO - FLUXOGRAMA DE ENGENHARIA</v>
          </cell>
          <cell r="L56" t="str">
            <v>A0</v>
          </cell>
          <cell r="M56" t="str">
            <v>1</v>
          </cell>
          <cell r="N56">
            <v>40</v>
          </cell>
        </row>
        <row r="57">
          <cell r="A57">
            <v>8</v>
          </cell>
          <cell r="B57" t="str">
            <v>1.1.1.3.1.1.1.1</v>
          </cell>
          <cell r="C57" t="str">
            <v>PLANTAS GERAIS DE LOCAÇÃO E ESTAQUEAMENTO</v>
          </cell>
          <cell r="D57">
            <v>84</v>
          </cell>
          <cell r="E57">
            <v>0.10933333333333331</v>
          </cell>
          <cell r="F57">
            <v>2</v>
          </cell>
          <cell r="G57">
            <v>0.67741935483870963</v>
          </cell>
          <cell r="H57">
            <v>0</v>
          </cell>
          <cell r="I57">
            <v>0</v>
          </cell>
        </row>
        <row r="58">
          <cell r="A58">
            <v>8</v>
          </cell>
          <cell r="B58" t="str">
            <v>1.1.1.3.1.1.1.2</v>
          </cell>
          <cell r="C58" t="str">
            <v>MEMÓRIA DE CÁLCULO</v>
          </cell>
          <cell r="D58">
            <v>40</v>
          </cell>
          <cell r="E58">
            <v>0.10412698412698412</v>
          </cell>
          <cell r="F58">
            <v>1</v>
          </cell>
          <cell r="G58">
            <v>0.32258064516129031</v>
          </cell>
          <cell r="H58">
            <v>0</v>
          </cell>
          <cell r="I58">
            <v>0</v>
          </cell>
          <cell r="K58" t="str">
            <v>PLANIMÉTRICO DE INCÊNDIO - SISTEMAS DE DETECÇÃO</v>
          </cell>
          <cell r="L58" t="str">
            <v>A0</v>
          </cell>
          <cell r="M58" t="str">
            <v>1</v>
          </cell>
          <cell r="N58">
            <v>40</v>
          </cell>
        </row>
        <row r="59">
          <cell r="A59">
            <v>7</v>
          </cell>
          <cell r="B59" t="str">
            <v>1.1.1.3.1.1.2</v>
          </cell>
          <cell r="C59" t="str">
            <v>PIPE RACKS</v>
          </cell>
          <cell r="D59">
            <v>278</v>
          </cell>
          <cell r="E59" t="str">
            <v>1.1.2.1.2.1</v>
          </cell>
          <cell r="F59" t="str">
            <v>1.1.2.1.2.1.1</v>
          </cell>
          <cell r="G59">
            <v>0.14708994708994708</v>
          </cell>
          <cell r="H59">
            <v>0</v>
          </cell>
          <cell r="I59">
            <v>0</v>
          </cell>
        </row>
        <row r="60">
          <cell r="A60">
            <v>8</v>
          </cell>
          <cell r="B60" t="str">
            <v>1.1.1.3.1.1.2.1</v>
          </cell>
          <cell r="C60" t="str">
            <v>PLANTAS  DE FORMA</v>
          </cell>
          <cell r="D60">
            <v>68</v>
          </cell>
          <cell r="E60">
            <v>8.8507936507936508E-2</v>
          </cell>
          <cell r="F60">
            <v>2</v>
          </cell>
          <cell r="G60">
            <v>0.2446043165467626</v>
          </cell>
          <cell r="H60">
            <v>0</v>
          </cell>
          <cell r="I60">
            <v>0</v>
          </cell>
          <cell r="K60" t="str">
            <v>MATRIZ DE CAUSA E EFEITO SDCD</v>
          </cell>
          <cell r="L60" t="str">
            <v>A3</v>
          </cell>
          <cell r="M60" t="str">
            <v>25</v>
          </cell>
          <cell r="N60">
            <v>210</v>
          </cell>
        </row>
        <row r="61">
          <cell r="A61">
            <v>8</v>
          </cell>
          <cell r="B61" t="str">
            <v>1.1.1.3.1.1.2.2</v>
          </cell>
          <cell r="C61" t="str">
            <v>PLANTAS DE SUPERESTRUTURA</v>
          </cell>
          <cell r="D61">
            <v>78</v>
          </cell>
          <cell r="E61">
            <v>6.7682539682539691E-2</v>
          </cell>
          <cell r="F61">
            <v>3</v>
          </cell>
          <cell r="G61">
            <v>0.2805755395683453</v>
          </cell>
          <cell r="H61">
            <v>0</v>
          </cell>
          <cell r="I61">
            <v>0</v>
          </cell>
          <cell r="K61" t="str">
            <v>MATRIZ DE CAUSA E EFEITO PES</v>
          </cell>
          <cell r="L61" t="str">
            <v>A3</v>
          </cell>
          <cell r="M61" t="str">
            <v>25</v>
          </cell>
          <cell r="N61">
            <v>210</v>
          </cell>
        </row>
        <row r="62">
          <cell r="A62">
            <v>8</v>
          </cell>
          <cell r="B62" t="str">
            <v>1.1.1.3.1.1.2.3</v>
          </cell>
          <cell r="C62" t="str">
            <v>PLANTAS DE SUPERESTRUTURA METÁLICA</v>
          </cell>
          <cell r="D62">
            <v>52</v>
          </cell>
          <cell r="E62">
            <v>6.7682539682539677E-2</v>
          </cell>
          <cell r="F62">
            <v>2</v>
          </cell>
          <cell r="G62">
            <v>0.18705035971223022</v>
          </cell>
          <cell r="H62">
            <v>0</v>
          </cell>
          <cell r="I62">
            <v>0</v>
          </cell>
        </row>
        <row r="63">
          <cell r="A63">
            <v>8</v>
          </cell>
          <cell r="B63" t="str">
            <v>1.1.1.3.1.1.2.4</v>
          </cell>
          <cell r="C63" t="str">
            <v xml:space="preserve">PIPE RACK - MEMORIAL CALCULO E ESPECIFICAÇÕES </v>
          </cell>
          <cell r="D63">
            <v>80</v>
          </cell>
          <cell r="E63">
            <v>0.20825396825396825</v>
          </cell>
          <cell r="F63">
            <v>1</v>
          </cell>
          <cell r="G63">
            <v>0.28776978417266186</v>
          </cell>
          <cell r="H63">
            <v>0</v>
          </cell>
          <cell r="I63">
            <v>0</v>
          </cell>
          <cell r="K63" t="str">
            <v>LISTA DE EQUIPAMENTOS</v>
          </cell>
          <cell r="L63" t="str">
            <v>A4</v>
          </cell>
          <cell r="M63" t="str">
            <v>6</v>
          </cell>
          <cell r="N63">
            <v>50</v>
          </cell>
        </row>
        <row r="64">
          <cell r="A64">
            <v>7</v>
          </cell>
          <cell r="B64" t="str">
            <v>1.1.1.3.1.1.3</v>
          </cell>
          <cell r="C64" t="str">
            <v>STRUCTURES - PLATAFORMAS ( TABLE TOP )</v>
          </cell>
          <cell r="D64">
            <v>284</v>
          </cell>
          <cell r="E64" t="str">
            <v>1.1.2.1.2.1</v>
          </cell>
          <cell r="F64" t="str">
            <v>1.1.2.1.2.1.1</v>
          </cell>
          <cell r="G64">
            <v>0.15026455026455027</v>
          </cell>
          <cell r="H64">
            <v>0</v>
          </cell>
          <cell r="I64">
            <v>0</v>
          </cell>
        </row>
        <row r="65">
          <cell r="A65">
            <v>8</v>
          </cell>
          <cell r="B65" t="str">
            <v>1.1.1.3.1.1.3.1</v>
          </cell>
          <cell r="C65" t="str">
            <v>PLANTAS DE FORMA - FUNDAÇÃO</v>
          </cell>
          <cell r="D65">
            <v>136</v>
          </cell>
          <cell r="E65">
            <v>0.11801058201058201</v>
          </cell>
          <cell r="F65">
            <v>3</v>
          </cell>
          <cell r="G65">
            <v>0.47887323943661969</v>
          </cell>
          <cell r="H65">
            <v>0</v>
          </cell>
          <cell r="I65">
            <v>0</v>
          </cell>
          <cell r="K65" t="str">
            <v>MEMORIAL DESCRITIVO DE SEGURANÇA</v>
          </cell>
          <cell r="L65" t="str">
            <v>A4</v>
          </cell>
          <cell r="M65" t="str">
            <v>6</v>
          </cell>
          <cell r="N65">
            <v>80</v>
          </cell>
        </row>
        <row r="66">
          <cell r="A66">
            <v>8</v>
          </cell>
          <cell r="B66" t="str">
            <v>1.1.1.3.1.1.3.2</v>
          </cell>
          <cell r="C66" t="str">
            <v>PLANTA DE FORMA - SUPERESTRUTURA</v>
          </cell>
          <cell r="D66">
            <v>34</v>
          </cell>
          <cell r="E66">
            <v>8.8507936507936508E-2</v>
          </cell>
          <cell r="F66">
            <v>1</v>
          </cell>
          <cell r="G66">
            <v>0.11971830985915492</v>
          </cell>
          <cell r="H66">
            <v>0</v>
          </cell>
          <cell r="I66">
            <v>0</v>
          </cell>
          <cell r="K66" t="str">
            <v>FOLHAS DE DADOS DE PROCESSO</v>
          </cell>
        </row>
        <row r="67">
          <cell r="A67">
            <v>8</v>
          </cell>
          <cell r="B67" t="str">
            <v>1.1.1.3.1.1.3.3</v>
          </cell>
          <cell r="C67" t="str">
            <v>PLANTA DE SUPERESTRUTURA METÁLICA</v>
          </cell>
          <cell r="D67">
            <v>34</v>
          </cell>
          <cell r="E67">
            <v>4.4253968253968254E-2</v>
          </cell>
          <cell r="F67">
            <v>2</v>
          </cell>
          <cell r="G67">
            <v>0.11971830985915492</v>
          </cell>
          <cell r="H67">
            <v>0</v>
          </cell>
          <cell r="I67">
            <v>0</v>
          </cell>
          <cell r="K67" t="str">
            <v>FUEL GAS STRAINER (FT-450002 A/B)</v>
          </cell>
          <cell r="L67" t="str">
            <v>A4</v>
          </cell>
          <cell r="M67">
            <v>4</v>
          </cell>
          <cell r="N67">
            <v>10</v>
          </cell>
        </row>
        <row r="68">
          <cell r="A68">
            <v>8</v>
          </cell>
          <cell r="B68" t="str">
            <v>1.1.1.3.1.1.3.4</v>
          </cell>
          <cell r="C68" t="str">
            <v xml:space="preserve">MEMORIAL DE CALCULO E ESPECIFICAÇÕES </v>
          </cell>
          <cell r="D68">
            <v>80</v>
          </cell>
          <cell r="E68">
            <v>0.10412698412698414</v>
          </cell>
          <cell r="F68">
            <v>2</v>
          </cell>
          <cell r="G68">
            <v>0.28169014084507044</v>
          </cell>
          <cell r="H68">
            <v>0</v>
          </cell>
          <cell r="I68">
            <v>0</v>
          </cell>
          <cell r="K68" t="str">
            <v>FUEL GAS COALESCER (FT-450003)</v>
          </cell>
          <cell r="L68" t="str">
            <v>A4</v>
          </cell>
          <cell r="M68">
            <v>4</v>
          </cell>
          <cell r="N68">
            <v>10</v>
          </cell>
        </row>
        <row r="69">
          <cell r="A69">
            <v>7</v>
          </cell>
          <cell r="B69" t="str">
            <v>1.1.1.3.1.1.4</v>
          </cell>
          <cell r="C69" t="str">
            <v xml:space="preserve">COMPRESSOR HOUSE </v>
          </cell>
          <cell r="D69">
            <v>182</v>
          </cell>
          <cell r="E69" t="str">
            <v>1.1.2.1.2.2</v>
          </cell>
          <cell r="F69" t="str">
            <v>1.1.2.1.2.2.1</v>
          </cell>
          <cell r="G69">
            <v>9.6296296296296297E-2</v>
          </cell>
          <cell r="H69">
            <v>0</v>
          </cell>
          <cell r="I69">
            <v>0</v>
          </cell>
          <cell r="K69" t="str">
            <v>CORROSION INHIBITOR INJECTION PACKAGE (Z-450003)</v>
          </cell>
          <cell r="L69" t="str">
            <v>A4</v>
          </cell>
          <cell r="M69">
            <v>4</v>
          </cell>
          <cell r="N69">
            <v>10</v>
          </cell>
        </row>
        <row r="70">
          <cell r="A70">
            <v>8</v>
          </cell>
          <cell r="B70" t="str">
            <v>1.1.1.3.1.1.4.1</v>
          </cell>
          <cell r="C70" t="str">
            <v>PLANTAS DE FORMA - FUNDAÇÃO</v>
          </cell>
          <cell r="D70">
            <v>34</v>
          </cell>
          <cell r="E70">
            <v>8.8507936507936508E-2</v>
          </cell>
          <cell r="F70">
            <v>1</v>
          </cell>
          <cell r="G70">
            <v>0.18681318681318682</v>
          </cell>
          <cell r="H70">
            <v>0</v>
          </cell>
          <cell r="I70">
            <v>0</v>
          </cell>
          <cell r="K70" t="str">
            <v>ANTI-FOAMING AGENT INJECTION PACKAGE (Z-450051)</v>
          </cell>
          <cell r="L70" t="str">
            <v>A4</v>
          </cell>
          <cell r="M70">
            <v>4</v>
          </cell>
          <cell r="N70">
            <v>10</v>
          </cell>
        </row>
        <row r="71">
          <cell r="A71">
            <v>8</v>
          </cell>
          <cell r="B71" t="str">
            <v>1.1.1.3.1.1.4.2</v>
          </cell>
          <cell r="C71" t="str">
            <v>PLANTA DE FORMA - SUPERESTRUTURA</v>
          </cell>
          <cell r="D71">
            <v>68</v>
          </cell>
          <cell r="E71">
            <v>8.8507936507936508E-2</v>
          </cell>
          <cell r="F71">
            <v>2</v>
          </cell>
          <cell r="G71">
            <v>0.37362637362637363</v>
          </cell>
          <cell r="H71">
            <v>0</v>
          </cell>
          <cell r="I71">
            <v>0</v>
          </cell>
          <cell r="K71" t="str">
            <v>DESUPERHEATER (Z-450052)</v>
          </cell>
          <cell r="L71" t="str">
            <v>A4</v>
          </cell>
          <cell r="M71">
            <v>4</v>
          </cell>
          <cell r="N71">
            <v>10</v>
          </cell>
        </row>
        <row r="72">
          <cell r="A72">
            <v>8</v>
          </cell>
          <cell r="B72" t="str">
            <v>1.1.1.3.1.1.4.3</v>
          </cell>
          <cell r="C72" t="str">
            <v xml:space="preserve">MEMORIA DE CALCULO E ESPECIFICAÇÕES </v>
          </cell>
          <cell r="D72">
            <v>80</v>
          </cell>
          <cell r="E72">
            <v>0.20825396825396827</v>
          </cell>
          <cell r="F72">
            <v>1</v>
          </cell>
          <cell r="G72">
            <v>0.43956043956043955</v>
          </cell>
          <cell r="H72">
            <v>0</v>
          </cell>
          <cell r="I72">
            <v>0</v>
          </cell>
        </row>
        <row r="73">
          <cell r="A73">
            <v>7</v>
          </cell>
          <cell r="B73" t="str">
            <v>1.1.1.3.1.1.5</v>
          </cell>
          <cell r="C73" t="str">
            <v>BASES DE EQUIPAMENTOS</v>
          </cell>
          <cell r="D73">
            <v>742</v>
          </cell>
          <cell r="E73" t="str">
            <v>1.1.2.1.2.2</v>
          </cell>
          <cell r="F73" t="str">
            <v>1.1.2.1.2.2.1</v>
          </cell>
          <cell r="G73">
            <v>0.3925925925925926</v>
          </cell>
          <cell r="H73">
            <v>0</v>
          </cell>
          <cell r="I73">
            <v>0</v>
          </cell>
          <cell r="K73" t="str">
            <v>FOLHA DE DADOS DE INSTRUMENTOS</v>
          </cell>
          <cell r="L73" t="str">
            <v>A4</v>
          </cell>
          <cell r="M73">
            <v>30</v>
          </cell>
          <cell r="N73">
            <v>100</v>
          </cell>
        </row>
        <row r="74">
          <cell r="A74">
            <v>8</v>
          </cell>
          <cell r="B74" t="str">
            <v>1.1.1.3.1.1.5.1.1</v>
          </cell>
          <cell r="C74" t="str">
            <v>PLANTAS DE FORMA - FUNDAÇÃO</v>
          </cell>
          <cell r="D74">
            <v>474</v>
          </cell>
          <cell r="E74">
            <v>7.7141500000000016E-2</v>
          </cell>
          <cell r="F74">
            <v>16</v>
          </cell>
          <cell r="G74">
            <v>0.63900000000000001</v>
          </cell>
          <cell r="H74">
            <v>0</v>
          </cell>
          <cell r="I74">
            <v>0</v>
          </cell>
          <cell r="K74" t="str">
            <v>MEMÓRIAS DE CÁLCULO</v>
          </cell>
        </row>
        <row r="75">
          <cell r="A75">
            <v>8</v>
          </cell>
          <cell r="B75" t="str">
            <v>1.1.1.3.1.1.5.1.2</v>
          </cell>
          <cell r="C75" t="str">
            <v xml:space="preserve">MEMORIA DE CALCULO E ESPECIFICAÇÕES </v>
          </cell>
          <cell r="D75">
            <v>268</v>
          </cell>
          <cell r="E75">
            <v>6.9729155555555561E-2</v>
          </cell>
          <cell r="F75">
            <v>10</v>
          </cell>
          <cell r="G75">
            <v>0.36099999999999999</v>
          </cell>
          <cell r="H75">
            <v>0</v>
          </cell>
          <cell r="I75">
            <v>0</v>
          </cell>
          <cell r="K75" t="str">
            <v>CALCULATION SHEET - FUEL GAS STRAINER (FT-450002 A/B)</v>
          </cell>
          <cell r="L75" t="str">
            <v>A4</v>
          </cell>
          <cell r="M75" t="str">
            <v>5</v>
          </cell>
          <cell r="N75">
            <v>20</v>
          </cell>
        </row>
        <row r="76">
          <cell r="A76">
            <v>7</v>
          </cell>
          <cell r="B76" t="str">
            <v>1.1.1.3.1.1.6</v>
          </cell>
          <cell r="C76" t="str">
            <v xml:space="preserve">ESTRUTURAS METÁLICAS </v>
          </cell>
          <cell r="D76">
            <v>160</v>
          </cell>
          <cell r="E76" t="str">
            <v>1.1.2.1.2.3</v>
          </cell>
          <cell r="F76" t="str">
            <v>1.1.2.1.2.3.1</v>
          </cell>
          <cell r="G76">
            <v>8.4656084656084651E-2</v>
          </cell>
          <cell r="H76">
            <v>0</v>
          </cell>
          <cell r="I76">
            <v>0</v>
          </cell>
          <cell r="K76" t="str">
            <v>CALCULATION SHEET - FUEL GAS COALESCER (FT-450003)</v>
          </cell>
          <cell r="L76" t="str">
            <v>A4</v>
          </cell>
          <cell r="M76" t="str">
            <v>5</v>
          </cell>
          <cell r="N76">
            <v>20</v>
          </cell>
        </row>
        <row r="77">
          <cell r="A77">
            <v>8</v>
          </cell>
          <cell r="B77" t="str">
            <v>1.1.1.3.1.1.6.1</v>
          </cell>
          <cell r="C77" t="str">
            <v>PLANTAS DE ESTRUTURA METÁLICA</v>
          </cell>
          <cell r="D77">
            <v>120</v>
          </cell>
          <cell r="E77">
            <v>7.8095238095238093E-2</v>
          </cell>
          <cell r="F77">
            <v>4</v>
          </cell>
          <cell r="G77">
            <v>0.75</v>
          </cell>
          <cell r="H77">
            <v>0</v>
          </cell>
          <cell r="I77">
            <v>0</v>
          </cell>
          <cell r="K77" t="str">
            <v>CALCULATION SHEET - DESUPERHEATER (Z-450052)</v>
          </cell>
          <cell r="L77" t="str">
            <v>A4</v>
          </cell>
          <cell r="M77" t="str">
            <v>5</v>
          </cell>
          <cell r="N77">
            <v>20</v>
          </cell>
        </row>
        <row r="78">
          <cell r="A78">
            <v>8</v>
          </cell>
          <cell r="B78" t="str">
            <v>1.1.1.3.1.1.6.2</v>
          </cell>
          <cell r="C78" t="str">
            <v xml:space="preserve">MEMORIA DE CALCULO E ESPECIFICAÇÕES </v>
          </cell>
          <cell r="D78">
            <v>40</v>
          </cell>
          <cell r="E78">
            <v>0.10412698412698412</v>
          </cell>
          <cell r="F78">
            <v>1</v>
          </cell>
          <cell r="G78">
            <v>0.25</v>
          </cell>
          <cell r="H78">
            <v>0</v>
          </cell>
          <cell r="I78">
            <v>0</v>
          </cell>
          <cell r="K78" t="str">
            <v>CALCULATION SHEET - SHU FEED PUMPS (B-450001 A/B)</v>
          </cell>
          <cell r="L78" t="str">
            <v>A4</v>
          </cell>
          <cell r="M78" t="str">
            <v>5</v>
          </cell>
          <cell r="N78">
            <v>20</v>
          </cell>
        </row>
        <row r="79">
          <cell r="A79">
            <v>7</v>
          </cell>
          <cell r="B79" t="str">
            <v>1.1.1.3.1.1.7</v>
          </cell>
          <cell r="C79" t="str">
            <v xml:space="preserve">PLANILHAS DE QUANTITATIVOS </v>
          </cell>
          <cell r="D79">
            <v>120</v>
          </cell>
          <cell r="E79">
            <v>0.31238095238095237</v>
          </cell>
          <cell r="F79">
            <v>1</v>
          </cell>
          <cell r="G79">
            <v>6.3492063492063489E-2</v>
          </cell>
          <cell r="H79">
            <v>0</v>
          </cell>
          <cell r="I79">
            <v>0</v>
          </cell>
          <cell r="K79" t="str">
            <v>CALCULATION SHEET - SPLITTER REFLUX PUMPS (B-450002 A/B)</v>
          </cell>
          <cell r="L79" t="str">
            <v>A4</v>
          </cell>
          <cell r="M79" t="str">
            <v>5</v>
          </cell>
          <cell r="N79">
            <v>20</v>
          </cell>
        </row>
        <row r="80">
          <cell r="C80">
            <v>2316</v>
          </cell>
          <cell r="D80" t="str">
            <v>PROCESSO</v>
          </cell>
          <cell r="E80" t="str">
            <v>1.1.2.1.2.3</v>
          </cell>
          <cell r="F80" t="str">
            <v>1.1.2.1.2.3.1</v>
          </cell>
          <cell r="H80">
            <v>0</v>
          </cell>
          <cell r="I80">
            <v>0</v>
          </cell>
          <cell r="K80" t="str">
            <v>CALCULATION SHEET - FIRST STAGE HDS FEED PUMPS (B-450003 A/B)</v>
          </cell>
          <cell r="L80" t="str">
            <v>A4</v>
          </cell>
          <cell r="M80" t="str">
            <v>5</v>
          </cell>
          <cell r="N80">
            <v>20</v>
          </cell>
        </row>
        <row r="81">
          <cell r="A81">
            <v>6</v>
          </cell>
          <cell r="B81" t="str">
            <v xml:space="preserve">1.1.1.3.1.2  </v>
          </cell>
          <cell r="C81" t="str">
            <v>ARQUITETURA</v>
          </cell>
          <cell r="D81">
            <v>232</v>
          </cell>
          <cell r="E81" t="str">
            <v>1.1.2.1.2.3</v>
          </cell>
          <cell r="F81" t="str">
            <v>1.1.2.1.2.3.1</v>
          </cell>
          <cell r="G81">
            <v>9.72338642078793E-2</v>
          </cell>
          <cell r="H81">
            <v>0</v>
          </cell>
          <cell r="I81">
            <v>0</v>
          </cell>
          <cell r="J81" t="str">
            <v/>
          </cell>
          <cell r="K81" t="str">
            <v/>
          </cell>
          <cell r="L81" t="str">
            <v/>
          </cell>
          <cell r="M81" t="str">
            <v/>
          </cell>
          <cell r="N81" t="str">
            <v/>
          </cell>
          <cell r="O81">
            <v>30</v>
          </cell>
        </row>
        <row r="82">
          <cell r="C82">
            <v>2316</v>
          </cell>
          <cell r="D82" t="str">
            <v>PROCESSO</v>
          </cell>
          <cell r="E82" t="str">
            <v>1.1.2.1.2.3</v>
          </cell>
          <cell r="F82" t="str">
            <v>1.1.2.1.2.3.1</v>
          </cell>
          <cell r="H82">
            <v>0</v>
          </cell>
          <cell r="I82">
            <v>0</v>
          </cell>
          <cell r="K82" t="str">
            <v>CALCULATION SHEET - FIRST STAGE HDS COLD PUMPS (B-450005 A/B)</v>
          </cell>
          <cell r="L82" t="str">
            <v>A4</v>
          </cell>
          <cell r="M82" t="str">
            <v>5</v>
          </cell>
          <cell r="N82">
            <v>20</v>
          </cell>
        </row>
        <row r="83">
          <cell r="A83">
            <v>7</v>
          </cell>
          <cell r="B83" t="str">
            <v>1.1.1.3.1.2.1</v>
          </cell>
          <cell r="C83" t="str">
            <v>PLANTAS DE ARQUITETURA - CASA DOS COMPRESSORES</v>
          </cell>
          <cell r="D83">
            <v>168</v>
          </cell>
          <cell r="E83">
            <v>0.53441379310344828</v>
          </cell>
          <cell r="F83">
            <v>5</v>
          </cell>
          <cell r="G83">
            <v>0.72413793103448276</v>
          </cell>
          <cell r="H83">
            <v>0</v>
          </cell>
          <cell r="I83">
            <v>0</v>
          </cell>
          <cell r="K83" t="str">
            <v>CALCULATION SHEET - SECOND STAGE HDS FEED PUMPS (B-450006 A/B)</v>
          </cell>
          <cell r="L83" t="str">
            <v>A4</v>
          </cell>
          <cell r="M83" t="str">
            <v>5</v>
          </cell>
          <cell r="N83">
            <v>20</v>
          </cell>
        </row>
        <row r="84">
          <cell r="A84">
            <v>7</v>
          </cell>
          <cell r="B84" t="str">
            <v>1.1.1.3.1.2.2</v>
          </cell>
          <cell r="C84" t="str">
            <v>MEMORIAL DESCRITIVO - CASA DOS COMPRESSORES</v>
          </cell>
          <cell r="D84">
            <v>32</v>
          </cell>
          <cell r="E84">
            <v>0.50896551724137928</v>
          </cell>
          <cell r="F84">
            <v>1</v>
          </cell>
          <cell r="G84">
            <v>0.13793103448275862</v>
          </cell>
          <cell r="H84">
            <v>0</v>
          </cell>
          <cell r="I84">
            <v>0</v>
          </cell>
          <cell r="K84" t="str">
            <v>CALCULATION SHEET - STABILIZER REFLUX PUMPS (B-450007 A/B)</v>
          </cell>
          <cell r="L84" t="str">
            <v>A4</v>
          </cell>
          <cell r="M84" t="str">
            <v>5</v>
          </cell>
          <cell r="N84">
            <v>20</v>
          </cell>
        </row>
        <row r="85">
          <cell r="A85">
            <v>7</v>
          </cell>
          <cell r="B85" t="str">
            <v>1.1.1.3.1.2.3</v>
          </cell>
          <cell r="C85" t="str">
            <v>PLANILHA DE QUANTITATIVOS ARQUITETURA</v>
          </cell>
          <cell r="D85">
            <v>32</v>
          </cell>
          <cell r="E85">
            <v>0.50896551724137928</v>
          </cell>
          <cell r="F85">
            <v>1</v>
          </cell>
          <cell r="G85">
            <v>0.13793103448275862</v>
          </cell>
          <cell r="H85">
            <v>0</v>
          </cell>
          <cell r="I85">
            <v>0</v>
          </cell>
          <cell r="K85" t="str">
            <v>CALCULATION SHEET - FIRST STAGE HDS RECYCLE WASHING WATER PUMP (B-450008)</v>
          </cell>
          <cell r="L85" t="str">
            <v>A4</v>
          </cell>
          <cell r="M85" t="str">
            <v>5</v>
          </cell>
          <cell r="N85">
            <v>20</v>
          </cell>
        </row>
        <row r="86">
          <cell r="C86">
            <v>2316</v>
          </cell>
          <cell r="D86" t="str">
            <v>PROCESSO</v>
          </cell>
          <cell r="E86" t="str">
            <v>1.1.2.1.2.3</v>
          </cell>
          <cell r="F86" t="str">
            <v>1.1.2.1.2.3.1</v>
          </cell>
          <cell r="H86">
            <v>0</v>
          </cell>
          <cell r="I86">
            <v>0</v>
          </cell>
          <cell r="K86" t="str">
            <v>CALCULATION SHEET - 2ND STAGE HDS RECYCLE WASHING WATER PUMP (B-450009)</v>
          </cell>
          <cell r="L86" t="str">
            <v>A4</v>
          </cell>
          <cell r="M86" t="str">
            <v>5</v>
          </cell>
          <cell r="N86">
            <v>20</v>
          </cell>
        </row>
        <row r="87">
          <cell r="A87">
            <v>6</v>
          </cell>
          <cell r="B87" t="str">
            <v xml:space="preserve">1.1.1.3.1.3  </v>
          </cell>
          <cell r="C87" t="str">
            <v xml:space="preserve">UNDERGROUD  </v>
          </cell>
          <cell r="D87">
            <v>264</v>
          </cell>
          <cell r="E87" t="str">
            <v>1.1.2.1.2.3</v>
          </cell>
          <cell r="F87" t="str">
            <v>1.1.2.1.2.3.1</v>
          </cell>
          <cell r="G87">
            <v>0.11064543168482817</v>
          </cell>
          <cell r="H87">
            <v>0</v>
          </cell>
          <cell r="I87">
            <v>0</v>
          </cell>
          <cell r="J87" t="str">
            <v/>
          </cell>
          <cell r="K87" t="str">
            <v/>
          </cell>
          <cell r="L87" t="str">
            <v/>
          </cell>
          <cell r="M87" t="str">
            <v/>
          </cell>
          <cell r="N87" t="str">
            <v/>
          </cell>
          <cell r="O87">
            <v>30</v>
          </cell>
        </row>
        <row r="88">
          <cell r="C88">
            <v>2316</v>
          </cell>
          <cell r="D88" t="str">
            <v>PROCESSO</v>
          </cell>
          <cell r="E88" t="str">
            <v>1.1.2.1.2.3</v>
          </cell>
          <cell r="F88" t="str">
            <v>1.1.2.1.2.3.1</v>
          </cell>
          <cell r="H88">
            <v>0</v>
          </cell>
          <cell r="I88">
            <v>0</v>
          </cell>
          <cell r="K88" t="str">
            <v>CALCULATION SHEET - STABILIZER BOTTOMS PUMPS (B-450011 A/B)</v>
          </cell>
          <cell r="L88" t="str">
            <v>A4</v>
          </cell>
          <cell r="M88" t="str">
            <v>5</v>
          </cell>
          <cell r="N88">
            <v>20</v>
          </cell>
        </row>
        <row r="89">
          <cell r="A89">
            <v>7</v>
          </cell>
          <cell r="B89" t="str">
            <v>1.1.1.3.1.3.1</v>
          </cell>
          <cell r="C89" t="str">
            <v>PAVIMENTAÇÃO</v>
          </cell>
          <cell r="D89">
            <v>102</v>
          </cell>
          <cell r="E89" t="str">
            <v>1.1.2.1.2.3</v>
          </cell>
          <cell r="F89" t="str">
            <v>1.1.2.1.2.3.1</v>
          </cell>
          <cell r="G89">
            <v>0.38636363636363635</v>
          </cell>
          <cell r="H89">
            <v>0</v>
          </cell>
          <cell r="I89">
            <v>0</v>
          </cell>
          <cell r="K89" t="str">
            <v>CALCULATION SHEET - HDS RECIRCULATION PUMP (B-450012)</v>
          </cell>
          <cell r="L89" t="str">
            <v>A4</v>
          </cell>
          <cell r="M89" t="str">
            <v>5</v>
          </cell>
          <cell r="N89">
            <v>20</v>
          </cell>
        </row>
        <row r="90">
          <cell r="A90">
            <v>8</v>
          </cell>
          <cell r="B90" t="str">
            <v>1.1.1.3.1.3.1.1</v>
          </cell>
          <cell r="C90" t="str">
            <v>PLANTAS E SEÇÕES TRANSVERSAIS</v>
          </cell>
          <cell r="D90">
            <v>72</v>
          </cell>
          <cell r="E90">
            <v>0.50318181818181817</v>
          </cell>
          <cell r="F90">
            <v>2</v>
          </cell>
          <cell r="G90">
            <v>0.70588235294117652</v>
          </cell>
          <cell r="H90">
            <v>0</v>
          </cell>
          <cell r="I90">
            <v>0</v>
          </cell>
          <cell r="K90" t="str">
            <v>CALCULATION SHEET - EXHAUST CONDENSATE PUMPS (B-450013 A/B)</v>
          </cell>
          <cell r="L90" t="str">
            <v>A4</v>
          </cell>
          <cell r="M90" t="str">
            <v>5</v>
          </cell>
          <cell r="N90">
            <v>20</v>
          </cell>
        </row>
        <row r="91">
          <cell r="A91">
            <v>8</v>
          </cell>
          <cell r="B91" t="str">
            <v>1.1.1.3.1.3.1.2</v>
          </cell>
          <cell r="C91" t="str">
            <v>MEMORIA DE CALCULO</v>
          </cell>
          <cell r="D91">
            <v>30</v>
          </cell>
          <cell r="E91">
            <v>0.41931818181818192</v>
          </cell>
          <cell r="F91">
            <v>1</v>
          </cell>
          <cell r="G91">
            <v>0.29411764705882354</v>
          </cell>
          <cell r="H91">
            <v>0</v>
          </cell>
          <cell r="I91">
            <v>0</v>
          </cell>
          <cell r="K91" t="str">
            <v>CALCULATION SHEET - BLOW DOWN DRUM PUMPS (B-450014 A/B)</v>
          </cell>
          <cell r="L91" t="str">
            <v>A4</v>
          </cell>
          <cell r="M91" t="str">
            <v>5</v>
          </cell>
          <cell r="N91">
            <v>20</v>
          </cell>
        </row>
        <row r="92">
          <cell r="A92">
            <v>7</v>
          </cell>
          <cell r="B92" t="str">
            <v>1.1.1.3.1.3.2</v>
          </cell>
          <cell r="C92" t="str">
            <v>DRENAGEM</v>
          </cell>
          <cell r="D92">
            <v>138</v>
          </cell>
          <cell r="E92" t="str">
            <v>1.1.2.1.2.3</v>
          </cell>
          <cell r="F92" t="str">
            <v>1.1.2.1.2.3.1</v>
          </cell>
          <cell r="G92">
            <v>0.52272727272727271</v>
          </cell>
          <cell r="H92">
            <v>0</v>
          </cell>
          <cell r="I92">
            <v>0</v>
          </cell>
          <cell r="K92" t="str">
            <v>CALCULATION SHEET - SUMP TANK PUMPS (B-450015 A/B)</v>
          </cell>
          <cell r="L92" t="str">
            <v>A4</v>
          </cell>
          <cell r="M92" t="str">
            <v>5</v>
          </cell>
          <cell r="N92">
            <v>20</v>
          </cell>
        </row>
        <row r="93">
          <cell r="A93">
            <v>8</v>
          </cell>
          <cell r="B93" t="str">
            <v>1.1.1.3.1.3.2.1</v>
          </cell>
          <cell r="C93" t="str">
            <v>PLANTAS E CORTES</v>
          </cell>
          <cell r="D93">
            <v>108</v>
          </cell>
          <cell r="E93">
            <v>0.50318181818181817</v>
          </cell>
          <cell r="F93">
            <v>3</v>
          </cell>
          <cell r="G93">
            <v>0.78260869565217395</v>
          </cell>
          <cell r="H93">
            <v>0</v>
          </cell>
          <cell r="I93">
            <v>0</v>
          </cell>
          <cell r="K93" t="str">
            <v>CALCULATION SHEET - RICH DEA PUMPS (B-450051 A/B)</v>
          </cell>
          <cell r="L93" t="str">
            <v>A4</v>
          </cell>
          <cell r="M93" t="str">
            <v>5</v>
          </cell>
          <cell r="N93">
            <v>20</v>
          </cell>
        </row>
        <row r="94">
          <cell r="A94">
            <v>8</v>
          </cell>
          <cell r="B94" t="str">
            <v>1.1.1.3.1.3.2.2</v>
          </cell>
          <cell r="C94" t="str">
            <v>MEMORIA DE CALCULO</v>
          </cell>
          <cell r="D94">
            <v>30</v>
          </cell>
          <cell r="E94">
            <v>0.41931818181818192</v>
          </cell>
          <cell r="F94">
            <v>1</v>
          </cell>
          <cell r="G94">
            <v>0.21739130434782608</v>
          </cell>
          <cell r="H94">
            <v>0</v>
          </cell>
          <cell r="I94">
            <v>0</v>
          </cell>
          <cell r="K94" t="str">
            <v>CALCULATION SHEET - DEA REGENERATION REFLUX PUMPS (B-450052 A/B)</v>
          </cell>
          <cell r="L94" t="str">
            <v>A4</v>
          </cell>
          <cell r="M94" t="str">
            <v>5</v>
          </cell>
          <cell r="N94">
            <v>20</v>
          </cell>
        </row>
        <row r="95">
          <cell r="A95">
            <v>7</v>
          </cell>
          <cell r="B95" t="str">
            <v>1.1.1.3.1.3.3</v>
          </cell>
          <cell r="C95" t="str">
            <v>PLANILHA DE QUANTITATIVOS UNDERGROUND</v>
          </cell>
          <cell r="D95">
            <v>24</v>
          </cell>
          <cell r="E95">
            <v>0.33545454545454545</v>
          </cell>
          <cell r="F95">
            <v>1</v>
          </cell>
          <cell r="G95">
            <v>9.0909090909090912E-2</v>
          </cell>
          <cell r="H95">
            <v>0</v>
          </cell>
          <cell r="I95">
            <v>0</v>
          </cell>
          <cell r="K95" t="str">
            <v>CALCULATION SHEET - LEAN DEA PUMPS (B-450053 A/B)</v>
          </cell>
          <cell r="L95" t="str">
            <v>A4</v>
          </cell>
          <cell r="M95" t="str">
            <v>5</v>
          </cell>
          <cell r="N95">
            <v>20</v>
          </cell>
        </row>
        <row r="96">
          <cell r="C96">
            <v>2316</v>
          </cell>
          <cell r="D96" t="str">
            <v>PROCESSO</v>
          </cell>
          <cell r="E96" t="str">
            <v>1.1.2.1.2.3</v>
          </cell>
          <cell r="F96" t="str">
            <v>1.1.2.1.2.3.1</v>
          </cell>
          <cell r="H96">
            <v>0</v>
          </cell>
          <cell r="I96">
            <v>0</v>
          </cell>
          <cell r="K96" t="str">
            <v>CALCULATION SHEET - RECIRCULATION DEA PUMP (B-450055)</v>
          </cell>
          <cell r="L96" t="str">
            <v>A4</v>
          </cell>
          <cell r="M96" t="str">
            <v>5</v>
          </cell>
          <cell r="N96">
            <v>20</v>
          </cell>
        </row>
        <row r="97">
          <cell r="A97">
            <v>5</v>
          </cell>
          <cell r="B97" t="str">
            <v xml:space="preserve">1.1.1.3.2  </v>
          </cell>
          <cell r="C97" t="str">
            <v xml:space="preserve"> ELETROMECÂNICOS  </v>
          </cell>
          <cell r="D97">
            <v>10036</v>
          </cell>
          <cell r="E97" t="str">
            <v>1.1.2.1.2.3</v>
          </cell>
          <cell r="F97" t="str">
            <v>1.1.2.1.2.3.1</v>
          </cell>
          <cell r="G97">
            <v>0.80792142972146197</v>
          </cell>
          <cell r="H97">
            <v>0</v>
          </cell>
          <cell r="I97">
            <v>0</v>
          </cell>
          <cell r="J97" t="str">
            <v/>
          </cell>
          <cell r="K97" t="str">
            <v/>
          </cell>
          <cell r="L97" t="str">
            <v/>
          </cell>
          <cell r="M97" t="str">
            <v/>
          </cell>
          <cell r="N97">
            <v>78</v>
          </cell>
          <cell r="O97" t="str">
            <v/>
          </cell>
        </row>
        <row r="98">
          <cell r="C98">
            <v>2316</v>
          </cell>
          <cell r="D98" t="str">
            <v>PROCESSO</v>
          </cell>
          <cell r="E98" t="str">
            <v>1.1.2.1.2.3</v>
          </cell>
          <cell r="F98" t="str">
            <v>1.1.2.1.2.3.1</v>
          </cell>
          <cell r="H98">
            <v>0</v>
          </cell>
          <cell r="I98">
            <v>0</v>
          </cell>
          <cell r="K98" t="str">
            <v>MEMORIA DE CÁLCULO - LINHAS DE INCÊNDIO</v>
          </cell>
          <cell r="L98" t="str">
            <v>A4</v>
          </cell>
          <cell r="M98" t="str">
            <v>5</v>
          </cell>
          <cell r="N98">
            <v>40</v>
          </cell>
        </row>
        <row r="99">
          <cell r="A99">
            <v>6</v>
          </cell>
          <cell r="B99" t="str">
            <v xml:space="preserve">1.1.1.3.2.1  </v>
          </cell>
          <cell r="C99" t="str">
            <v xml:space="preserve"> PROCESSO  </v>
          </cell>
          <cell r="D99">
            <v>2475</v>
          </cell>
          <cell r="E99" t="str">
            <v>1.1.2.1.2.3</v>
          </cell>
          <cell r="F99" t="str">
            <v>1.1.2.1.2.3.1</v>
          </cell>
          <cell r="G99">
            <v>0.24661219609406138</v>
          </cell>
          <cell r="H99">
            <v>0</v>
          </cell>
          <cell r="I99">
            <v>0</v>
          </cell>
          <cell r="J99" t="str">
            <v/>
          </cell>
          <cell r="K99" t="str">
            <v/>
          </cell>
          <cell r="L99" t="str">
            <v/>
          </cell>
          <cell r="M99" t="str">
            <v/>
          </cell>
          <cell r="N99" t="str">
            <v/>
          </cell>
          <cell r="O99">
            <v>25</v>
          </cell>
        </row>
        <row r="100">
          <cell r="A100">
            <v>7</v>
          </cell>
          <cell r="B100" t="str">
            <v>1.1.1.3.2.1.1</v>
          </cell>
          <cell r="C100" t="str">
            <v>ANÁLISE DE CONSISTÊNCIA</v>
          </cell>
          <cell r="D100">
            <v>420</v>
          </cell>
          <cell r="E100" t="str">
            <v>1.1.2.1.2.3</v>
          </cell>
          <cell r="F100" t="str">
            <v>1.1.2.1.2.3.1</v>
          </cell>
          <cell r="G100">
            <v>0.16969696969696971</v>
          </cell>
          <cell r="H100">
            <v>0</v>
          </cell>
          <cell r="I100">
            <v>0</v>
          </cell>
          <cell r="K100" t="str">
            <v>MEMORIA DE CÁLCULO - SISTEMA DE DILÚVIO</v>
          </cell>
          <cell r="L100" t="str">
            <v>A4</v>
          </cell>
          <cell r="M100" t="str">
            <v>3</v>
          </cell>
          <cell r="N100">
            <v>40</v>
          </cell>
        </row>
        <row r="101">
          <cell r="A101">
            <v>8</v>
          </cell>
          <cell r="B101" t="str">
            <v>1.1.1.3.2.1.1.1</v>
          </cell>
          <cell r="C101" t="str">
            <v>RELATÓRIO DE ANÁLISE DE CONSISTÊNCIA</v>
          </cell>
          <cell r="D101">
            <v>420</v>
          </cell>
          <cell r="E101">
            <v>2.713454545454546</v>
          </cell>
          <cell r="F101">
            <v>1</v>
          </cell>
          <cell r="G101">
            <v>1</v>
          </cell>
          <cell r="H101">
            <v>0.35</v>
          </cell>
          <cell r="I101">
            <v>0</v>
          </cell>
          <cell r="K101" t="str">
            <v>DIAGRAMAS DE BLOCOS E BALANÇOS DE MATERIAIS</v>
          </cell>
        </row>
        <row r="102">
          <cell r="A102">
            <v>7</v>
          </cell>
          <cell r="B102" t="str">
            <v>1.1.1.3.2.1.2</v>
          </cell>
          <cell r="C102" t="str">
            <v>COMPLEMENTAÇÃO BASICA</v>
          </cell>
          <cell r="D102">
            <v>2055</v>
          </cell>
          <cell r="E102" t="str">
            <v>1.1.2.1.2.4</v>
          </cell>
          <cell r="F102" t="str">
            <v>1.1.2.1.2.4.1</v>
          </cell>
          <cell r="G102">
            <v>0.83030303030303032</v>
          </cell>
          <cell r="H102">
            <v>0</v>
          </cell>
          <cell r="I102">
            <v>0</v>
          </cell>
        </row>
        <row r="103">
          <cell r="A103">
            <v>8</v>
          </cell>
          <cell r="B103" t="str">
            <v>1.1.1.3.2.1.2.1</v>
          </cell>
          <cell r="C103" t="str">
            <v>FLUXOGRAMAS DE ENGENHARIA - DISTRIBUIÇÃO DE UTILIDADES</v>
          </cell>
          <cell r="D103">
            <v>890</v>
          </cell>
          <cell r="E103">
            <v>0.52272176308539953</v>
          </cell>
          <cell r="F103">
            <v>11</v>
          </cell>
          <cell r="G103">
            <v>0.43309002433090027</v>
          </cell>
          <cell r="H103">
            <v>0</v>
          </cell>
          <cell r="I103">
            <v>0</v>
          </cell>
        </row>
        <row r="104">
          <cell r="A104">
            <v>8</v>
          </cell>
          <cell r="B104" t="str">
            <v>1.1.1.3.2.1.2.2</v>
          </cell>
          <cell r="C104" t="str">
            <v>FOLHA DE DADOS DE EQUIPAMENTOS - ON SITE</v>
          </cell>
          <cell r="D104">
            <v>305</v>
          </cell>
          <cell r="E104">
            <v>0.15157575757575759</v>
          </cell>
          <cell r="F104">
            <v>13</v>
          </cell>
          <cell r="G104">
            <v>0.14841849148418493</v>
          </cell>
          <cell r="H104">
            <v>0</v>
          </cell>
          <cell r="I104">
            <v>0</v>
          </cell>
          <cell r="K104" t="str">
            <v>CIVIL</v>
          </cell>
        </row>
        <row r="105">
          <cell r="A105">
            <v>8</v>
          </cell>
          <cell r="B105" t="str">
            <v>1.1.1.3.2.1.2.3</v>
          </cell>
          <cell r="C105" t="str">
            <v>FOLHA DE DADOS DE PROCESSO - ON SITE</v>
          </cell>
          <cell r="D105">
            <v>100</v>
          </cell>
          <cell r="E105">
            <v>0.64606060606060611</v>
          </cell>
          <cell r="F105">
            <v>1</v>
          </cell>
          <cell r="G105">
            <v>4.8661800486618008E-2</v>
          </cell>
          <cell r="H105">
            <v>0</v>
          </cell>
          <cell r="I105">
            <v>0</v>
          </cell>
          <cell r="K105" t="str">
            <v>PLANTAS DE ESTAQUEAMENTO DAS UNIDADES</v>
          </cell>
        </row>
        <row r="106">
          <cell r="A106">
            <v>8</v>
          </cell>
          <cell r="B106" t="str">
            <v>1.1.1.3.2.1.2.4</v>
          </cell>
          <cell r="C106" t="str">
            <v>LISTAS - ON SITE</v>
          </cell>
          <cell r="D106">
            <v>150</v>
          </cell>
          <cell r="E106">
            <v>0.4845454545454545</v>
          </cell>
          <cell r="F106">
            <v>2</v>
          </cell>
          <cell r="G106">
            <v>7.2992700729927001E-2</v>
          </cell>
          <cell r="H106">
            <v>0</v>
          </cell>
          <cell r="I106">
            <v>0</v>
          </cell>
          <cell r="K106" t="str">
            <v>ESTAQUEAMENTO DA UNIDADE U-4500 - FL.1/2</v>
          </cell>
          <cell r="N106">
            <v>70</v>
          </cell>
          <cell r="O106">
            <v>40</v>
          </cell>
        </row>
        <row r="107">
          <cell r="A107">
            <v>8</v>
          </cell>
          <cell r="B107" t="str">
            <v>1.1.1.3.2.1.2.5</v>
          </cell>
          <cell r="C107" t="str">
            <v>MEMÓRIAS DE CÁLCULO</v>
          </cell>
          <cell r="D107">
            <v>410</v>
          </cell>
          <cell r="E107">
            <v>0.33110606060606063</v>
          </cell>
          <cell r="F107">
            <v>8</v>
          </cell>
          <cell r="G107">
            <v>0.19951338199513383</v>
          </cell>
          <cell r="H107">
            <v>0</v>
          </cell>
          <cell r="I107">
            <v>0</v>
          </cell>
          <cell r="K107" t="str">
            <v>ESTAQUEAMENTO DA UNIDADE U-4500 - FL.2/2</v>
          </cell>
          <cell r="N107">
            <v>70</v>
          </cell>
          <cell r="O107">
            <v>40</v>
          </cell>
        </row>
        <row r="108">
          <cell r="A108">
            <v>8</v>
          </cell>
          <cell r="B108" t="str">
            <v>1.1.1.3.2.1.2.6</v>
          </cell>
          <cell r="C108" t="str">
            <v>MEMORIAL DESCRITIVO</v>
          </cell>
          <cell r="D108">
            <v>80</v>
          </cell>
          <cell r="E108">
            <v>0.51684848484848489</v>
          </cell>
          <cell r="F108">
            <v>1</v>
          </cell>
          <cell r="G108">
            <v>3.8929440389294405E-2</v>
          </cell>
          <cell r="H108">
            <v>0</v>
          </cell>
          <cell r="I108">
            <v>0</v>
          </cell>
        </row>
        <row r="109">
          <cell r="A109">
            <v>8</v>
          </cell>
          <cell r="B109" t="str">
            <v>1.1.1.3.2.1.2.7</v>
          </cell>
          <cell r="C109" t="str">
            <v xml:space="preserve">ARRANJO BÁSICO - ON SITE </v>
          </cell>
          <cell r="D109">
            <v>120</v>
          </cell>
          <cell r="E109">
            <v>0.77527272727272734</v>
          </cell>
          <cell r="F109">
            <v>1</v>
          </cell>
          <cell r="G109">
            <v>5.8394160583941604E-2</v>
          </cell>
          <cell r="H109">
            <v>0</v>
          </cell>
          <cell r="I109">
            <v>0</v>
          </cell>
          <cell r="K109" t="str">
            <v>MC ESTAQUEAMENTO DA UNIDADE U-4500</v>
          </cell>
          <cell r="N109">
            <v>150</v>
          </cell>
        </row>
        <row r="110">
          <cell r="C110">
            <v>2316</v>
          </cell>
          <cell r="D110" t="str">
            <v>CIVIL</v>
          </cell>
          <cell r="E110" t="str">
            <v>1.1.2.1.3</v>
          </cell>
          <cell r="F110" t="str">
            <v>1.1.2.1.3.2</v>
          </cell>
          <cell r="G110" t="str">
            <v>1.1.2.1.3.2</v>
          </cell>
          <cell r="H110">
            <v>0</v>
          </cell>
          <cell r="I110">
            <v>0</v>
          </cell>
          <cell r="K110" t="str">
            <v>UNDERGROUND ELÉTRICO E DE INSTRUMENTAÇÃO</v>
          </cell>
        </row>
        <row r="111">
          <cell r="A111">
            <v>6</v>
          </cell>
          <cell r="B111" t="str">
            <v>1.1.1.3.2.2</v>
          </cell>
          <cell r="C111" t="str">
            <v xml:space="preserve"> EQUIPAMENTOS  </v>
          </cell>
          <cell r="D111">
            <v>1749</v>
          </cell>
          <cell r="E111" t="str">
            <v>1.1.2.1.3.2</v>
          </cell>
          <cell r="F111" t="str">
            <v>1.1.2.1.3.2.1</v>
          </cell>
          <cell r="G111">
            <v>0.1742726185731367</v>
          </cell>
          <cell r="H111">
            <v>0</v>
          </cell>
          <cell r="I111">
            <v>0</v>
          </cell>
          <cell r="J111" t="str">
            <v/>
          </cell>
          <cell r="K111" t="str">
            <v/>
          </cell>
          <cell r="L111" t="str">
            <v/>
          </cell>
          <cell r="M111" t="str">
            <v/>
          </cell>
          <cell r="N111" t="str">
            <v/>
          </cell>
          <cell r="O111">
            <v>15</v>
          </cell>
        </row>
        <row r="112">
          <cell r="C112">
            <v>2316</v>
          </cell>
          <cell r="D112" t="str">
            <v>CIVIL</v>
          </cell>
          <cell r="E112" t="str">
            <v>1.1.2.1.3.2</v>
          </cell>
          <cell r="F112" t="str">
            <v>1.1.2.1.3.2.1</v>
          </cell>
          <cell r="H112">
            <v>0</v>
          </cell>
          <cell r="I112">
            <v>0</v>
          </cell>
        </row>
        <row r="113">
          <cell r="A113">
            <v>7</v>
          </cell>
          <cell r="B113" t="str">
            <v>1.1.1.3.2.2.1</v>
          </cell>
          <cell r="C113" t="str">
            <v>EQUIPAMENTOS ROTATIVOS - MÁQUINAS</v>
          </cell>
          <cell r="D113">
            <v>355</v>
          </cell>
          <cell r="E113" t="str">
            <v>1.1.2.1.3</v>
          </cell>
          <cell r="F113" t="str">
            <v>1.1.2.1.3.3</v>
          </cell>
          <cell r="G113">
            <v>0.2029731275014294</v>
          </cell>
          <cell r="H113">
            <v>0</v>
          </cell>
          <cell r="I113">
            <v>0</v>
          </cell>
          <cell r="K113" t="str">
            <v>DRENAGEM “ON SITE” INCLUSIVE TUBULAÇÕES ENTERRADAS</v>
          </cell>
        </row>
        <row r="114">
          <cell r="A114">
            <v>8</v>
          </cell>
          <cell r="B114" t="str">
            <v>1.1.1.3.2.2.1.1</v>
          </cell>
          <cell r="C114" t="str">
            <v>PUMPS</v>
          </cell>
          <cell r="D114">
            <v>195</v>
          </cell>
          <cell r="E114" t="str">
            <v>1.1.2.1.3.3</v>
          </cell>
          <cell r="F114" t="str">
            <v>1.1.2.1.3.3.1</v>
          </cell>
          <cell r="G114">
            <v>0.54929577464788737</v>
          </cell>
          <cell r="H114">
            <v>0</v>
          </cell>
          <cell r="I114">
            <v>0</v>
          </cell>
          <cell r="K114" t="str">
            <v xml:space="preserve">SUMP TANK - FORMAS  </v>
          </cell>
          <cell r="N114">
            <v>20</v>
          </cell>
          <cell r="O114">
            <v>25</v>
          </cell>
        </row>
        <row r="115">
          <cell r="A115">
            <v>9</v>
          </cell>
          <cell r="B115" t="str">
            <v>1.1.1.3.2.2.1.1.1</v>
          </cell>
          <cell r="C115" t="str">
            <v>FOLHA DE DADOS</v>
          </cell>
          <cell r="D115">
            <v>90</v>
          </cell>
          <cell r="E115">
            <v>3.2912521440823329E-2</v>
          </cell>
          <cell r="F115">
            <v>15</v>
          </cell>
          <cell r="G115">
            <v>0.46153846153846156</v>
          </cell>
          <cell r="H115">
            <v>0</v>
          </cell>
          <cell r="I115">
            <v>0</v>
          </cell>
          <cell r="K115" t="str">
            <v>SUMP TANK - ARMADURAS - FL. 1 DE 2</v>
          </cell>
          <cell r="N115">
            <v>20</v>
          </cell>
          <cell r="O115">
            <v>20</v>
          </cell>
        </row>
        <row r="116">
          <cell r="A116">
            <v>9</v>
          </cell>
          <cell r="B116" t="str">
            <v>1.1.1.3.2.2.1.1.2</v>
          </cell>
          <cell r="C116" t="str">
            <v>MEMORIA DE CALCULO - PRE-SELEÇÃO DE EQUIPAMENTOS</v>
          </cell>
          <cell r="D116">
            <v>60</v>
          </cell>
          <cell r="E116">
            <v>2.1941680960548885E-2</v>
          </cell>
          <cell r="F116">
            <v>15</v>
          </cell>
          <cell r="G116">
            <v>0.30769230769230771</v>
          </cell>
          <cell r="H116">
            <v>0</v>
          </cell>
          <cell r="I116">
            <v>0</v>
          </cell>
          <cell r="K116" t="str">
            <v>SUMP TANK - ARMADURAS - FL. 2 DE 2</v>
          </cell>
          <cell r="N116">
            <v>20</v>
          </cell>
          <cell r="O116">
            <v>20</v>
          </cell>
        </row>
        <row r="117">
          <cell r="A117">
            <v>9</v>
          </cell>
          <cell r="B117" t="str">
            <v>1.1.1.3.2.2.1.1.3</v>
          </cell>
          <cell r="C117" t="str">
            <v>ESQUEMA DIMENSIONAL SIMPLIFICADO DE EQUIPAMENTO</v>
          </cell>
          <cell r="D117">
            <v>45</v>
          </cell>
          <cell r="E117">
            <v>1.6456260720411665E-2</v>
          </cell>
          <cell r="F117">
            <v>15</v>
          </cell>
          <cell r="G117">
            <v>0.23076923076923078</v>
          </cell>
          <cell r="H117">
            <v>0</v>
          </cell>
          <cell r="I117">
            <v>0</v>
          </cell>
        </row>
        <row r="118">
          <cell r="A118">
            <v>8</v>
          </cell>
          <cell r="B118" t="str">
            <v>1.1.1.3.2.2.1.2</v>
          </cell>
          <cell r="C118" t="str">
            <v>COMPRESSORS</v>
          </cell>
          <cell r="D118">
            <v>128</v>
          </cell>
          <cell r="E118" t="str">
            <v>1.1.2.1.3.3</v>
          </cell>
          <cell r="F118" t="str">
            <v>1.1.2.1.3.3.1</v>
          </cell>
          <cell r="G118">
            <v>0.36056338028169016</v>
          </cell>
          <cell r="H118">
            <v>0</v>
          </cell>
          <cell r="I118">
            <v>0</v>
          </cell>
          <cell r="K118" t="str">
            <v>CANALETAS DO SISTEMA DE PUMP OUT - PLANTAS E CORTES - FORMA</v>
          </cell>
          <cell r="N118">
            <v>15</v>
          </cell>
          <cell r="O118">
            <v>25</v>
          </cell>
        </row>
        <row r="119">
          <cell r="A119">
            <v>9</v>
          </cell>
          <cell r="B119" t="str">
            <v>1.1.1.3.2.2.1.2.1</v>
          </cell>
          <cell r="C119" t="str">
            <v>FOLHA DE DADOS</v>
          </cell>
          <cell r="D119">
            <v>32</v>
          </cell>
          <cell r="E119">
            <v>8.7766723842195568E-2</v>
          </cell>
          <cell r="F119">
            <v>2</v>
          </cell>
          <cell r="G119">
            <v>0.25</v>
          </cell>
          <cell r="H119">
            <v>0</v>
          </cell>
          <cell r="I119">
            <v>0</v>
          </cell>
          <cell r="K119" t="str">
            <v>CANALETAS DO SISTEMA DE PUMP OUT - DETALHES - FORMA</v>
          </cell>
          <cell r="N119">
            <v>15</v>
          </cell>
          <cell r="O119">
            <v>25</v>
          </cell>
        </row>
        <row r="120">
          <cell r="A120">
            <v>9</v>
          </cell>
          <cell r="B120" t="str">
            <v>1.1.1.3.2.2.1.2.2</v>
          </cell>
          <cell r="C120" t="str">
            <v>ESPECIFICAÇÃO TÉCNICA</v>
          </cell>
          <cell r="D120">
            <v>48</v>
          </cell>
          <cell r="E120">
            <v>0.13165008576329335</v>
          </cell>
          <cell r="F120">
            <v>2</v>
          </cell>
          <cell r="G120">
            <v>0.375</v>
          </cell>
          <cell r="H120">
            <v>0</v>
          </cell>
          <cell r="I120">
            <v>0</v>
          </cell>
          <cell r="K120" t="str">
            <v>CANALETAS - DRENAGEM CONTAMINADA, OLEOSA E PLUVIAL - PLANTA - FORMAS</v>
          </cell>
          <cell r="N120">
            <v>15</v>
          </cell>
          <cell r="O120">
            <v>25</v>
          </cell>
        </row>
        <row r="121">
          <cell r="A121">
            <v>9</v>
          </cell>
          <cell r="B121" t="str">
            <v>1.1.1.3.2.2.1.2.3</v>
          </cell>
          <cell r="C121" t="str">
            <v>MEMORIA DE CALCULO - PRE-SELEÇÃO DE EQUIPAMENTOS</v>
          </cell>
          <cell r="D121">
            <v>16</v>
          </cell>
          <cell r="E121">
            <v>4.3883361921097784E-2</v>
          </cell>
          <cell r="F121">
            <v>2</v>
          </cell>
          <cell r="G121">
            <v>0.125</v>
          </cell>
          <cell r="H121">
            <v>0</v>
          </cell>
          <cell r="I121">
            <v>0</v>
          </cell>
          <cell r="K121" t="str">
            <v>CANALETAS - DRENAGEM CONTAMINADA, OLEOSA E PLUVIAL - CORTES E DETALHES - FORMAS</v>
          </cell>
          <cell r="N121">
            <v>15</v>
          </cell>
          <cell r="O121">
            <v>25</v>
          </cell>
        </row>
        <row r="122">
          <cell r="A122">
            <v>9</v>
          </cell>
          <cell r="B122" t="str">
            <v>1.1.1.3.2.2.1.2.4</v>
          </cell>
          <cell r="C122" t="str">
            <v>ESQUEMA DIMENSIONAL SIMPLIFICADO DE EQUIPAMENTO</v>
          </cell>
          <cell r="D122">
            <v>16</v>
          </cell>
          <cell r="E122">
            <v>4.3883361921097784E-2</v>
          </cell>
          <cell r="F122">
            <v>2</v>
          </cell>
          <cell r="G122">
            <v>0.125</v>
          </cell>
          <cell r="H122">
            <v>0</v>
          </cell>
          <cell r="I122">
            <v>0</v>
          </cell>
        </row>
        <row r="123">
          <cell r="A123">
            <v>9</v>
          </cell>
          <cell r="B123" t="str">
            <v>1.1.1.3.2.2.1.2.5</v>
          </cell>
          <cell r="C123" t="str">
            <v>REQUISIÇÃO DE MATERIAL</v>
          </cell>
          <cell r="D123">
            <v>16</v>
          </cell>
          <cell r="E123">
            <v>4.3883361921097784E-2</v>
          </cell>
          <cell r="F123">
            <v>2</v>
          </cell>
          <cell r="G123">
            <v>0.125</v>
          </cell>
          <cell r="H123">
            <v>0</v>
          </cell>
          <cell r="I123">
            <v>0</v>
          </cell>
          <cell r="K123" t="str">
            <v>CANALETAS DO SISTEMA DE PUMP OUT - ARMADURA</v>
          </cell>
          <cell r="N123">
            <v>15</v>
          </cell>
          <cell r="O123">
            <v>25</v>
          </cell>
        </row>
        <row r="124">
          <cell r="A124">
            <v>8</v>
          </cell>
          <cell r="B124" t="str">
            <v>1.1.1.3.2.2.1.3</v>
          </cell>
          <cell r="C124" t="str">
            <v>MISCELLANEOUS</v>
          </cell>
          <cell r="D124">
            <v>32</v>
          </cell>
          <cell r="E124" t="str">
            <v>1.1.2.1.3.3</v>
          </cell>
          <cell r="F124" t="str">
            <v>1.1.2.1.3.3.1</v>
          </cell>
          <cell r="G124">
            <v>9.014084507042254E-2</v>
          </cell>
          <cell r="H124">
            <v>0</v>
          </cell>
          <cell r="I124">
            <v>0</v>
          </cell>
          <cell r="K124" t="str">
            <v>CANALETAS - DRENAGEM CONTAMINADA, OLEOSA E PLUVIAL - ARMADURA - FL.1/4</v>
          </cell>
          <cell r="N124">
            <v>15</v>
          </cell>
          <cell r="O124">
            <v>25</v>
          </cell>
        </row>
        <row r="125">
          <cell r="A125">
            <v>9</v>
          </cell>
          <cell r="B125" t="str">
            <v>1.1.1.3.2.2.1.3.1</v>
          </cell>
          <cell r="C125" t="str">
            <v>FOLHA DE DADOS</v>
          </cell>
          <cell r="D125">
            <v>16</v>
          </cell>
          <cell r="E125">
            <v>4.3883361921097784E-2</v>
          </cell>
          <cell r="F125">
            <v>2</v>
          </cell>
          <cell r="G125">
            <v>0.5</v>
          </cell>
          <cell r="H125">
            <v>0</v>
          </cell>
          <cell r="I125">
            <v>0</v>
          </cell>
          <cell r="K125" t="str">
            <v>CANALETAS - DRENAGEM CONTAMINADA, OLEOSA E PLUVIAL - ARMADURA - FL.2/4</v>
          </cell>
          <cell r="N125">
            <v>15</v>
          </cell>
          <cell r="O125">
            <v>25</v>
          </cell>
        </row>
        <row r="126">
          <cell r="A126">
            <v>9</v>
          </cell>
          <cell r="B126" t="str">
            <v>1.1.1.3.2.2.1.3.2</v>
          </cell>
          <cell r="C126" t="str">
            <v>MEMORIA DE CALCULO - PRE-SELEÇÃO DE EQUIPAMENTOS</v>
          </cell>
          <cell r="D126">
            <v>8</v>
          </cell>
          <cell r="E126">
            <v>2.1941680960548892E-2</v>
          </cell>
          <cell r="F126">
            <v>2</v>
          </cell>
          <cell r="G126">
            <v>0.25</v>
          </cell>
          <cell r="H126">
            <v>0</v>
          </cell>
          <cell r="I126">
            <v>0</v>
          </cell>
          <cell r="K126" t="str">
            <v>CANALETAS - DRENAGEM CONTAMINADA, OLEOSA E PLUVIAL - ARMADURA - FL.3/4</v>
          </cell>
          <cell r="N126">
            <v>15</v>
          </cell>
          <cell r="O126">
            <v>25</v>
          </cell>
        </row>
        <row r="127">
          <cell r="A127">
            <v>9</v>
          </cell>
          <cell r="B127" t="str">
            <v>1.1.1.3.2.2.1.3.3</v>
          </cell>
          <cell r="C127" t="str">
            <v>ESQUEMA DIMENSIONAL SIMPLIFICADO DE EQUIPAMENTO</v>
          </cell>
          <cell r="D127">
            <v>8</v>
          </cell>
          <cell r="E127">
            <v>2.1941680960548892E-2</v>
          </cell>
          <cell r="F127">
            <v>2</v>
          </cell>
          <cell r="G127">
            <v>0.25</v>
          </cell>
          <cell r="H127">
            <v>0</v>
          </cell>
          <cell r="I127">
            <v>0</v>
          </cell>
          <cell r="K127" t="str">
            <v>CANALETAS - DRENAGEM CONTAMINADA, OLEOSA E PLUVIAL - ARMADURA - FL.4/4</v>
          </cell>
          <cell r="N127">
            <v>15</v>
          </cell>
          <cell r="O127">
            <v>25</v>
          </cell>
        </row>
        <row r="128">
          <cell r="C128">
            <v>2316</v>
          </cell>
          <cell r="D128" t="str">
            <v>CIVIL</v>
          </cell>
          <cell r="E128" t="str">
            <v>1.1.2.1.3.3</v>
          </cell>
          <cell r="F128" t="str">
            <v>1.1.2.1.3.3.1</v>
          </cell>
          <cell r="H128">
            <v>0</v>
          </cell>
          <cell r="I128">
            <v>0</v>
          </cell>
        </row>
        <row r="129">
          <cell r="A129">
            <v>7</v>
          </cell>
          <cell r="B129" t="str">
            <v>1.1.1.3.2.2.2</v>
          </cell>
          <cell r="C129" t="str">
            <v>EQUIPAMENTOS ESTÁTICOS</v>
          </cell>
          <cell r="D129">
            <v>1354</v>
          </cell>
          <cell r="E129" t="str">
            <v>1.1.2.1.3.3</v>
          </cell>
          <cell r="F129" t="str">
            <v>1.1.2.1.3.3.1</v>
          </cell>
          <cell r="G129">
            <v>0.77415666094911373</v>
          </cell>
          <cell r="H129">
            <v>0</v>
          </cell>
          <cell r="I129">
            <v>0</v>
          </cell>
          <cell r="K129" t="str">
            <v xml:space="preserve">MC - ESTRUTURAS DE CONCRETO - SISTEMA DE DRENAGEM </v>
          </cell>
          <cell r="N129">
            <v>50</v>
          </cell>
        </row>
        <row r="130">
          <cell r="A130">
            <v>8</v>
          </cell>
          <cell r="B130" t="str">
            <v>1.1.1.3.2.2.2.1</v>
          </cell>
          <cell r="C130" t="str">
            <v>DRUMS &amp; SEPARATORS (VERTICAL &amp; HORIZONTAL)</v>
          </cell>
          <cell r="D130">
            <v>360</v>
          </cell>
          <cell r="E130" t="str">
            <v>1.1.2.1.3.3</v>
          </cell>
          <cell r="F130" t="str">
            <v>1.1.2.1.3.3.1</v>
          </cell>
          <cell r="G130">
            <v>0.26587887740029542</v>
          </cell>
          <cell r="H130">
            <v>0</v>
          </cell>
          <cell r="I130">
            <v>0</v>
          </cell>
        </row>
        <row r="131">
          <cell r="A131">
            <v>9</v>
          </cell>
          <cell r="B131" t="str">
            <v>1.1.1.3.2.2.2.1.1</v>
          </cell>
          <cell r="C131" t="str">
            <v>DESENHO DIMENSIONAL SIMPLIFICADO</v>
          </cell>
          <cell r="D131">
            <v>240</v>
          </cell>
          <cell r="E131">
            <v>6.5825042881646645E-2</v>
          </cell>
          <cell r="F131">
            <v>20</v>
          </cell>
          <cell r="G131">
            <v>0.66666666666666663</v>
          </cell>
          <cell r="H131">
            <v>0</v>
          </cell>
          <cell r="I131">
            <v>0</v>
          </cell>
          <cell r="K131" t="str">
            <v>MC - ESTRUTURAS DE CONCRETO - SUMP TANK</v>
          </cell>
          <cell r="N131">
            <v>50</v>
          </cell>
        </row>
        <row r="132">
          <cell r="A132">
            <v>9</v>
          </cell>
          <cell r="B132" t="str">
            <v>1.1.1.3.2.2.2.1.2</v>
          </cell>
          <cell r="C132" t="str">
            <v xml:space="preserve">MEMORIA DE CALCULO </v>
          </cell>
          <cell r="D132">
            <v>120</v>
          </cell>
          <cell r="E132">
            <v>3.2912521440823322E-2</v>
          </cell>
          <cell r="F132">
            <v>20</v>
          </cell>
          <cell r="G132">
            <v>0.33333333333333331</v>
          </cell>
          <cell r="H132">
            <v>0</v>
          </cell>
          <cell r="I132">
            <v>0</v>
          </cell>
        </row>
        <row r="133">
          <cell r="A133">
            <v>8</v>
          </cell>
          <cell r="B133" t="str">
            <v>1.1.1.3.2.2.2.2</v>
          </cell>
          <cell r="C133" t="str">
            <v>COLUMNS</v>
          </cell>
          <cell r="D133">
            <v>120</v>
          </cell>
          <cell r="E133" t="str">
            <v>1.1.2.1.3.3</v>
          </cell>
          <cell r="F133" t="str">
            <v>1.1.2.1.3.3.1</v>
          </cell>
          <cell r="G133">
            <v>8.8626292466765136E-2</v>
          </cell>
          <cell r="H133">
            <v>0</v>
          </cell>
          <cell r="I133">
            <v>0</v>
          </cell>
          <cell r="K133" t="str">
            <v>DRENAGEM CONTAMINADA E OLEOSA - U-2316 - PLANTA GERAL (RE)</v>
          </cell>
          <cell r="N133">
            <v>60</v>
          </cell>
          <cell r="O133">
            <v>140</v>
          </cell>
        </row>
        <row r="134">
          <cell r="A134">
            <v>9</v>
          </cell>
          <cell r="B134" t="str">
            <v>1.1.1.3.2.2.2.2.1</v>
          </cell>
          <cell r="C134" t="str">
            <v>DESENHO DIMENSIONAL SIMPLIFICADO</v>
          </cell>
          <cell r="D134">
            <v>88</v>
          </cell>
          <cell r="E134">
            <v>0.12067924528301886</v>
          </cell>
          <cell r="F134">
            <v>4</v>
          </cell>
          <cell r="G134">
            <v>0.73333333333333328</v>
          </cell>
          <cell r="H134">
            <v>0</v>
          </cell>
          <cell r="I134">
            <v>0</v>
          </cell>
          <cell r="K134" t="str">
            <v>DRENAGEM CONTAMINADA E OLEOSA - U-2316 - PLANTA GERAL (RE)</v>
          </cell>
          <cell r="N134">
            <v>60</v>
          </cell>
          <cell r="O134">
            <v>140</v>
          </cell>
        </row>
        <row r="135">
          <cell r="A135">
            <v>9</v>
          </cell>
          <cell r="B135" t="str">
            <v>1.1.1.3.2.2.2.2.2</v>
          </cell>
          <cell r="C135" t="str">
            <v xml:space="preserve">MEMORIA DE CALCULO </v>
          </cell>
          <cell r="D135">
            <v>32</v>
          </cell>
          <cell r="E135">
            <v>4.3883361921097763E-2</v>
          </cell>
          <cell r="F135">
            <v>4</v>
          </cell>
          <cell r="G135">
            <v>0.26666666666666666</v>
          </cell>
          <cell r="H135">
            <v>0</v>
          </cell>
          <cell r="I135">
            <v>0</v>
          </cell>
          <cell r="K135" t="str">
            <v>DRENAGEM CONTAMINADA E OLEOSA - U-2316 - DETALHES</v>
          </cell>
          <cell r="N135">
            <v>60</v>
          </cell>
          <cell r="O135">
            <v>140</v>
          </cell>
        </row>
        <row r="136">
          <cell r="A136">
            <v>8</v>
          </cell>
          <cell r="B136" t="str">
            <v>1.1.1.3.2.2.2.3</v>
          </cell>
          <cell r="C136" t="str">
            <v>REACTORS</v>
          </cell>
          <cell r="D136">
            <v>66</v>
          </cell>
          <cell r="E136" t="str">
            <v>1.1.2.1.3.3</v>
          </cell>
          <cell r="F136" t="str">
            <v>1.1.2.1.3.3.1</v>
          </cell>
          <cell r="G136">
            <v>4.874446085672083E-2</v>
          </cell>
          <cell r="H136">
            <v>0</v>
          </cell>
          <cell r="I136">
            <v>0</v>
          </cell>
          <cell r="K136" t="str">
            <v>DRENAGEM CONTAMINADA E OLEOSA - U-2316 - DETALHES</v>
          </cell>
          <cell r="N136">
            <v>60</v>
          </cell>
          <cell r="O136">
            <v>140</v>
          </cell>
        </row>
        <row r="137">
          <cell r="A137">
            <v>9</v>
          </cell>
          <cell r="B137" t="str">
            <v>1.1.1.3.2.2.2.3.1</v>
          </cell>
          <cell r="C137" t="str">
            <v>DESENHO DIMENSIONAL SIMPLIFICADO</v>
          </cell>
          <cell r="D137">
            <v>42</v>
          </cell>
          <cell r="E137">
            <v>7.6795883361921086E-2</v>
          </cell>
          <cell r="F137">
            <v>3</v>
          </cell>
          <cell r="G137">
            <v>0.63636363636363635</v>
          </cell>
          <cell r="H137">
            <v>0</v>
          </cell>
          <cell r="I137">
            <v>0</v>
          </cell>
          <cell r="K137" t="str">
            <v>DRENAGEM OLEOSA - U-2316 - PISOS ELEVADOS</v>
          </cell>
          <cell r="N137">
            <v>40</v>
          </cell>
          <cell r="O137">
            <v>100</v>
          </cell>
        </row>
        <row r="138">
          <cell r="A138">
            <v>9</v>
          </cell>
          <cell r="B138" t="str">
            <v>1.1.1.3.2.2.2.3.2</v>
          </cell>
          <cell r="C138" t="str">
            <v xml:space="preserve">MEMORIA DE CALCULO </v>
          </cell>
          <cell r="D138">
            <v>24</v>
          </cell>
          <cell r="E138">
            <v>4.388336192109777E-2</v>
          </cell>
          <cell r="F138">
            <v>3</v>
          </cell>
          <cell r="G138">
            <v>0.36363636363636365</v>
          </cell>
          <cell r="H138">
            <v>0</v>
          </cell>
          <cell r="I138">
            <v>0</v>
          </cell>
          <cell r="K138" t="str">
            <v>DRENAGEM OLEOSA - U-2316 - PISOS ELEVADOS</v>
          </cell>
          <cell r="N138">
            <v>40</v>
          </cell>
          <cell r="O138">
            <v>100</v>
          </cell>
        </row>
        <row r="139">
          <cell r="A139">
            <v>8</v>
          </cell>
          <cell r="B139" t="str">
            <v>1.1.1.3.2.2.2.4</v>
          </cell>
          <cell r="C139" t="str">
            <v>HEAT EXCHANGERS &amp; AIR COOLERS</v>
          </cell>
          <cell r="D139">
            <v>660</v>
          </cell>
          <cell r="E139" t="str">
            <v>1.1.2.1.3.3</v>
          </cell>
          <cell r="F139" t="str">
            <v>1.1.2.1.3.3.1</v>
          </cell>
          <cell r="G139">
            <v>0.48744460856720828</v>
          </cell>
          <cell r="H139">
            <v>0</v>
          </cell>
          <cell r="I139">
            <v>0</v>
          </cell>
          <cell r="K139" t="str">
            <v/>
          </cell>
        </row>
        <row r="140">
          <cell r="A140">
            <v>9</v>
          </cell>
          <cell r="B140" t="str">
            <v>1.1.1.3.2.2.2.4.1</v>
          </cell>
          <cell r="C140" t="str">
            <v>DESENHO DIMENSIONAL SIMPLIFICADO</v>
          </cell>
          <cell r="D140">
            <v>440</v>
          </cell>
          <cell r="E140">
            <v>0.10970840480274441</v>
          </cell>
          <cell r="F140">
            <v>22</v>
          </cell>
          <cell r="G140">
            <v>0.66666666666666663</v>
          </cell>
          <cell r="H140">
            <v>0</v>
          </cell>
          <cell r="I140">
            <v>0</v>
          </cell>
          <cell r="K140" t="str">
            <v>LISTA DE MATERIAL DE DRENAGEM OLEOSA - U-2316</v>
          </cell>
          <cell r="N140">
            <v>20</v>
          </cell>
          <cell r="O140">
            <v>30</v>
          </cell>
        </row>
        <row r="141">
          <cell r="A141">
            <v>9</v>
          </cell>
          <cell r="B141" t="str">
            <v>1.1.1.3.2.2.2.4.2</v>
          </cell>
          <cell r="C141" t="str">
            <v xml:space="preserve">MEMORIA DE CALCULO </v>
          </cell>
          <cell r="D141">
            <v>220</v>
          </cell>
          <cell r="E141">
            <v>5.4854202401372204E-2</v>
          </cell>
          <cell r="F141">
            <v>22</v>
          </cell>
          <cell r="G141">
            <v>0.33333333333333331</v>
          </cell>
          <cell r="H141">
            <v>0</v>
          </cell>
          <cell r="I141">
            <v>0</v>
          </cell>
          <cell r="K141" t="str">
            <v/>
          </cell>
        </row>
        <row r="142">
          <cell r="A142">
            <v>8</v>
          </cell>
          <cell r="B142" t="str">
            <v>1.1.1.3.2.2.2.5</v>
          </cell>
          <cell r="C142" t="str">
            <v>FIRED HEATERS</v>
          </cell>
          <cell r="D142">
            <v>66</v>
          </cell>
          <cell r="E142" t="str">
            <v>1.1.2.1.3.3</v>
          </cell>
          <cell r="F142" t="str">
            <v>1.1.2.1.3.3.1</v>
          </cell>
          <cell r="G142">
            <v>4.874446085672083E-2</v>
          </cell>
          <cell r="H142">
            <v>0</v>
          </cell>
          <cell r="I142">
            <v>0</v>
          </cell>
          <cell r="K142" t="str">
            <v>CANALETA DO SISTEMA DE PUMP-OUT - U-2316 - PLANTA E DETALHES</v>
          </cell>
          <cell r="N142">
            <v>40</v>
          </cell>
          <cell r="O142">
            <v>90</v>
          </cell>
        </row>
        <row r="143">
          <cell r="A143">
            <v>9</v>
          </cell>
          <cell r="B143" t="str">
            <v>1.1.1.3.2.2.2.5.1</v>
          </cell>
          <cell r="C143" t="str">
            <v>DESENHO DIMENSIONAL SIMPLIFICADO</v>
          </cell>
          <cell r="D143">
            <v>54</v>
          </cell>
          <cell r="E143">
            <v>9.8737564322469981E-2</v>
          </cell>
          <cell r="F143">
            <v>3</v>
          </cell>
          <cell r="G143">
            <v>0.81818181818181823</v>
          </cell>
          <cell r="H143">
            <v>0</v>
          </cell>
          <cell r="I143">
            <v>0</v>
          </cell>
          <cell r="K143" t="str">
            <v/>
          </cell>
        </row>
        <row r="144">
          <cell r="A144">
            <v>9</v>
          </cell>
          <cell r="B144" t="str">
            <v>1.1.1.3.2.2.2.5.2</v>
          </cell>
          <cell r="C144" t="str">
            <v xml:space="preserve">MEMORIA DE CALCULO </v>
          </cell>
          <cell r="D144">
            <v>12</v>
          </cell>
          <cell r="E144">
            <v>2.1941680960548885E-2</v>
          </cell>
          <cell r="F144">
            <v>3</v>
          </cell>
          <cell r="G144">
            <v>0.18181818181818182</v>
          </cell>
          <cell r="H144">
            <v>0</v>
          </cell>
          <cell r="I144">
            <v>0</v>
          </cell>
          <cell r="K144" t="str">
            <v>LISTA DE MATERIAL DO SISTEMA DE PUMP-OUT - U-2316</v>
          </cell>
          <cell r="N144">
            <v>5</v>
          </cell>
          <cell r="O144">
            <v>15</v>
          </cell>
        </row>
        <row r="145">
          <cell r="A145">
            <v>8</v>
          </cell>
          <cell r="B145" t="str">
            <v>1.1.1.3.2.2.2.6</v>
          </cell>
          <cell r="C145" t="str">
            <v>FILTERS</v>
          </cell>
          <cell r="D145">
            <v>66</v>
          </cell>
          <cell r="E145" t="str">
            <v>1.1.2.1.3.3</v>
          </cell>
          <cell r="F145" t="str">
            <v>1.1.2.1.3.3.1</v>
          </cell>
          <cell r="G145">
            <v>4.874446085672083E-2</v>
          </cell>
          <cell r="H145">
            <v>0</v>
          </cell>
          <cell r="I145">
            <v>0</v>
          </cell>
          <cell r="K145" t="str">
            <v/>
          </cell>
        </row>
        <row r="146">
          <cell r="A146">
            <v>9</v>
          </cell>
          <cell r="B146" t="str">
            <v>1.1.1.3.2.2.2.6.1</v>
          </cell>
          <cell r="C146" t="str">
            <v>DESENHO DIMENSIONAL SIMPLIFICADO</v>
          </cell>
          <cell r="D146">
            <v>42</v>
          </cell>
          <cell r="E146">
            <v>7.6795883361921086E-2</v>
          </cell>
          <cell r="F146">
            <v>3</v>
          </cell>
          <cell r="G146">
            <v>0.63636363636363635</v>
          </cell>
          <cell r="H146">
            <v>0</v>
          </cell>
          <cell r="I146">
            <v>0</v>
          </cell>
          <cell r="K146" t="str">
            <v>SISTEMA DE COMBATE A INCÊNDIO - SISTEMAS ENTERRADOS - U-2316 - PLANTA</v>
          </cell>
          <cell r="N146">
            <v>60</v>
          </cell>
          <cell r="O146">
            <v>140</v>
          </cell>
        </row>
        <row r="147">
          <cell r="A147">
            <v>9</v>
          </cell>
          <cell r="B147" t="str">
            <v>1.1.1.3.2.2.2.6.2</v>
          </cell>
          <cell r="C147" t="str">
            <v xml:space="preserve">MEMORIA DE CALCULO </v>
          </cell>
          <cell r="D147">
            <v>24</v>
          </cell>
          <cell r="E147">
            <v>4.388336192109777E-2</v>
          </cell>
          <cell r="F147">
            <v>3</v>
          </cell>
          <cell r="G147">
            <v>0.36363636363636365</v>
          </cell>
          <cell r="H147">
            <v>0</v>
          </cell>
          <cell r="I147">
            <v>0</v>
          </cell>
          <cell r="K147" t="str">
            <v>SISTEMA DE COMBATE A INCÊNDIO - SISTEMAS ENTERRADOS - U-2316 - DET.</v>
          </cell>
          <cell r="N147">
            <v>60</v>
          </cell>
          <cell r="O147">
            <v>140</v>
          </cell>
        </row>
        <row r="148">
          <cell r="A148">
            <v>8</v>
          </cell>
          <cell r="B148" t="str">
            <v>1.1.1.3.2.2.2.7</v>
          </cell>
          <cell r="C148" t="str">
            <v>MISCELLANEOUS</v>
          </cell>
          <cell r="D148">
            <v>16</v>
          </cell>
          <cell r="E148" t="str">
            <v>1.1.2.1.3.3</v>
          </cell>
          <cell r="F148" t="str">
            <v>1.1.2.1.3.3.1</v>
          </cell>
          <cell r="G148">
            <v>1.1816838995568686E-2</v>
          </cell>
          <cell r="H148">
            <v>0</v>
          </cell>
          <cell r="I148">
            <v>0</v>
          </cell>
          <cell r="K148" t="str">
            <v/>
          </cell>
        </row>
        <row r="149">
          <cell r="A149">
            <v>9</v>
          </cell>
          <cell r="B149" t="str">
            <v>1.1.1.3.2.2.2.7.1</v>
          </cell>
          <cell r="C149" t="str">
            <v>FOLHA DE DADOS</v>
          </cell>
          <cell r="D149">
            <v>12</v>
          </cell>
          <cell r="E149">
            <v>6.5825042881646659E-2</v>
          </cell>
          <cell r="F149">
            <v>1</v>
          </cell>
          <cell r="G149">
            <v>0.75</v>
          </cell>
          <cell r="H149">
            <v>0</v>
          </cell>
          <cell r="I149">
            <v>0</v>
          </cell>
          <cell r="K149" t="str">
            <v>LISTA DE MATERIAL DO SISTEMA DE COMBATE A INCÊNDIO - SISTEMAS  ENTERRADOS - U-2316</v>
          </cell>
          <cell r="N149">
            <v>10</v>
          </cell>
          <cell r="O149">
            <v>20</v>
          </cell>
        </row>
        <row r="150">
          <cell r="A150">
            <v>9</v>
          </cell>
          <cell r="B150" t="str">
            <v>1.1.1.3.2.2.2.7.2</v>
          </cell>
          <cell r="C150" t="str">
            <v>MEMORIA DE CALCULO - PRE-SELEÇÃO DE EQUIPAMENTOS</v>
          </cell>
          <cell r="D150">
            <v>4</v>
          </cell>
          <cell r="E150">
            <v>2.1941680960548882E-2</v>
          </cell>
          <cell r="F150">
            <v>1</v>
          </cell>
          <cell r="G150">
            <v>0.25</v>
          </cell>
          <cell r="H150">
            <v>0</v>
          </cell>
          <cell r="I150">
            <v>0</v>
          </cell>
          <cell r="K150" t="str">
            <v>FORMA, ARMAÇÃO, CHUMBADORES E INSERTS METÁLICOS DAS BASES DOS EQUIPAMENTOS</v>
          </cell>
        </row>
        <row r="151">
          <cell r="A151">
            <v>7</v>
          </cell>
          <cell r="B151" t="str">
            <v>1.1.1.3.2.2.3</v>
          </cell>
          <cell r="C151" t="str">
            <v>PLANILHA DE QUANTITATIVOS</v>
          </cell>
          <cell r="D151">
            <v>40</v>
          </cell>
          <cell r="E151">
            <v>0.21941680960548887</v>
          </cell>
          <cell r="F151">
            <v>1</v>
          </cell>
          <cell r="G151">
            <v>2.2870211549456832E-2</v>
          </cell>
          <cell r="H151">
            <v>0</v>
          </cell>
          <cell r="I151">
            <v>0</v>
          </cell>
          <cell r="K151" t="str">
            <v xml:space="preserve">CASA DOS COMPRESSORES - FUNDAÇÕES - PLANTAS E CORTES - FORMAS </v>
          </cell>
          <cell r="N151">
            <v>20</v>
          </cell>
          <cell r="O151">
            <v>20</v>
          </cell>
        </row>
        <row r="152">
          <cell r="C152">
            <v>2316</v>
          </cell>
          <cell r="D152" t="str">
            <v>CIVIL</v>
          </cell>
          <cell r="E152" t="str">
            <v>1.1.2.1.3.4</v>
          </cell>
          <cell r="F152" t="str">
            <v>1.1.2.1.3.4.1</v>
          </cell>
          <cell r="H152">
            <v>0</v>
          </cell>
          <cell r="I152">
            <v>0</v>
          </cell>
          <cell r="K152" t="str">
            <v xml:space="preserve">CASA DOS COMPRESSORES - FUNDAÇÕES - CORTES E DETALHES - FORMAS </v>
          </cell>
          <cell r="N152">
            <v>20</v>
          </cell>
          <cell r="O152">
            <v>20</v>
          </cell>
        </row>
        <row r="153">
          <cell r="A153">
            <v>6</v>
          </cell>
          <cell r="B153" t="str">
            <v xml:space="preserve"> 1.1.1.3.2.3  </v>
          </cell>
          <cell r="C153" t="str">
            <v xml:space="preserve"> TUBULAÇÃO  </v>
          </cell>
          <cell r="D153">
            <v>3071</v>
          </cell>
          <cell r="E153" t="str">
            <v>1.1.2.1.3.4</v>
          </cell>
          <cell r="F153" t="str">
            <v>1.1.2.1.3.4.1</v>
          </cell>
          <cell r="G153">
            <v>0.3059984057393384</v>
          </cell>
          <cell r="H153">
            <v>0</v>
          </cell>
          <cell r="I153">
            <v>0</v>
          </cell>
          <cell r="J153" t="str">
            <v/>
          </cell>
          <cell r="K153" t="str">
            <v/>
          </cell>
          <cell r="L153" t="str">
            <v/>
          </cell>
          <cell r="M153" t="str">
            <v/>
          </cell>
          <cell r="N153" t="str">
            <v/>
          </cell>
          <cell r="O153">
            <v>30</v>
          </cell>
        </row>
        <row r="154">
          <cell r="C154">
            <v>2316</v>
          </cell>
          <cell r="D154" t="str">
            <v>CIVIL</v>
          </cell>
          <cell r="E154" t="str">
            <v>1.1.2.1.3.4</v>
          </cell>
          <cell r="F154" t="str">
            <v>1.1.2.1.3.4.1</v>
          </cell>
          <cell r="H154">
            <v>0</v>
          </cell>
          <cell r="I154">
            <v>0</v>
          </cell>
          <cell r="K154" t="str">
            <v xml:space="preserve">CASA DOS COMPRESSORES - VIGAS - FORMAS </v>
          </cell>
          <cell r="N154">
            <v>20</v>
          </cell>
          <cell r="O154">
            <v>20</v>
          </cell>
        </row>
        <row r="155">
          <cell r="A155">
            <v>7</v>
          </cell>
          <cell r="B155" t="str">
            <v xml:space="preserve"> 1.1.1.3.2.3.1</v>
          </cell>
          <cell r="C155" t="str">
            <v>ESTUDO DE ARRANJO DE TUBULAÇÃO</v>
          </cell>
          <cell r="D155">
            <v>2250</v>
          </cell>
          <cell r="E155">
            <v>0.46860957342885057</v>
          </cell>
          <cell r="F155">
            <v>30</v>
          </cell>
          <cell r="G155">
            <v>0.73266037121458805</v>
          </cell>
          <cell r="H155">
            <v>0</v>
          </cell>
          <cell r="I155">
            <v>0</v>
          </cell>
          <cell r="K155" t="str">
            <v>BASE DO V-450018  - FORMA E ARMADURA</v>
          </cell>
          <cell r="N155">
            <v>20</v>
          </cell>
          <cell r="O155">
            <v>25</v>
          </cell>
        </row>
        <row r="156">
          <cell r="A156">
            <v>7</v>
          </cell>
          <cell r="B156" t="str">
            <v xml:space="preserve"> 1.1.1.3.2.3.2</v>
          </cell>
          <cell r="C156" t="str">
            <v>ESPECIFICAÇÕES TÉCNICAS</v>
          </cell>
          <cell r="D156">
            <v>54</v>
          </cell>
          <cell r="E156">
            <v>0.11246629762292414</v>
          </cell>
          <cell r="F156">
            <v>3</v>
          </cell>
          <cell r="G156">
            <v>1.7583848909150115E-2</v>
          </cell>
          <cell r="H156">
            <v>0</v>
          </cell>
          <cell r="I156">
            <v>0</v>
          </cell>
          <cell r="K156" t="str">
            <v xml:space="preserve">BASE DOS V-17 E V-901 E BOMBAS - FORMA </v>
          </cell>
          <cell r="N156">
            <v>20</v>
          </cell>
          <cell r="O156">
            <v>25</v>
          </cell>
        </row>
        <row r="157">
          <cell r="A157">
            <v>7</v>
          </cell>
          <cell r="B157" t="str">
            <v xml:space="preserve"> 1.1.1.3.2.3.3</v>
          </cell>
          <cell r="C157" t="str">
            <v>LISTA DE MATERIAL DE TUBULAÇÃO</v>
          </cell>
          <cell r="D157">
            <v>500</v>
          </cell>
          <cell r="E157">
            <v>3.1240638228590045</v>
          </cell>
          <cell r="F157">
            <v>1</v>
          </cell>
          <cell r="G157">
            <v>0.16281341582546402</v>
          </cell>
          <cell r="H157">
            <v>0</v>
          </cell>
          <cell r="I157">
            <v>0</v>
          </cell>
          <cell r="K157" t="str">
            <v>BASE DOS V-17 E V-901 E BOMBAS - ARMADURA FL. 1 DE 2</v>
          </cell>
          <cell r="N157">
            <v>20</v>
          </cell>
          <cell r="O157">
            <v>25</v>
          </cell>
        </row>
        <row r="158">
          <cell r="A158">
            <v>7</v>
          </cell>
          <cell r="B158" t="str">
            <v xml:space="preserve"> 1.1.1.3.2.3.4</v>
          </cell>
          <cell r="C158" t="str">
            <v>DIAGRAMA DE CARGA NO PIPE RACK</v>
          </cell>
          <cell r="D158">
            <v>40</v>
          </cell>
          <cell r="E158">
            <v>0.2499251058287203</v>
          </cell>
          <cell r="F158">
            <v>1</v>
          </cell>
          <cell r="G158">
            <v>1.3025073266037121E-2</v>
          </cell>
          <cell r="H158">
            <v>0</v>
          </cell>
          <cell r="I158">
            <v>0</v>
          </cell>
          <cell r="K158" t="str">
            <v>BASE DOS V-17 E V-901 E BOMBAS - ARMADURA FL. 2 DE 2</v>
          </cell>
          <cell r="N158">
            <v>20</v>
          </cell>
          <cell r="O158">
            <v>25</v>
          </cell>
        </row>
        <row r="159">
          <cell r="A159">
            <v>7</v>
          </cell>
          <cell r="B159" t="str">
            <v xml:space="preserve"> 1.1.1.3.2.3.5</v>
          </cell>
          <cell r="C159" t="str">
            <v>PLANILHA DE QUANTITATIVOS</v>
          </cell>
          <cell r="D159">
            <v>227</v>
          </cell>
          <cell r="E159">
            <v>1.4183249755779876</v>
          </cell>
          <cell r="F159">
            <v>1</v>
          </cell>
          <cell r="G159">
            <v>7.391729078476067E-2</v>
          </cell>
          <cell r="H159">
            <v>0</v>
          </cell>
          <cell r="I159">
            <v>0</v>
          </cell>
          <cell r="K159" t="str">
            <v xml:space="preserve">BASE DOS V-450053 E BOMBAS - PLANTA  E DETALHES - FORMA </v>
          </cell>
          <cell r="N159">
            <v>20</v>
          </cell>
          <cell r="O159">
            <v>25</v>
          </cell>
        </row>
        <row r="160">
          <cell r="C160">
            <v>2316</v>
          </cell>
          <cell r="D160" t="str">
            <v>CIVIL</v>
          </cell>
          <cell r="E160" t="str">
            <v>1.1.2.1.3.4</v>
          </cell>
          <cell r="F160" t="str">
            <v>1.1.2.1.3.4.1</v>
          </cell>
          <cell r="H160">
            <v>0</v>
          </cell>
          <cell r="I160">
            <v>0</v>
          </cell>
          <cell r="K160" t="str">
            <v xml:space="preserve">BASE DOS V-450053 E BOMBAS - CORTES E DETALHES - FORMA </v>
          </cell>
          <cell r="N160">
            <v>20</v>
          </cell>
          <cell r="O160">
            <v>25</v>
          </cell>
        </row>
        <row r="161">
          <cell r="A161">
            <v>6</v>
          </cell>
          <cell r="B161" t="str">
            <v xml:space="preserve"> 1.1.1.3.2.4  </v>
          </cell>
          <cell r="C161" t="str">
            <v xml:space="preserve"> ELÉTRICA  </v>
          </cell>
          <cell r="D161">
            <v>646</v>
          </cell>
          <cell r="E161" t="str">
            <v>1.1.2.1.3.4</v>
          </cell>
          <cell r="F161" t="str">
            <v>1.1.2.1.3.4.1</v>
          </cell>
          <cell r="G161">
            <v>6.4000000000000001E-2</v>
          </cell>
          <cell r="H161">
            <v>0</v>
          </cell>
          <cell r="I161">
            <v>0</v>
          </cell>
          <cell r="J161" t="str">
            <v/>
          </cell>
          <cell r="K161" t="str">
            <v/>
          </cell>
          <cell r="L161" t="str">
            <v/>
          </cell>
          <cell r="M161" t="str">
            <v/>
          </cell>
          <cell r="N161" t="str">
            <v/>
          </cell>
          <cell r="O161">
            <v>10</v>
          </cell>
        </row>
        <row r="162">
          <cell r="C162">
            <v>2316</v>
          </cell>
          <cell r="D162" t="str">
            <v>CIVIL</v>
          </cell>
          <cell r="E162" t="str">
            <v>1.1.2.1.3.4</v>
          </cell>
          <cell r="F162" t="str">
            <v>1.1.2.1.3.4.1</v>
          </cell>
          <cell r="H162">
            <v>0</v>
          </cell>
          <cell r="I162">
            <v>0</v>
          </cell>
          <cell r="K162" t="str">
            <v xml:space="preserve">BASE DOS V-450053 E BOMBAS - PAREDES, LAJES E BASES - ARMADURA FL. 1 DE 2 </v>
          </cell>
          <cell r="N162">
            <v>20</v>
          </cell>
          <cell r="O162">
            <v>20</v>
          </cell>
        </row>
        <row r="163">
          <cell r="A163">
            <v>7</v>
          </cell>
          <cell r="B163" t="str">
            <v xml:space="preserve"> 1.1.1.3.2.4.1</v>
          </cell>
          <cell r="C163" t="str">
            <v>FOLHA DE DADOS - MOTOR ELÉTRICO DE INDUÇÃO</v>
          </cell>
          <cell r="D163">
            <v>90</v>
          </cell>
          <cell r="E163">
            <v>4.9504643962848295E-2</v>
          </cell>
          <cell r="F163">
            <v>18</v>
          </cell>
          <cell r="G163">
            <v>0.13931888544891641</v>
          </cell>
          <cell r="H163">
            <v>0</v>
          </cell>
          <cell r="I163">
            <v>0</v>
          </cell>
          <cell r="K163" t="str">
            <v xml:space="preserve">BASE DOS V-450053 E BOMBAS - PAREDES, LAJES E BASES - ARMADURA FL. 2 DE 2 </v>
          </cell>
          <cell r="N163">
            <v>20</v>
          </cell>
          <cell r="O163">
            <v>20</v>
          </cell>
        </row>
        <row r="164">
          <cell r="A164">
            <v>7</v>
          </cell>
          <cell r="B164" t="str">
            <v xml:space="preserve"> 1.1.1.3.2.4.2</v>
          </cell>
          <cell r="C164" t="str">
            <v>MEMÓRIA DE CÁLCULO</v>
          </cell>
          <cell r="D164">
            <v>65</v>
          </cell>
          <cell r="E164">
            <v>0.21452012383900923</v>
          </cell>
          <cell r="F164">
            <v>3</v>
          </cell>
          <cell r="G164">
            <v>0.10061919504643962</v>
          </cell>
          <cell r="H164">
            <v>0</v>
          </cell>
          <cell r="I164">
            <v>0</v>
          </cell>
          <cell r="K164" t="str">
            <v xml:space="preserve">FUNDAÇÕES ENTRE EIXOS 2A E 8B / AA E D  - PLANTA - FORMAS </v>
          </cell>
          <cell r="N164">
            <v>20</v>
          </cell>
          <cell r="O164">
            <v>25</v>
          </cell>
        </row>
        <row r="165">
          <cell r="A165">
            <v>7</v>
          </cell>
          <cell r="B165" t="str">
            <v xml:space="preserve"> 1.1.1.3.2.4.3</v>
          </cell>
          <cell r="C165" t="str">
            <v>DESENHOS - ESTUDOS DE DISTRIBUIÇÃO, ESQUEMAS E DETALHES</v>
          </cell>
          <cell r="D165">
            <v>338</v>
          </cell>
          <cell r="E165">
            <v>0.33465139318885445</v>
          </cell>
          <cell r="F165">
            <v>10</v>
          </cell>
          <cell r="G165">
            <v>0.52321981424148611</v>
          </cell>
          <cell r="H165">
            <v>0</v>
          </cell>
          <cell r="I165">
            <v>0</v>
          </cell>
          <cell r="K165" t="str">
            <v xml:space="preserve">FUNDAÇÕES ENTRE EIXOS 2A E 8B / AA E D  - CORTES - FORMAS </v>
          </cell>
          <cell r="N165">
            <v>20</v>
          </cell>
          <cell r="O165">
            <v>25</v>
          </cell>
        </row>
        <row r="166">
          <cell r="A166">
            <v>7</v>
          </cell>
          <cell r="B166" t="str">
            <v xml:space="preserve"> 1.1.1.3.2.4.4</v>
          </cell>
          <cell r="C166" t="str">
            <v>LISTA DE CIRCUITO</v>
          </cell>
          <cell r="D166">
            <v>53</v>
          </cell>
          <cell r="E166">
            <v>0.17491640866873062</v>
          </cell>
          <cell r="F166">
            <v>3</v>
          </cell>
          <cell r="G166">
            <v>8.2043343653250778E-2</v>
          </cell>
          <cell r="H166">
            <v>0</v>
          </cell>
          <cell r="I166">
            <v>0</v>
          </cell>
          <cell r="K166" t="str">
            <v>FUNDAÇÕES ENTRE EIXOS 2A E 8B / AA E D  - DETALHES- FORMAS - FL. 1 DE 3</v>
          </cell>
          <cell r="N166">
            <v>20</v>
          </cell>
          <cell r="O166">
            <v>25</v>
          </cell>
        </row>
        <row r="167">
          <cell r="A167">
            <v>7</v>
          </cell>
          <cell r="B167" t="str">
            <v xml:space="preserve"> 1.1.1.3.2.4.5</v>
          </cell>
          <cell r="C167" t="str">
            <v>LEVANTAMENTO DE MATERIAIS</v>
          </cell>
          <cell r="D167">
            <v>100</v>
          </cell>
          <cell r="E167" t="str">
            <v>1.1.2.1.3.4</v>
          </cell>
          <cell r="F167" t="str">
            <v>1.1.2.1.3.4.1</v>
          </cell>
          <cell r="G167">
            <v>0.15479876160990713</v>
          </cell>
          <cell r="H167">
            <v>0</v>
          </cell>
          <cell r="I167">
            <v>0</v>
          </cell>
          <cell r="K167" t="str">
            <v>FUNDAÇÕES ENTRE EIXOS 2A E 8B / AA E D  - DETALHES- FORMAS - FL. 2 DE 3</v>
          </cell>
          <cell r="N167">
            <v>20</v>
          </cell>
          <cell r="O167">
            <v>25</v>
          </cell>
        </row>
        <row r="168">
          <cell r="A168">
            <v>8</v>
          </cell>
          <cell r="B168" t="str">
            <v xml:space="preserve"> 1.1.1.3.2.4.5.1</v>
          </cell>
          <cell r="C168" t="str">
            <v>RESUMO DE MATERIAL ELÉT. DE FORÇA, CONTR., ATER., ILUM. E SPDA</v>
          </cell>
          <cell r="D168">
            <v>30</v>
          </cell>
          <cell r="E168">
            <v>0.29702786377708978</v>
          </cell>
          <cell r="F168">
            <v>1</v>
          </cell>
          <cell r="G168">
            <v>0.3</v>
          </cell>
          <cell r="H168">
            <v>0</v>
          </cell>
          <cell r="I168">
            <v>0</v>
          </cell>
          <cell r="K168" t="str">
            <v>FUNDAÇÕES ENTRE EIXOS 2A E 8B / AA E D  - DETALHES- FORMAS - FL. 3 DE 3</v>
          </cell>
          <cell r="N168">
            <v>20</v>
          </cell>
          <cell r="O168">
            <v>25</v>
          </cell>
        </row>
        <row r="169">
          <cell r="A169">
            <v>8</v>
          </cell>
          <cell r="B169" t="str">
            <v xml:space="preserve"> 1.1.1.3.2.4.5.2</v>
          </cell>
          <cell r="C169" t="str">
            <v>PLANILHA DE QUANTITATIVOS DE MATERIAIS ELETRICOS</v>
          </cell>
          <cell r="D169">
            <v>70</v>
          </cell>
          <cell r="E169">
            <v>0.6930650154798762</v>
          </cell>
          <cell r="F169">
            <v>1</v>
          </cell>
          <cell r="G169">
            <v>0.7</v>
          </cell>
          <cell r="H169">
            <v>0</v>
          </cell>
          <cell r="I169">
            <v>0</v>
          </cell>
          <cell r="K169" t="str">
            <v>FUNDAÇÕES ENTRE EIXOS 2A E 8B / AA E D  - BLOCOS - ARMADURAS - FL. 1 DE 3</v>
          </cell>
          <cell r="N169">
            <v>20</v>
          </cell>
          <cell r="O169">
            <v>20</v>
          </cell>
        </row>
        <row r="170">
          <cell r="C170">
            <v>2316</v>
          </cell>
          <cell r="D170" t="str">
            <v>CIVIL</v>
          </cell>
          <cell r="E170" t="str">
            <v>1.1.2.1.3.4</v>
          </cell>
          <cell r="F170" t="str">
            <v>1.1.2.1.3.4.1</v>
          </cell>
          <cell r="H170">
            <v>0</v>
          </cell>
          <cell r="I170">
            <v>0</v>
          </cell>
          <cell r="K170" t="str">
            <v>FUNDAÇÕES ENTRE EIXOS 2A E 8B / AA E D  - BLOCOS - ARMADURAS - FL. 2 DE 3</v>
          </cell>
          <cell r="N170">
            <v>20</v>
          </cell>
          <cell r="O170">
            <v>20</v>
          </cell>
        </row>
        <row r="171">
          <cell r="A171">
            <v>6</v>
          </cell>
          <cell r="B171" t="str">
            <v xml:space="preserve"> 1.1.1.3.2.5  </v>
          </cell>
          <cell r="C171" t="str">
            <v xml:space="preserve"> INSTRUMENTAÇÃO  </v>
          </cell>
          <cell r="D171">
            <v>2095</v>
          </cell>
          <cell r="E171" t="str">
            <v>1.1.2.1.3.4</v>
          </cell>
          <cell r="F171" t="str">
            <v>1.1.2.1.3.4.1</v>
          </cell>
          <cell r="G171">
            <v>0.20899999999999999</v>
          </cell>
          <cell r="H171">
            <v>0</v>
          </cell>
          <cell r="I171">
            <v>0</v>
          </cell>
          <cell r="J171" t="str">
            <v/>
          </cell>
          <cell r="K171" t="str">
            <v/>
          </cell>
          <cell r="L171" t="str">
            <v/>
          </cell>
          <cell r="M171" t="str">
            <v/>
          </cell>
          <cell r="N171" t="str">
            <v/>
          </cell>
          <cell r="O171">
            <v>20</v>
          </cell>
        </row>
        <row r="172">
          <cell r="C172">
            <v>2316</v>
          </cell>
          <cell r="D172" t="str">
            <v>CIVIL</v>
          </cell>
          <cell r="E172" t="str">
            <v>1.1.2.1.3.4</v>
          </cell>
          <cell r="F172" t="str">
            <v>1.1.2.1.3.4.1</v>
          </cell>
          <cell r="H172">
            <v>0</v>
          </cell>
          <cell r="I172">
            <v>0</v>
          </cell>
          <cell r="K172" t="str">
            <v>FUNDAÇÕES ENTRE EIXOS 2A E 8B / AA E D  - CINTAS - ARMADURAS - FL. 1 DE 6</v>
          </cell>
          <cell r="N172">
            <v>20</v>
          </cell>
          <cell r="O172">
            <v>20</v>
          </cell>
        </row>
        <row r="173">
          <cell r="A173">
            <v>7</v>
          </cell>
          <cell r="B173" t="str">
            <v xml:space="preserve"> 1.1.1.3.2.5.1</v>
          </cell>
          <cell r="C173" t="str">
            <v>LISTA DE INSTRUMENTOS</v>
          </cell>
          <cell r="D173">
            <v>130</v>
          </cell>
          <cell r="E173">
            <v>0.79377565632458236</v>
          </cell>
          <cell r="F173">
            <v>1</v>
          </cell>
          <cell r="G173">
            <v>6.205250596658711E-2</v>
          </cell>
          <cell r="H173">
            <v>0</v>
          </cell>
          <cell r="I173">
            <v>0</v>
          </cell>
          <cell r="K173" t="str">
            <v>FUNDAÇÕES ENTRE EIXOS 2A E 8B / AA E D  - CINTAS - ARMADURAS - FL. 2 DE 6</v>
          </cell>
          <cell r="N173">
            <v>20</v>
          </cell>
          <cell r="O173">
            <v>20</v>
          </cell>
        </row>
        <row r="174">
          <cell r="A174">
            <v>7</v>
          </cell>
          <cell r="B174" t="str">
            <v xml:space="preserve"> 1.1.1.3.2.5.2</v>
          </cell>
          <cell r="C174" t="str">
            <v>PLANTA DE ENCAMINHAMENTO DE CABOS DE INSTRUMENTAÇÃO</v>
          </cell>
          <cell r="D174">
            <v>840</v>
          </cell>
          <cell r="E174">
            <v>0.36635799522673024</v>
          </cell>
          <cell r="F174">
            <v>14</v>
          </cell>
          <cell r="G174">
            <v>0.40095465393794749</v>
          </cell>
          <cell r="H174">
            <v>0</v>
          </cell>
          <cell r="I174">
            <v>0</v>
          </cell>
          <cell r="K174" t="str">
            <v>FUNDAÇÕES ENTRE EIXOS 2A E 8B / AA E D  - CINTAS - ARMADURAS - FL. 3 DE 6</v>
          </cell>
          <cell r="N174">
            <v>20</v>
          </cell>
          <cell r="O174">
            <v>20</v>
          </cell>
        </row>
        <row r="175">
          <cell r="A175">
            <v>7</v>
          </cell>
          <cell r="B175" t="str">
            <v xml:space="preserve"> 1.1.1.3.2.5.3</v>
          </cell>
          <cell r="C175" t="str">
            <v>DETALHES TÍPICOS DE INSTALAÇÃO DE INSTRUMENTOS</v>
          </cell>
          <cell r="D175">
            <v>180</v>
          </cell>
          <cell r="E175">
            <v>1.0990739856801905</v>
          </cell>
          <cell r="F175">
            <v>1</v>
          </cell>
          <cell r="G175">
            <v>8.5918854415274457E-2</v>
          </cell>
          <cell r="H175">
            <v>0</v>
          </cell>
          <cell r="I175">
            <v>0</v>
          </cell>
          <cell r="K175" t="str">
            <v>FUNDAÇÕES ENTRE EIXOS 2A E 8B / AA E D  - CINTAS - ARMADURAS - FL. 4 DE 6</v>
          </cell>
          <cell r="N175">
            <v>20</v>
          </cell>
          <cell r="O175">
            <v>20</v>
          </cell>
        </row>
        <row r="176">
          <cell r="A176">
            <v>7</v>
          </cell>
          <cell r="B176" t="str">
            <v xml:space="preserve"> 1.1.1.3.2.5.4</v>
          </cell>
          <cell r="C176" t="str">
            <v>LISTA DE CABOS</v>
          </cell>
          <cell r="D176">
            <v>44</v>
          </cell>
          <cell r="E176">
            <v>0.26866252983293554</v>
          </cell>
          <cell r="F176">
            <v>1</v>
          </cell>
          <cell r="G176">
            <v>2.1002386634844869E-2</v>
          </cell>
          <cell r="H176">
            <v>0</v>
          </cell>
          <cell r="I176">
            <v>0</v>
          </cell>
          <cell r="K176" t="str">
            <v>FUNDAÇÕES ENTRE EIXOS 2A E 8B / AA E D  - CINTAS - ARMADURAS - FL. 5 DE 6</v>
          </cell>
          <cell r="N176">
            <v>20</v>
          </cell>
          <cell r="O176">
            <v>20</v>
          </cell>
        </row>
        <row r="177">
          <cell r="A177">
            <v>7</v>
          </cell>
          <cell r="B177" t="str">
            <v xml:space="preserve"> 1.1.1.3.2.5.5</v>
          </cell>
          <cell r="C177" t="str">
            <v>LISTA DE ENTRADAS / SAÍDAS DO SDCD E PES</v>
          </cell>
          <cell r="D177">
            <v>20</v>
          </cell>
          <cell r="E177">
            <v>0.12211933174224344</v>
          </cell>
          <cell r="F177">
            <v>1</v>
          </cell>
          <cell r="G177">
            <v>9.5465393794749408E-3</v>
          </cell>
          <cell r="H177">
            <v>0</v>
          </cell>
          <cell r="I177">
            <v>0</v>
          </cell>
          <cell r="K177" t="str">
            <v>FUNDAÇÕES ENTRE EIXOS 2A E 8B / AA E D  - CINTAS - ARMADURAS - FL. 6 DE 6</v>
          </cell>
          <cell r="N177">
            <v>20</v>
          </cell>
          <cell r="O177">
            <v>20</v>
          </cell>
        </row>
        <row r="178">
          <cell r="A178">
            <v>7</v>
          </cell>
          <cell r="B178" t="str">
            <v xml:space="preserve"> 1.1.1.3.2.5.6</v>
          </cell>
          <cell r="C178" t="str">
            <v>LEVANTAMENTO DE CARGAS ELÉTRICAS DE INSTRUMENTAÇÃO</v>
          </cell>
          <cell r="D178">
            <v>20</v>
          </cell>
          <cell r="E178">
            <v>0.12211933174224344</v>
          </cell>
          <cell r="F178">
            <v>1</v>
          </cell>
          <cell r="G178">
            <v>9.5465393794749408E-3</v>
          </cell>
          <cell r="H178">
            <v>0</v>
          </cell>
          <cell r="I178">
            <v>0</v>
          </cell>
          <cell r="K178" t="str">
            <v>FUNDAÇÕES ENTRE EIXOS 2A E 8B / AA E D  - LAJES - ARMADURAS - FL. 1 DE 2</v>
          </cell>
          <cell r="N178">
            <v>20</v>
          </cell>
          <cell r="O178">
            <v>20</v>
          </cell>
        </row>
        <row r="179">
          <cell r="A179">
            <v>7</v>
          </cell>
          <cell r="B179" t="str">
            <v xml:space="preserve"> 1.1.1.3.2.5.7</v>
          </cell>
          <cell r="C179" t="str">
            <v>PLANILHA DE INSTRUMENTOS</v>
          </cell>
          <cell r="D179">
            <v>495</v>
          </cell>
          <cell r="E179">
            <v>0.30224534606205244</v>
          </cell>
          <cell r="F179">
            <v>10</v>
          </cell>
          <cell r="G179">
            <v>0.23627684964200477</v>
          </cell>
          <cell r="H179">
            <v>0</v>
          </cell>
          <cell r="I179">
            <v>0</v>
          </cell>
          <cell r="K179" t="str">
            <v>FUNDAÇÕES ENTRE EIXOS 2A E 8B / AA E D  - LAJES - ARMADURAS - FL. 2 DE 2</v>
          </cell>
          <cell r="N179">
            <v>20</v>
          </cell>
          <cell r="O179">
            <v>20</v>
          </cell>
        </row>
        <row r="180">
          <cell r="A180">
            <v>7</v>
          </cell>
          <cell r="B180" t="str">
            <v xml:space="preserve"> 1.1.1.3.2.5.8</v>
          </cell>
          <cell r="C180" t="str">
            <v>FOLHA DE DADOS</v>
          </cell>
          <cell r="D180">
            <v>108</v>
          </cell>
          <cell r="E180">
            <v>0.3297221957040572</v>
          </cell>
          <cell r="F180">
            <v>2</v>
          </cell>
          <cell r="G180">
            <v>5.1551312649164675E-2</v>
          </cell>
          <cell r="H180">
            <v>0</v>
          </cell>
          <cell r="I180">
            <v>0</v>
          </cell>
          <cell r="K180" t="str">
            <v xml:space="preserve">FUNDAÇÕES ENTRE EIXOS 2A E 8B / AA E D  - BASES DE EQ. - ARMADURAS </v>
          </cell>
          <cell r="N180">
            <v>20</v>
          </cell>
          <cell r="O180">
            <v>20</v>
          </cell>
        </row>
        <row r="181">
          <cell r="A181">
            <v>7</v>
          </cell>
          <cell r="B181" t="str">
            <v xml:space="preserve"> 1.1.1.3.2.5.9</v>
          </cell>
          <cell r="C181" t="str">
            <v>MEMORIA DE CALCULO</v>
          </cell>
          <cell r="D181">
            <v>108</v>
          </cell>
          <cell r="E181">
            <v>0.3297221957040572</v>
          </cell>
          <cell r="F181">
            <v>2</v>
          </cell>
          <cell r="G181">
            <v>5.1551312649164675E-2</v>
          </cell>
          <cell r="H181">
            <v>0</v>
          </cell>
          <cell r="I181">
            <v>0</v>
          </cell>
        </row>
        <row r="182">
          <cell r="A182">
            <v>7</v>
          </cell>
          <cell r="B182" t="str">
            <v xml:space="preserve"> 1.1.1.3.2.5.10</v>
          </cell>
          <cell r="C182" t="str">
            <v>PLANILHA DE QUANTITATIVOS DE INSTRUMENTAÇÃO</v>
          </cell>
          <cell r="D182">
            <v>150</v>
          </cell>
          <cell r="E182">
            <v>0.91589498806682579</v>
          </cell>
          <cell r="F182">
            <v>1</v>
          </cell>
          <cell r="G182">
            <v>7.1599045346062054E-2</v>
          </cell>
          <cell r="H182">
            <v>0</v>
          </cell>
          <cell r="I182">
            <v>0</v>
          </cell>
          <cell r="K182" t="str">
            <v xml:space="preserve">FUNDAÇÕES T-450001 - FORMAS </v>
          </cell>
          <cell r="N182">
            <v>20</v>
          </cell>
          <cell r="O182">
            <v>25</v>
          </cell>
        </row>
        <row r="183">
          <cell r="C183">
            <v>2316</v>
          </cell>
          <cell r="D183" t="str">
            <v>CIVIL</v>
          </cell>
          <cell r="E183" t="str">
            <v>1.1.2.1.3.4</v>
          </cell>
          <cell r="F183" t="str">
            <v>1.1.2.1.3.4.1</v>
          </cell>
          <cell r="H183">
            <v>0</v>
          </cell>
          <cell r="I183">
            <v>0</v>
          </cell>
          <cell r="K183" t="str">
            <v>FUNDAÇÕES T-450001 - ARMADURAS</v>
          </cell>
          <cell r="N183">
            <v>20</v>
          </cell>
          <cell r="O183">
            <v>25</v>
          </cell>
        </row>
        <row r="184">
          <cell r="A184">
            <v>5</v>
          </cell>
          <cell r="B184" t="str">
            <v xml:space="preserve"> 1.1.1.3.3  </v>
          </cell>
          <cell r="C184" t="str">
            <v xml:space="preserve"> LIVRO DE PROJETO DE PRÉ DETALHAMENTO  </v>
          </cell>
          <cell r="D184" t="str">
            <v>CIVIL</v>
          </cell>
          <cell r="E184" t="str">
            <v>1.1.2.1.3.4</v>
          </cell>
          <cell r="F184" t="str">
            <v>1.1.2.1.3.4.1</v>
          </cell>
          <cell r="H184">
            <v>0</v>
          </cell>
          <cell r="I184">
            <v>0</v>
          </cell>
          <cell r="J184" t="str">
            <v/>
          </cell>
          <cell r="K184" t="str">
            <v/>
          </cell>
          <cell r="L184" t="str">
            <v/>
          </cell>
          <cell r="M184" t="str">
            <v/>
          </cell>
          <cell r="N184">
            <v>2</v>
          </cell>
          <cell r="O184" t="str">
            <v/>
          </cell>
        </row>
        <row r="185">
          <cell r="C185">
            <v>2316</v>
          </cell>
          <cell r="D185" t="str">
            <v>CIVIL</v>
          </cell>
          <cell r="E185" t="str">
            <v>1.1.2.1.3.4</v>
          </cell>
          <cell r="F185" t="str">
            <v>1.1.2.1.3.4.1</v>
          </cell>
          <cell r="H185">
            <v>0</v>
          </cell>
          <cell r="I185">
            <v>0</v>
          </cell>
          <cell r="K185" t="str">
            <v>FUNDAÇÕES V-450011/02 E P-450010 - ARMADURAS</v>
          </cell>
          <cell r="N185">
            <v>20</v>
          </cell>
          <cell r="O185">
            <v>25</v>
          </cell>
        </row>
        <row r="186">
          <cell r="A186">
            <v>6</v>
          </cell>
          <cell r="B186" t="str">
            <v xml:space="preserve"> 1.1.1.3.3.1</v>
          </cell>
          <cell r="C186" t="str">
            <v>ENTREGA DO LIVRO DE PROJETO</v>
          </cell>
          <cell r="D186" t="str">
            <v>CIVIL</v>
          </cell>
          <cell r="E186">
            <v>1.1479999999999999</v>
          </cell>
          <cell r="F186">
            <v>1</v>
          </cell>
          <cell r="H186">
            <v>0</v>
          </cell>
          <cell r="I186">
            <v>0</v>
          </cell>
          <cell r="O186">
            <v>70</v>
          </cell>
        </row>
        <row r="187">
          <cell r="A187">
            <v>6</v>
          </cell>
          <cell r="B187" t="str">
            <v xml:space="preserve"> 1.1.1.3.3.2</v>
          </cell>
          <cell r="C187" t="str">
            <v xml:space="preserve">APROVAÇÃO PETROBRAS DO LIVRO DE PROJETO </v>
          </cell>
          <cell r="D187" t="str">
            <v>CIVIL</v>
          </cell>
          <cell r="E187">
            <v>0.49199999999999999</v>
          </cell>
          <cell r="F187">
            <v>1</v>
          </cell>
          <cell r="H187">
            <v>0</v>
          </cell>
          <cell r="I187">
            <v>0</v>
          </cell>
          <cell r="K187" t="str">
            <v xml:space="preserve">FUNDAÇÕES F-450001 - FORMAS </v>
          </cell>
          <cell r="N187">
            <v>20</v>
          </cell>
          <cell r="O187">
            <v>30</v>
          </cell>
        </row>
        <row r="188">
          <cell r="C188">
            <v>2316</v>
          </cell>
          <cell r="D188" t="str">
            <v>CIVIL</v>
          </cell>
          <cell r="E188" t="str">
            <v>1.1.2.1.3.4</v>
          </cell>
          <cell r="F188" t="str">
            <v>1.1.2.1.3.4.1</v>
          </cell>
          <cell r="H188">
            <v>0</v>
          </cell>
          <cell r="I188">
            <v>0</v>
          </cell>
          <cell r="K188" t="str">
            <v>FUNDAÇÕES F-450001 - ARMADURAS</v>
          </cell>
          <cell r="N188">
            <v>20</v>
          </cell>
          <cell r="O188">
            <v>25</v>
          </cell>
        </row>
        <row r="189">
          <cell r="A189">
            <v>5</v>
          </cell>
          <cell r="B189" t="str">
            <v xml:space="preserve"> 1.1.1.3.4  </v>
          </cell>
          <cell r="C189" t="str">
            <v xml:space="preserve"> MAQUETE ELETRONICA  </v>
          </cell>
          <cell r="D189" t="str">
            <v>CIVIL</v>
          </cell>
          <cell r="E189" t="str">
            <v>1.1.2.1.3.4</v>
          </cell>
          <cell r="F189" t="str">
            <v>1.1.2.1.3.4.1</v>
          </cell>
          <cell r="H189">
            <v>0</v>
          </cell>
          <cell r="I189">
            <v>0</v>
          </cell>
          <cell r="J189" t="str">
            <v/>
          </cell>
          <cell r="K189" t="str">
            <v/>
          </cell>
          <cell r="L189" t="str">
            <v/>
          </cell>
          <cell r="M189" t="str">
            <v/>
          </cell>
          <cell r="N189">
            <v>5</v>
          </cell>
          <cell r="O189" t="str">
            <v/>
          </cell>
        </row>
        <row r="190">
          <cell r="C190">
            <v>2316</v>
          </cell>
          <cell r="D190" t="str">
            <v>CIVIL</v>
          </cell>
          <cell r="E190" t="str">
            <v>1.1.2.1.3.4</v>
          </cell>
          <cell r="F190" t="str">
            <v>1.1.2.1.3.4.1</v>
          </cell>
          <cell r="H190">
            <v>0</v>
          </cell>
          <cell r="I190">
            <v>0</v>
          </cell>
          <cell r="K190" t="str">
            <v>FUNDAÇÕES F-450002 - ARMADURAS</v>
          </cell>
          <cell r="N190">
            <v>20</v>
          </cell>
          <cell r="O190">
            <v>25</v>
          </cell>
        </row>
        <row r="191">
          <cell r="A191">
            <v>6</v>
          </cell>
          <cell r="B191" t="str">
            <v xml:space="preserve"> 1.1.1.3.4.1</v>
          </cell>
          <cell r="C191" t="str">
            <v>CUSTOMIZAÇÃO DAS NOVAS "SPECS" DA TUBULAÇÃO</v>
          </cell>
          <cell r="D191" t="str">
            <v>CIVIL</v>
          </cell>
          <cell r="E191">
            <v>0.61499999999999999</v>
          </cell>
          <cell r="F191">
            <v>1</v>
          </cell>
          <cell r="H191">
            <v>0</v>
          </cell>
          <cell r="I191">
            <v>0</v>
          </cell>
          <cell r="O191">
            <v>15</v>
          </cell>
        </row>
        <row r="192">
          <cell r="A192">
            <v>6</v>
          </cell>
          <cell r="B192" t="str">
            <v xml:space="preserve"> 1.1.1.3.4.2</v>
          </cell>
          <cell r="C192" t="str">
            <v>MODELAMENTO DOS EQUIPAMENTOS E BASES</v>
          </cell>
          <cell r="D192" t="str">
            <v>CIVIL</v>
          </cell>
          <cell r="E192">
            <v>1.23</v>
          </cell>
          <cell r="F192">
            <v>1</v>
          </cell>
          <cell r="H192">
            <v>0</v>
          </cell>
          <cell r="I192">
            <v>0</v>
          </cell>
          <cell r="K192" t="str">
            <v xml:space="preserve">CASA DOS COMPRESSORES - BLOCOS - ARMADURA </v>
          </cell>
          <cell r="N192">
            <v>20</v>
          </cell>
          <cell r="O192">
            <v>30</v>
          </cell>
        </row>
        <row r="193">
          <cell r="A193">
            <v>6</v>
          </cell>
          <cell r="B193" t="str">
            <v xml:space="preserve"> 1.1.1.3.4.3</v>
          </cell>
          <cell r="C193" t="str">
            <v>MODELAMENTO DAS ESTRUTURAS DE PIPE-RACKS</v>
          </cell>
          <cell r="D193" t="str">
            <v>CIVIL</v>
          </cell>
          <cell r="E193">
            <v>0.82000000000000006</v>
          </cell>
          <cell r="F193">
            <v>1</v>
          </cell>
          <cell r="H193">
            <v>0</v>
          </cell>
          <cell r="I193">
            <v>0</v>
          </cell>
          <cell r="K193" t="str">
            <v>CASA DOS COMPRESSORES - BASES- ARMADURA - FL. 1 DE 2</v>
          </cell>
          <cell r="N193">
            <v>20</v>
          </cell>
          <cell r="O193">
            <v>20</v>
          </cell>
        </row>
        <row r="194">
          <cell r="A194">
            <v>6</v>
          </cell>
          <cell r="B194" t="str">
            <v xml:space="preserve"> 1.1.1.3.4.4</v>
          </cell>
          <cell r="C194" t="str">
            <v>MODELAMENTO DAS ESTRUTURAS DE CONCRETO E/OU METÁLICA</v>
          </cell>
          <cell r="D194" t="str">
            <v>CIVIL</v>
          </cell>
          <cell r="E194">
            <v>0.82000000000000006</v>
          </cell>
          <cell r="F194">
            <v>1</v>
          </cell>
          <cell r="H194">
            <v>0</v>
          </cell>
          <cell r="I194">
            <v>0</v>
          </cell>
          <cell r="K194" t="str">
            <v>CASA DOS COMPRESSORES - BASES- ARMADURA - FL. 2 DE 2</v>
          </cell>
          <cell r="N194">
            <v>20</v>
          </cell>
          <cell r="O194">
            <v>20</v>
          </cell>
        </row>
        <row r="195">
          <cell r="A195">
            <v>6</v>
          </cell>
          <cell r="B195" t="str">
            <v xml:space="preserve"> 1.1.1.3.4.5</v>
          </cell>
          <cell r="C195" t="str">
            <v>ARRUAMENTO E ÁREA DE TUBOVIAS</v>
          </cell>
          <cell r="D195" t="str">
            <v>CIVIL</v>
          </cell>
          <cell r="E195">
            <v>0.61499999999999999</v>
          </cell>
          <cell r="F195">
            <v>1</v>
          </cell>
          <cell r="H195">
            <v>0</v>
          </cell>
          <cell r="I195">
            <v>0</v>
          </cell>
          <cell r="K195" t="str">
            <v xml:space="preserve">CASA DOS COMPRESSORES - PILARES - ARMADURA </v>
          </cell>
          <cell r="N195">
            <v>20</v>
          </cell>
          <cell r="O195">
            <v>15</v>
          </cell>
        </row>
        <row r="196">
          <cell r="C196">
            <v>2316</v>
          </cell>
          <cell r="D196" t="str">
            <v>CIVIL</v>
          </cell>
          <cell r="E196" t="str">
            <v>1.1.2.1.3.4</v>
          </cell>
          <cell r="F196" t="str">
            <v>1.1.2.1.3.4.1</v>
          </cell>
          <cell r="H196" t="str">
            <v>DE-5230.00-2316-131-QGI-145</v>
          </cell>
          <cell r="I196" t="str">
            <v>DE-2316-C.24-147</v>
          </cell>
          <cell r="K196" t="str">
            <v xml:space="preserve">CASA DOS COMPRESSORES - VIGAS - ARMADURA </v>
          </cell>
          <cell r="N196">
            <v>20</v>
          </cell>
          <cell r="O196">
            <v>20</v>
          </cell>
        </row>
        <row r="197">
          <cell r="C197" t="str">
            <v>SUB-TOTAL - HDS NAFTA CRAQUEADA</v>
          </cell>
          <cell r="D197" t="str">
            <v>CIVIL</v>
          </cell>
          <cell r="E197" t="str">
            <v>1.1.2.1.3.4</v>
          </cell>
          <cell r="F197" t="str">
            <v>1.1.2.1.3.4.1</v>
          </cell>
        </row>
        <row r="198">
          <cell r="C198">
            <v>2316</v>
          </cell>
          <cell r="D198" t="str">
            <v>CIVIL</v>
          </cell>
          <cell r="E198" t="str">
            <v>1.1.2.1.3.4</v>
          </cell>
          <cell r="F198" t="str">
            <v>1.1.2.1.3.4.1</v>
          </cell>
          <cell r="H198" t="str">
            <v>MC-5230.00-2316-131-QGI-002</v>
          </cell>
          <cell r="I198" t="str">
            <v>MC-2316-C.08-003</v>
          </cell>
          <cell r="K198" t="str">
            <v>MC CASA DOS COMPRESSORES</v>
          </cell>
          <cell r="N198">
            <v>100</v>
          </cell>
        </row>
        <row r="199">
          <cell r="A199">
            <v>3</v>
          </cell>
          <cell r="B199" t="str">
            <v>1.1.2</v>
          </cell>
          <cell r="C199" t="str">
            <v xml:space="preserve">UNIDADE 2315 HDT DE NAFTA DE COQUE  </v>
          </cell>
          <cell r="D199" t="str">
            <v>CIVIL</v>
          </cell>
          <cell r="E199" t="str">
            <v>1.1.2.1.3.4</v>
          </cell>
          <cell r="F199" t="str">
            <v>1.1.2.1.3.4.1</v>
          </cell>
          <cell r="H199">
            <v>0</v>
          </cell>
          <cell r="I199">
            <v>0</v>
          </cell>
          <cell r="J199" t="str">
            <v/>
          </cell>
          <cell r="K199" t="str">
            <v/>
          </cell>
          <cell r="L199">
            <v>26</v>
          </cell>
          <cell r="M199" t="str">
            <v/>
          </cell>
          <cell r="N199" t="str">
            <v/>
          </cell>
          <cell r="O199" t="str">
            <v/>
          </cell>
        </row>
        <row r="200">
          <cell r="A200">
            <v>4</v>
          </cell>
          <cell r="B200" t="str">
            <v xml:space="preserve"> 1.1.2.1  </v>
          </cell>
          <cell r="C200" t="str">
            <v xml:space="preserve"> MOBILIZAÇÃO  </v>
          </cell>
          <cell r="D200" t="str">
            <v>CIVIL</v>
          </cell>
          <cell r="E200" t="str">
            <v>1.1.2.1.3.4</v>
          </cell>
          <cell r="F200" t="str">
            <v>1.1.2.1.3.4.1</v>
          </cell>
          <cell r="H200">
            <v>0</v>
          </cell>
          <cell r="I200">
            <v>0</v>
          </cell>
          <cell r="J200" t="str">
            <v/>
          </cell>
          <cell r="K200" t="str">
            <v/>
          </cell>
          <cell r="L200" t="str">
            <v/>
          </cell>
          <cell r="M200">
            <v>10</v>
          </cell>
          <cell r="N200" t="str">
            <v/>
          </cell>
          <cell r="O200" t="str">
            <v/>
          </cell>
        </row>
        <row r="201">
          <cell r="A201">
            <v>5</v>
          </cell>
          <cell r="B201" t="str">
            <v xml:space="preserve"> 1.1.2.1.1  </v>
          </cell>
          <cell r="C201" t="str">
            <v xml:space="preserve"> KICK OFF MEETING  </v>
          </cell>
          <cell r="D201" t="str">
            <v>CIVIL</v>
          </cell>
          <cell r="E201">
            <v>0.5</v>
          </cell>
          <cell r="F201">
            <v>1</v>
          </cell>
          <cell r="G201" t="str">
            <v>1.1.2.1.3.5</v>
          </cell>
          <cell r="H201">
            <v>0</v>
          </cell>
          <cell r="I201">
            <v>0</v>
          </cell>
          <cell r="J201" t="str">
            <v/>
          </cell>
          <cell r="K201" t="str">
            <v/>
          </cell>
          <cell r="L201" t="str">
            <v/>
          </cell>
          <cell r="M201" t="str">
            <v/>
          </cell>
          <cell r="N201">
            <v>5</v>
          </cell>
          <cell r="O201" t="str">
            <v/>
          </cell>
        </row>
        <row r="202">
          <cell r="A202">
            <v>5</v>
          </cell>
          <cell r="B202" t="str">
            <v xml:space="preserve"> 1.1.2.1.2  </v>
          </cell>
          <cell r="C202" t="str">
            <v xml:space="preserve"> MOBILIZAÇÃO, PLANEJAMENTO. MANUTENÇÃO  </v>
          </cell>
          <cell r="D202" t="str">
            <v>CIVIL</v>
          </cell>
          <cell r="E202" t="str">
            <v>1.1.2.1.3.5</v>
          </cell>
          <cell r="F202" t="str">
            <v>1.1.2.1.3.5.1</v>
          </cell>
          <cell r="H202">
            <v>0</v>
          </cell>
          <cell r="I202">
            <v>0</v>
          </cell>
          <cell r="J202" t="str">
            <v/>
          </cell>
          <cell r="K202" t="str">
            <v/>
          </cell>
          <cell r="L202" t="str">
            <v/>
          </cell>
          <cell r="M202" t="str">
            <v/>
          </cell>
          <cell r="N202">
            <v>75</v>
          </cell>
          <cell r="O202" t="str">
            <v/>
          </cell>
        </row>
        <row r="203">
          <cell r="A203">
            <v>6</v>
          </cell>
          <cell r="B203" t="str">
            <v xml:space="preserve"> 1.1.2.1.2.1  </v>
          </cell>
          <cell r="C203" t="str">
            <v xml:space="preserve"> MOBILIZAÇÃO DAS EQUIPES  </v>
          </cell>
          <cell r="D203" t="str">
            <v>CIVIL</v>
          </cell>
          <cell r="E203" t="str">
            <v>1.1.2.1.3.5</v>
          </cell>
          <cell r="F203" t="str">
            <v>1.1.2.1.3.5.1</v>
          </cell>
          <cell r="H203">
            <v>0</v>
          </cell>
          <cell r="I203">
            <v>0</v>
          </cell>
          <cell r="J203" t="str">
            <v/>
          </cell>
          <cell r="K203" t="str">
            <v/>
          </cell>
          <cell r="L203" t="str">
            <v/>
          </cell>
          <cell r="M203" t="str">
            <v/>
          </cell>
          <cell r="N203" t="str">
            <v/>
          </cell>
          <cell r="O203">
            <v>10</v>
          </cell>
        </row>
        <row r="204">
          <cell r="B204" t="str">
            <v xml:space="preserve"> 1.1.2.1.2.1.1</v>
          </cell>
          <cell r="C204" t="str">
            <v xml:space="preserve"> MOBILIZAÇÃO DA EQUIPE NO ESCRITÓRIO SEDE DA CONTRATADA</v>
          </cell>
          <cell r="D204" t="str">
            <v>CIVIL</v>
          </cell>
          <cell r="E204">
            <v>3.7499999999999999E-2</v>
          </cell>
          <cell r="F204">
            <v>1</v>
          </cell>
          <cell r="H204">
            <v>0</v>
          </cell>
          <cell r="I204">
            <v>0</v>
          </cell>
          <cell r="K204" t="str">
            <v xml:space="preserve">FUNDAÇÕES ESTRUTURA II E PERMUTADORES - BLOCOS - ARMADURAS </v>
          </cell>
          <cell r="N204">
            <v>20</v>
          </cell>
          <cell r="O204">
            <v>20</v>
          </cell>
        </row>
        <row r="205">
          <cell r="B205" t="str">
            <v xml:space="preserve"> 1.1.2.1.2.1.2</v>
          </cell>
          <cell r="C205" t="str">
            <v xml:space="preserve"> MOBILIZAÇÃO DA EQUIPE MÍNIMA LOTADA NA UM-REPAR</v>
          </cell>
          <cell r="D205" t="str">
            <v>CIVIL</v>
          </cell>
          <cell r="E205">
            <v>0.71249999999999991</v>
          </cell>
          <cell r="F205">
            <v>1</v>
          </cell>
          <cell r="H205">
            <v>0</v>
          </cell>
          <cell r="I205">
            <v>0</v>
          </cell>
          <cell r="K205" t="str">
            <v>FUNDAÇÕES ESTRUTURA II E PERMUTADORES - CINTAS - ARMADURAS - FL. 1 DE 3</v>
          </cell>
          <cell r="N205">
            <v>20</v>
          </cell>
          <cell r="O205">
            <v>20</v>
          </cell>
        </row>
        <row r="206">
          <cell r="A206">
            <v>6</v>
          </cell>
          <cell r="B206" t="str">
            <v xml:space="preserve"> 1.1.2.1.2.2  </v>
          </cell>
          <cell r="C206" t="str">
            <v xml:space="preserve"> PLANEJAMENTO  </v>
          </cell>
          <cell r="D206" t="str">
            <v>CIVIL</v>
          </cell>
          <cell r="E206" t="str">
            <v>1.1.2.1.3.5</v>
          </cell>
          <cell r="F206" t="str">
            <v>1.1.2.1.3.5.1</v>
          </cell>
          <cell r="H206">
            <v>0</v>
          </cell>
          <cell r="I206">
            <v>0</v>
          </cell>
          <cell r="J206" t="str">
            <v/>
          </cell>
          <cell r="K206" t="str">
            <v/>
          </cell>
          <cell r="L206" t="str">
            <v/>
          </cell>
          <cell r="M206" t="str">
            <v/>
          </cell>
          <cell r="N206" t="str">
            <v/>
          </cell>
          <cell r="O206">
            <v>40</v>
          </cell>
        </row>
        <row r="207">
          <cell r="B207" t="str">
            <v>1.1.2.1.2.2.1</v>
          </cell>
          <cell r="C207" t="str">
            <v>ORGANIZAÇÃO, RESPONSABILIDADE, AUTORIDADE E RECURSOS</v>
          </cell>
          <cell r="D207" t="str">
            <v>CIVIL</v>
          </cell>
          <cell r="E207" t="str">
            <v>1.1.2.1.3.5</v>
          </cell>
          <cell r="F207" t="str">
            <v>1.1.2.1.3.5.1</v>
          </cell>
          <cell r="H207">
            <v>0</v>
          </cell>
          <cell r="I207">
            <v>0</v>
          </cell>
          <cell r="K207" t="str">
            <v>FUNDAÇÕES ESTRUTURA II E PERMUTADORES - CINTAS - ARMADURAS - FL. 3 DE 3</v>
          </cell>
          <cell r="N207">
            <v>20</v>
          </cell>
          <cell r="O207">
            <v>25</v>
          </cell>
        </row>
        <row r="208">
          <cell r="B208" t="str">
            <v>1.1.2.1.2.2.1.1</v>
          </cell>
          <cell r="C208" t="str">
            <v>ORGANOGRAMAS</v>
          </cell>
          <cell r="D208" t="str">
            <v>CIVIL</v>
          </cell>
          <cell r="E208">
            <v>0.15</v>
          </cell>
          <cell r="F208">
            <v>1</v>
          </cell>
          <cell r="H208">
            <v>0</v>
          </cell>
          <cell r="I208">
            <v>0</v>
          </cell>
          <cell r="K208" t="str">
            <v>FUNDAÇÕES ESTRUTURA II E PERMUTADORES - LAJES E BASES - ARMADURAS - FL. 1 DE 2</v>
          </cell>
          <cell r="N208">
            <v>20</v>
          </cell>
          <cell r="O208">
            <v>20</v>
          </cell>
        </row>
        <row r="209">
          <cell r="B209" t="str">
            <v>1.1.2.1.2.2.1.2</v>
          </cell>
          <cell r="C209" t="str">
            <v>CURRÍCULOS</v>
          </cell>
          <cell r="D209" t="str">
            <v>CIVIL</v>
          </cell>
          <cell r="E209">
            <v>0.15</v>
          </cell>
          <cell r="F209">
            <v>1</v>
          </cell>
          <cell r="H209">
            <v>0</v>
          </cell>
          <cell r="I209">
            <v>0</v>
          </cell>
          <cell r="K209" t="str">
            <v>FUNDAÇÕES ESTRUTURA II E PERMUTADORES - LAJES E BASES - ARMADURAS - FL. 2 DE 2</v>
          </cell>
          <cell r="N209">
            <v>20</v>
          </cell>
          <cell r="O209">
            <v>20</v>
          </cell>
        </row>
        <row r="210">
          <cell r="B210" t="str">
            <v>1.1.2.1.2.2.2</v>
          </cell>
          <cell r="C210" t="str">
            <v>RECURSOS</v>
          </cell>
          <cell r="D210" t="str">
            <v>CIVIL</v>
          </cell>
          <cell r="E210" t="str">
            <v>1.1.2.1.3.5</v>
          </cell>
          <cell r="F210" t="str">
            <v>1.1.2.1.3.5.1</v>
          </cell>
          <cell r="H210">
            <v>0</v>
          </cell>
          <cell r="I210">
            <v>0</v>
          </cell>
        </row>
        <row r="211">
          <cell r="B211" t="str">
            <v>1.1.2.1.2.2.2.1</v>
          </cell>
          <cell r="C211" t="str">
            <v>HISTOGRAMA DE MÃO DE OBRA</v>
          </cell>
          <cell r="D211" t="str">
            <v>CIVIL</v>
          </cell>
          <cell r="E211">
            <v>0.3</v>
          </cell>
          <cell r="F211">
            <v>1</v>
          </cell>
          <cell r="H211">
            <v>0</v>
          </cell>
          <cell r="I211">
            <v>0</v>
          </cell>
          <cell r="K211" t="str">
            <v>FUNDAÇÕES PIPE-RACK E BOMBAS - FORMAS - FL. 1 DE 2</v>
          </cell>
          <cell r="N211">
            <v>20</v>
          </cell>
          <cell r="O211">
            <v>25</v>
          </cell>
        </row>
        <row r="212">
          <cell r="B212" t="str">
            <v>1.1.2.1.2.2.3</v>
          </cell>
          <cell r="C212" t="str">
            <v>PROCEDIMENTO DE PLANEJAMENTO DE PROJETO</v>
          </cell>
          <cell r="D212" t="str">
            <v>CIVIL</v>
          </cell>
          <cell r="E212" t="str">
            <v>1.1.2.1.3.5</v>
          </cell>
          <cell r="F212" t="str">
            <v>1.1.2.1.3.5.1</v>
          </cell>
          <cell r="H212">
            <v>0</v>
          </cell>
          <cell r="I212">
            <v>0</v>
          </cell>
          <cell r="K212" t="str">
            <v>FUNDAÇÕES PIPE-RACK E BOMBAS - FORMAS - FL. 2 DE 2</v>
          </cell>
          <cell r="N212">
            <v>20</v>
          </cell>
          <cell r="O212">
            <v>25</v>
          </cell>
        </row>
        <row r="213">
          <cell r="B213" t="str">
            <v>1.1.2.1.2.2.3.1</v>
          </cell>
          <cell r="C213" t="str">
            <v>EAP DETALHADA</v>
          </cell>
          <cell r="D213" t="str">
            <v>CIVIL</v>
          </cell>
          <cell r="E213">
            <v>0.26999999999999996</v>
          </cell>
          <cell r="F213">
            <v>1</v>
          </cell>
          <cell r="H213">
            <v>0</v>
          </cell>
          <cell r="I213">
            <v>0</v>
          </cell>
          <cell r="K213" t="str">
            <v>FUNDAÇÕES PIPE-RACK E BOMBAS - BLOCOS E CINTAS - ARMADURAS</v>
          </cell>
          <cell r="N213">
            <v>20</v>
          </cell>
          <cell r="O213">
            <v>25</v>
          </cell>
        </row>
        <row r="214">
          <cell r="B214" t="str">
            <v>1.1.2.1.2.2.3.2</v>
          </cell>
          <cell r="C214" t="str">
            <v>LISTA DE DOCUMENTOS DA U-2316 - UHDS</v>
          </cell>
          <cell r="D214" t="str">
            <v>CIVIL</v>
          </cell>
          <cell r="E214">
            <v>0.36</v>
          </cell>
          <cell r="F214">
            <v>1</v>
          </cell>
          <cell r="H214">
            <v>0</v>
          </cell>
          <cell r="I214">
            <v>0</v>
          </cell>
          <cell r="K214" t="str">
            <v>FUNDAÇÕES PIPE-RACK E BOMBAS - CINTAS - ARMADURAS</v>
          </cell>
          <cell r="N214">
            <v>20</v>
          </cell>
          <cell r="O214">
            <v>25</v>
          </cell>
        </row>
        <row r="215">
          <cell r="B215" t="str">
            <v>1.1.2.1.2.2.3.3</v>
          </cell>
          <cell r="C215" t="str">
            <v>CRONOGRAMA DE EXECUÇÃO FÍSICA DETALHADO</v>
          </cell>
          <cell r="D215" t="str">
            <v>CIVIL</v>
          </cell>
          <cell r="E215">
            <v>0.36</v>
          </cell>
          <cell r="F215">
            <v>1</v>
          </cell>
          <cell r="H215">
            <v>0</v>
          </cell>
          <cell r="I215">
            <v>0</v>
          </cell>
          <cell r="K215" t="str">
            <v>FUNDAÇÕES PIPE-RACK E BOMBAS - LAJES E BASES - ARMADURAS</v>
          </cell>
          <cell r="N215">
            <v>20</v>
          </cell>
          <cell r="O215">
            <v>25</v>
          </cell>
        </row>
        <row r="216">
          <cell r="B216" t="str">
            <v>1.1.2.1.2.2.3.4</v>
          </cell>
          <cell r="C216" t="str">
            <v>CURVA DE EXECUÇÃO FÍSICA</v>
          </cell>
          <cell r="D216" t="str">
            <v>CIVIL</v>
          </cell>
          <cell r="E216">
            <v>0.18</v>
          </cell>
          <cell r="F216">
            <v>1</v>
          </cell>
          <cell r="H216">
            <v>0</v>
          </cell>
          <cell r="I216">
            <v>0</v>
          </cell>
        </row>
        <row r="217">
          <cell r="B217" t="str">
            <v>1.1.2.1.2.2.3.5</v>
          </cell>
          <cell r="C217" t="str">
            <v>CRONOGRAMA DE EXECUÇÃO FÍSICA-FINANCEIRO DETALHADO</v>
          </cell>
          <cell r="D217" t="str">
            <v>CIVIL</v>
          </cell>
          <cell r="E217">
            <v>0.18</v>
          </cell>
          <cell r="F217">
            <v>1</v>
          </cell>
          <cell r="H217">
            <v>0</v>
          </cell>
          <cell r="I217">
            <v>0</v>
          </cell>
          <cell r="K217" t="str">
            <v>FUNDAÇÕES PIPE-RACK, ESTRUTURA IV E BASES EQTOS. - PLANTA E DETALHES - FORMAS</v>
          </cell>
          <cell r="N217">
            <v>20</v>
          </cell>
          <cell r="O217">
            <v>20</v>
          </cell>
        </row>
        <row r="218">
          <cell r="B218" t="str">
            <v>1.1.2.1.2.2.3.6</v>
          </cell>
          <cell r="C218" t="str">
            <v>CURVA DE EXECUÇÃO FÍSICA-FINANCEIRA</v>
          </cell>
          <cell r="D218" t="str">
            <v>CIVIL</v>
          </cell>
          <cell r="E218">
            <v>0.18</v>
          </cell>
          <cell r="F218">
            <v>1</v>
          </cell>
          <cell r="H218">
            <v>0</v>
          </cell>
          <cell r="I218">
            <v>0</v>
          </cell>
          <cell r="K218" t="str">
            <v>FUNDAÇÕES PIPE-RACK, ESTRUTURA IV E BASES EQTOS.-  CORTES E DETALHES- FORMAS FL.1 DE 2</v>
          </cell>
          <cell r="N218">
            <v>20</v>
          </cell>
          <cell r="O218">
            <v>20</v>
          </cell>
        </row>
        <row r="219">
          <cell r="B219" t="str">
            <v>1.1.2.1.2.2.3.7</v>
          </cell>
          <cell r="C219" t="str">
            <v>PROCEDIMENTO DE MEDIÇÃO DE SERVIÇOS</v>
          </cell>
          <cell r="D219" t="str">
            <v>CIVIL</v>
          </cell>
          <cell r="E219">
            <v>0.26999999999999996</v>
          </cell>
          <cell r="F219">
            <v>1</v>
          </cell>
          <cell r="H219">
            <v>0</v>
          </cell>
          <cell r="I219">
            <v>0</v>
          </cell>
          <cell r="K219" t="str">
            <v>FUNDAÇÕES PIPE-RACK, ESTRUTURA IV E BASES EQTOS. -  CORTES E DETALHES- FORMAS FL.2 DE 2</v>
          </cell>
          <cell r="N219">
            <v>20</v>
          </cell>
          <cell r="O219">
            <v>20</v>
          </cell>
        </row>
        <row r="220">
          <cell r="B220" t="str">
            <v>1.1.2.1.2.2.4</v>
          </cell>
          <cell r="C220" t="str">
            <v>PROCEDIMENTOS DE QSMS</v>
          </cell>
          <cell r="D220" t="str">
            <v>CIVIL</v>
          </cell>
          <cell r="E220" t="str">
            <v>1.1.2.1.3.5</v>
          </cell>
          <cell r="F220" t="str">
            <v>1.1.2.1.3.5.1</v>
          </cell>
          <cell r="H220">
            <v>0</v>
          </cell>
          <cell r="I220">
            <v>0</v>
          </cell>
          <cell r="K220" t="str">
            <v>FUNDAÇÕES PIPE-RACK, ESTRUTURA IV E BASES EQTOS.-  DETALHES DAS BASES - FORMAS</v>
          </cell>
          <cell r="N220">
            <v>20</v>
          </cell>
          <cell r="O220">
            <v>20</v>
          </cell>
        </row>
        <row r="221">
          <cell r="B221" t="str">
            <v>1.1.2.1.2.2.4.1</v>
          </cell>
          <cell r="C221" t="str">
            <v>MANUAL DA QUALIDADE DE PROJETO DE PRÉ-DETALHAMENTO</v>
          </cell>
          <cell r="D221" t="str">
            <v>CIVIL</v>
          </cell>
          <cell r="E221">
            <v>0.42</v>
          </cell>
          <cell r="F221">
            <v>1</v>
          </cell>
          <cell r="H221">
            <v>0</v>
          </cell>
          <cell r="I221">
            <v>0</v>
          </cell>
          <cell r="K221" t="str">
            <v>FUNDAÇÕES PIPE-RACK, ESTRUTURA IV E BASES EQTOS.-  BLOCOS - ARMADURAS</v>
          </cell>
          <cell r="N221">
            <v>20</v>
          </cell>
          <cell r="O221">
            <v>20</v>
          </cell>
        </row>
        <row r="222">
          <cell r="B222" t="str">
            <v>1.1.2.1.2.2.4.2</v>
          </cell>
          <cell r="C222" t="str">
            <v>PLANO DA QUALIDADE</v>
          </cell>
          <cell r="D222" t="str">
            <v>CIVIL</v>
          </cell>
          <cell r="E222">
            <v>0.18</v>
          </cell>
          <cell r="F222">
            <v>1</v>
          </cell>
          <cell r="H222">
            <v>0</v>
          </cell>
          <cell r="I222">
            <v>0</v>
          </cell>
          <cell r="K222" t="str">
            <v>FUNDAÇÕES PIPE-RACK, ESTRUTURA IV E BASES EQTOS. -  LAJES - ARMADURAS FL. 1 DE 2</v>
          </cell>
          <cell r="N222">
            <v>20</v>
          </cell>
          <cell r="O222">
            <v>20</v>
          </cell>
        </row>
        <row r="223">
          <cell r="A223">
            <v>6</v>
          </cell>
          <cell r="B223" t="str">
            <v xml:space="preserve">1.1.2.1.2.3  </v>
          </cell>
          <cell r="C223" t="str">
            <v xml:space="preserve"> MANUTENÇÃO DAS EQUIPES  </v>
          </cell>
          <cell r="D223" t="str">
            <v>CIVIL</v>
          </cell>
          <cell r="E223" t="str">
            <v>1.1.2.1.3.5</v>
          </cell>
          <cell r="F223" t="str">
            <v>1.1.2.1.3.5.1</v>
          </cell>
          <cell r="H223">
            <v>0</v>
          </cell>
          <cell r="I223">
            <v>0</v>
          </cell>
          <cell r="J223" t="str">
            <v/>
          </cell>
          <cell r="K223" t="str">
            <v/>
          </cell>
          <cell r="L223" t="str">
            <v/>
          </cell>
          <cell r="M223" t="str">
            <v/>
          </cell>
          <cell r="N223" t="str">
            <v/>
          </cell>
          <cell r="O223">
            <v>50</v>
          </cell>
        </row>
        <row r="224">
          <cell r="B224" t="str">
            <v>1.1.2.1.2.3.1</v>
          </cell>
          <cell r="C224" t="str">
            <v>MANUTENÇÃO DA EQUIPE NO ESCRITÓRIO SEDE DA CONTRATADA</v>
          </cell>
          <cell r="D224" t="str">
            <v>CIVIL</v>
          </cell>
          <cell r="E224">
            <v>0</v>
          </cell>
          <cell r="F224">
            <v>1</v>
          </cell>
          <cell r="H224">
            <v>0</v>
          </cell>
          <cell r="I224">
            <v>0</v>
          </cell>
          <cell r="K224" t="str">
            <v>FUNDAÇÕES PIPE-RACK, ESTRUTURA IV E BASES EQTOS. -  BASES - ARMADURAS FL. 1 DE 2</v>
          </cell>
          <cell r="N224">
            <v>20</v>
          </cell>
          <cell r="O224">
            <v>20</v>
          </cell>
        </row>
        <row r="225">
          <cell r="B225" t="str">
            <v>1.1.2.1.2.3.2</v>
          </cell>
          <cell r="C225" t="str">
            <v>MANUTENÇÃO DA EQUIPE MÍNIMA LOTADA NA UM-REPAR</v>
          </cell>
          <cell r="D225" t="str">
            <v>CIVIL</v>
          </cell>
          <cell r="E225">
            <v>0</v>
          </cell>
          <cell r="F225">
            <v>1</v>
          </cell>
          <cell r="H225">
            <v>0</v>
          </cell>
          <cell r="I225">
            <v>0</v>
          </cell>
          <cell r="K225" t="str">
            <v>FUNDAÇÕES PIPE-RACK, ESTRUTURA IV E BASES EQTOS.-  BASES - ARMADURAS FL. 2 DE 2</v>
          </cell>
          <cell r="N225">
            <v>20</v>
          </cell>
          <cell r="O225">
            <v>20</v>
          </cell>
        </row>
        <row r="226">
          <cell r="A226">
            <v>5</v>
          </cell>
          <cell r="B226" t="str">
            <v xml:space="preserve"> 1.1.2.1.3  </v>
          </cell>
          <cell r="C226" t="str">
            <v xml:space="preserve"> DESMOBILIZAÇÃO  </v>
          </cell>
          <cell r="D226" t="str">
            <v>CIVIL</v>
          </cell>
          <cell r="E226">
            <v>2</v>
          </cell>
          <cell r="F226">
            <v>1</v>
          </cell>
          <cell r="H226">
            <v>0</v>
          </cell>
          <cell r="I226">
            <v>0</v>
          </cell>
          <cell r="J226" t="str">
            <v/>
          </cell>
          <cell r="K226" t="str">
            <v/>
          </cell>
          <cell r="L226" t="str">
            <v/>
          </cell>
          <cell r="M226" t="str">
            <v/>
          </cell>
          <cell r="N226">
            <v>20</v>
          </cell>
          <cell r="O226" t="str">
            <v/>
          </cell>
        </row>
        <row r="227">
          <cell r="A227">
            <v>4</v>
          </cell>
          <cell r="B227" t="str">
            <v xml:space="preserve"> 1.1.2.2  </v>
          </cell>
          <cell r="C227" t="str">
            <v xml:space="preserve"> INFRA-ESTRUTURA  </v>
          </cell>
          <cell r="D227" t="str">
            <v>CIVIL</v>
          </cell>
          <cell r="E227" t="str">
            <v>1.1.2.1.3.5</v>
          </cell>
          <cell r="F227" t="str">
            <v>1.1.2.1.3.5.1</v>
          </cell>
          <cell r="H227">
            <v>0</v>
          </cell>
          <cell r="I227">
            <v>0</v>
          </cell>
          <cell r="J227" t="str">
            <v/>
          </cell>
          <cell r="K227" t="str">
            <v/>
          </cell>
          <cell r="L227" t="str">
            <v/>
          </cell>
          <cell r="M227">
            <v>8</v>
          </cell>
          <cell r="N227" t="str">
            <v/>
          </cell>
          <cell r="O227" t="str">
            <v/>
          </cell>
        </row>
        <row r="228">
          <cell r="A228">
            <v>5</v>
          </cell>
          <cell r="B228" t="str">
            <v xml:space="preserve"> 1.1.2.2.1  </v>
          </cell>
          <cell r="C228" t="str">
            <v xml:space="preserve"> ESCRITÓRIO DA CONTRATADA NA UN-REPAR  </v>
          </cell>
          <cell r="D228" t="str">
            <v>CIVIL</v>
          </cell>
          <cell r="E228" t="str">
            <v>1.1.2.1.3.5</v>
          </cell>
          <cell r="F228" t="str">
            <v>1.1.2.1.3.5.1</v>
          </cell>
          <cell r="H228">
            <v>0</v>
          </cell>
          <cell r="I228">
            <v>0</v>
          </cell>
          <cell r="J228" t="str">
            <v/>
          </cell>
          <cell r="K228" t="str">
            <v/>
          </cell>
          <cell r="L228" t="str">
            <v/>
          </cell>
          <cell r="M228" t="str">
            <v/>
          </cell>
          <cell r="N228">
            <v>100</v>
          </cell>
          <cell r="O228" t="str">
            <v/>
          </cell>
        </row>
        <row r="229">
          <cell r="B229" t="str">
            <v>1.1.2.2.1.1</v>
          </cell>
          <cell r="C229" t="str">
            <v xml:space="preserve">IMPLANTAÇÃO DO ESCRITÓRIO DA CONTRATADA NA UN-REPAR  </v>
          </cell>
          <cell r="D229" t="str">
            <v>CIVIL</v>
          </cell>
          <cell r="E229">
            <v>0.8</v>
          </cell>
          <cell r="F229">
            <v>1</v>
          </cell>
          <cell r="H229">
            <v>0</v>
          </cell>
          <cell r="I229">
            <v>0</v>
          </cell>
          <cell r="K229" t="str">
            <v>FUNDAÇÕES PIPE-RACK, ESTRUTURA IV E BASES EQTOS. -  CINTAS - ARMADURAS FL. 4 DE 5</v>
          </cell>
          <cell r="N229">
            <v>20</v>
          </cell>
          <cell r="O229">
            <v>10</v>
          </cell>
        </row>
        <row r="230">
          <cell r="B230" t="str">
            <v>1.1.2.2.1.2</v>
          </cell>
          <cell r="C230" t="str">
            <v xml:space="preserve">MANUTENÇÃO ESCRITÓRIO DA CONTRATADA NA UN-REPAR  </v>
          </cell>
          <cell r="D230" t="str">
            <v>CIVIL</v>
          </cell>
          <cell r="E230">
            <v>7.2000000000000011</v>
          </cell>
          <cell r="F230">
            <v>1</v>
          </cell>
          <cell r="H230">
            <v>0</v>
          </cell>
          <cell r="I230">
            <v>0</v>
          </cell>
          <cell r="K230" t="str">
            <v>FUNDAÇÕES PIPE-RACK, ESTRUTURA IV E BASES EQTOS.-  CINTAS - ARMADURAS FL. 5 DE 5</v>
          </cell>
          <cell r="N230">
            <v>20</v>
          </cell>
          <cell r="O230">
            <v>90</v>
          </cell>
        </row>
        <row r="231">
          <cell r="C231">
            <v>2316</v>
          </cell>
          <cell r="D231" t="str">
            <v>CIVIL</v>
          </cell>
          <cell r="E231" t="str">
            <v>1.1.2.1.3.5</v>
          </cell>
          <cell r="F231" t="str">
            <v>1.1.2.1.3.5.1</v>
          </cell>
          <cell r="H231">
            <v>0</v>
          </cell>
          <cell r="I231">
            <v>0</v>
          </cell>
        </row>
        <row r="232">
          <cell r="A232">
            <v>4</v>
          </cell>
          <cell r="B232" t="str">
            <v xml:space="preserve"> 1.1.2.3  </v>
          </cell>
          <cell r="C232" t="str">
            <v xml:space="preserve"> PROJETOS CIVIS E ELETRONICOS  </v>
          </cell>
          <cell r="D232" t="str">
            <v>CIVIL</v>
          </cell>
          <cell r="E232" t="str">
            <v>1.1.2.1.3.5</v>
          </cell>
          <cell r="F232" t="str">
            <v>1.1.2.1.3.5.1</v>
          </cell>
          <cell r="H232">
            <v>0</v>
          </cell>
          <cell r="I232">
            <v>0</v>
          </cell>
          <cell r="J232" t="str">
            <v/>
          </cell>
          <cell r="K232" t="str">
            <v/>
          </cell>
          <cell r="L232" t="str">
            <v/>
          </cell>
          <cell r="M232">
            <v>82</v>
          </cell>
          <cell r="N232" t="str">
            <v/>
          </cell>
          <cell r="O232" t="str">
            <v/>
          </cell>
        </row>
        <row r="233">
          <cell r="A233">
            <v>5</v>
          </cell>
          <cell r="B233" t="str">
            <v xml:space="preserve"> 1.1.2.3.1  </v>
          </cell>
          <cell r="C233" t="str">
            <v xml:space="preserve"> CIVIL  </v>
          </cell>
          <cell r="D233" t="str">
            <v>CIVIL</v>
          </cell>
          <cell r="E233" t="str">
            <v>1.1.2.1.3.5</v>
          </cell>
          <cell r="F233" t="str">
            <v>1.1.2.1.3.5.1</v>
          </cell>
          <cell r="H233">
            <v>0</v>
          </cell>
          <cell r="I233">
            <v>0</v>
          </cell>
          <cell r="J233" t="str">
            <v/>
          </cell>
          <cell r="K233" t="str">
            <v/>
          </cell>
          <cell r="L233" t="str">
            <v/>
          </cell>
          <cell r="M233" t="str">
            <v/>
          </cell>
          <cell r="N233">
            <v>15</v>
          </cell>
          <cell r="O233" t="str">
            <v/>
          </cell>
        </row>
        <row r="234">
          <cell r="A234">
            <v>6</v>
          </cell>
          <cell r="B234" t="str">
            <v xml:space="preserve"> 1.1.2.3.1.1  </v>
          </cell>
          <cell r="C234" t="str">
            <v xml:space="preserve"> ESTRUTURA  </v>
          </cell>
          <cell r="D234" t="str">
            <v>CIVIL</v>
          </cell>
          <cell r="E234" t="str">
            <v>1.1.2.1.3.5</v>
          </cell>
          <cell r="F234" t="str">
            <v>1.1.2.1.3.5.1</v>
          </cell>
          <cell r="H234">
            <v>0</v>
          </cell>
          <cell r="I234">
            <v>0</v>
          </cell>
          <cell r="J234" t="str">
            <v/>
          </cell>
          <cell r="K234" t="str">
            <v/>
          </cell>
          <cell r="L234" t="str">
            <v/>
          </cell>
          <cell r="M234" t="str">
            <v/>
          </cell>
          <cell r="N234" t="str">
            <v/>
          </cell>
          <cell r="O234">
            <v>40</v>
          </cell>
        </row>
        <row r="235">
          <cell r="A235">
            <v>6</v>
          </cell>
          <cell r="B235" t="str">
            <v xml:space="preserve"> 1.1.2.3.1.2  </v>
          </cell>
          <cell r="C235" t="str">
            <v xml:space="preserve"> ARQUITETONICO  </v>
          </cell>
          <cell r="D235" t="str">
            <v>CIVIL</v>
          </cell>
          <cell r="E235" t="str">
            <v>1.1.2.1.3.5</v>
          </cell>
          <cell r="F235" t="str">
            <v>1.1.2.1.3.5.1</v>
          </cell>
          <cell r="H235">
            <v>0</v>
          </cell>
          <cell r="I235">
            <v>0</v>
          </cell>
          <cell r="J235" t="str">
            <v/>
          </cell>
          <cell r="K235" t="str">
            <v/>
          </cell>
          <cell r="L235" t="str">
            <v/>
          </cell>
          <cell r="M235" t="str">
            <v/>
          </cell>
          <cell r="N235" t="str">
            <v/>
          </cell>
          <cell r="O235">
            <v>30</v>
          </cell>
        </row>
        <row r="236">
          <cell r="A236">
            <v>6</v>
          </cell>
          <cell r="B236" t="str">
            <v xml:space="preserve"> 1.1.2.3.1.3  </v>
          </cell>
          <cell r="C236" t="str">
            <v xml:space="preserve"> UNDERGROUD  </v>
          </cell>
          <cell r="D236" t="str">
            <v>CIVIL</v>
          </cell>
          <cell r="E236" t="str">
            <v>1.1.2.1.3.5</v>
          </cell>
          <cell r="F236" t="str">
            <v>1.1.2.1.3.5.1</v>
          </cell>
          <cell r="H236">
            <v>0</v>
          </cell>
          <cell r="I236">
            <v>0</v>
          </cell>
          <cell r="J236" t="str">
            <v/>
          </cell>
          <cell r="K236" t="str">
            <v/>
          </cell>
          <cell r="L236" t="str">
            <v/>
          </cell>
          <cell r="M236" t="str">
            <v/>
          </cell>
          <cell r="N236" t="str">
            <v/>
          </cell>
          <cell r="O236">
            <v>30</v>
          </cell>
        </row>
        <row r="237">
          <cell r="A237">
            <v>5</v>
          </cell>
          <cell r="B237" t="str">
            <v xml:space="preserve"> 1.1.2.3.2  </v>
          </cell>
          <cell r="C237" t="str">
            <v xml:space="preserve"> ELETROMECÂNICOS  </v>
          </cell>
          <cell r="D237" t="str">
            <v>CIVIL</v>
          </cell>
          <cell r="E237" t="str">
            <v>1.1.2.1.3.5</v>
          </cell>
          <cell r="F237" t="str">
            <v>1.1.2.1.3.5.1</v>
          </cell>
          <cell r="H237">
            <v>0</v>
          </cell>
          <cell r="I237">
            <v>0</v>
          </cell>
          <cell r="J237" t="str">
            <v/>
          </cell>
          <cell r="K237" t="str">
            <v/>
          </cell>
          <cell r="L237" t="str">
            <v/>
          </cell>
          <cell r="M237" t="str">
            <v/>
          </cell>
          <cell r="N237">
            <v>78</v>
          </cell>
          <cell r="O237" t="str">
            <v/>
          </cell>
        </row>
        <row r="238">
          <cell r="A238">
            <v>6</v>
          </cell>
          <cell r="B238" t="str">
            <v xml:space="preserve"> 1.1.2.3.2.1  </v>
          </cell>
          <cell r="C238" t="str">
            <v xml:space="preserve"> PROCESSO  </v>
          </cell>
          <cell r="D238" t="str">
            <v>CIVIL</v>
          </cell>
          <cell r="E238" t="str">
            <v>1.1.2.1.3.5</v>
          </cell>
          <cell r="F238" t="str">
            <v>1.1.2.1.3.5.1</v>
          </cell>
          <cell r="H238">
            <v>0</v>
          </cell>
          <cell r="I238">
            <v>0</v>
          </cell>
          <cell r="J238" t="str">
            <v/>
          </cell>
          <cell r="K238" t="str">
            <v/>
          </cell>
          <cell r="L238" t="str">
            <v/>
          </cell>
          <cell r="M238" t="str">
            <v/>
          </cell>
          <cell r="N238" t="str">
            <v/>
          </cell>
          <cell r="O238">
            <v>25</v>
          </cell>
        </row>
        <row r="239">
          <cell r="A239">
            <v>6</v>
          </cell>
          <cell r="B239" t="str">
            <v xml:space="preserve"> 1.1.2.3.2.2  </v>
          </cell>
          <cell r="C239" t="str">
            <v xml:space="preserve"> EQUIPAMENTOS  </v>
          </cell>
          <cell r="D239" t="str">
            <v>CIVIL</v>
          </cell>
          <cell r="E239" t="str">
            <v>1.1.2.1.3.5</v>
          </cell>
          <cell r="F239" t="str">
            <v>1.1.2.1.3.5.1</v>
          </cell>
          <cell r="H239">
            <v>0</v>
          </cell>
          <cell r="I239">
            <v>0</v>
          </cell>
          <cell r="J239" t="str">
            <v/>
          </cell>
          <cell r="K239" t="str">
            <v/>
          </cell>
          <cell r="L239" t="str">
            <v/>
          </cell>
          <cell r="M239" t="str">
            <v/>
          </cell>
          <cell r="N239" t="str">
            <v/>
          </cell>
          <cell r="O239">
            <v>15</v>
          </cell>
        </row>
        <row r="240">
          <cell r="A240">
            <v>6</v>
          </cell>
          <cell r="B240" t="str">
            <v xml:space="preserve"> 1.1.2.3.2.3  </v>
          </cell>
          <cell r="C240" t="str">
            <v xml:space="preserve"> TUBULAÇÃO  </v>
          </cell>
          <cell r="D240" t="str">
            <v>CIVIL</v>
          </cell>
          <cell r="E240" t="str">
            <v>1.1.2.1.3.5</v>
          </cell>
          <cell r="F240" t="str">
            <v>1.1.2.1.3.5.1</v>
          </cell>
          <cell r="H240">
            <v>0</v>
          </cell>
          <cell r="I240">
            <v>0</v>
          </cell>
          <cell r="J240" t="str">
            <v/>
          </cell>
          <cell r="K240" t="str">
            <v/>
          </cell>
          <cell r="L240" t="str">
            <v/>
          </cell>
          <cell r="M240" t="str">
            <v/>
          </cell>
          <cell r="N240" t="str">
            <v/>
          </cell>
          <cell r="O240">
            <v>30</v>
          </cell>
        </row>
        <row r="241">
          <cell r="A241">
            <v>6</v>
          </cell>
          <cell r="B241" t="str">
            <v xml:space="preserve"> 1.1.2.3.2.4  </v>
          </cell>
          <cell r="C241" t="str">
            <v xml:space="preserve"> ELÉTRICA  </v>
          </cell>
          <cell r="D241" t="str">
            <v>CIVIL</v>
          </cell>
          <cell r="E241" t="str">
            <v>1.1.2.1.3.5</v>
          </cell>
          <cell r="F241" t="str">
            <v>1.1.2.1.3.5.1</v>
          </cell>
          <cell r="H241">
            <v>0</v>
          </cell>
          <cell r="I241">
            <v>0</v>
          </cell>
          <cell r="J241" t="str">
            <v/>
          </cell>
          <cell r="K241" t="str">
            <v/>
          </cell>
          <cell r="L241" t="str">
            <v/>
          </cell>
          <cell r="M241" t="str">
            <v/>
          </cell>
          <cell r="N241" t="str">
            <v/>
          </cell>
          <cell r="O241">
            <v>10</v>
          </cell>
        </row>
        <row r="242">
          <cell r="A242">
            <v>6</v>
          </cell>
          <cell r="B242" t="str">
            <v xml:space="preserve"> 1.1.2.3.2.5  </v>
          </cell>
          <cell r="C242" t="str">
            <v xml:space="preserve"> INSTRUMENTAÇÃO  </v>
          </cell>
          <cell r="D242" t="str">
            <v>CIVIL</v>
          </cell>
          <cell r="E242" t="str">
            <v>1.1.2.1.3.5</v>
          </cell>
          <cell r="F242" t="str">
            <v>1.1.2.1.3.5.1</v>
          </cell>
          <cell r="H242">
            <v>0</v>
          </cell>
          <cell r="I242">
            <v>0</v>
          </cell>
          <cell r="J242" t="str">
            <v/>
          </cell>
          <cell r="K242" t="str">
            <v/>
          </cell>
          <cell r="L242" t="str">
            <v/>
          </cell>
          <cell r="M242" t="str">
            <v/>
          </cell>
          <cell r="N242" t="str">
            <v/>
          </cell>
          <cell r="O242">
            <v>20</v>
          </cell>
        </row>
        <row r="243">
          <cell r="A243">
            <v>5</v>
          </cell>
          <cell r="B243" t="str">
            <v xml:space="preserve"> 1.1.2.3.3  </v>
          </cell>
          <cell r="C243" t="str">
            <v xml:space="preserve"> LIVRO DE PROJETO DE PRÉ DETALHAMENTO  </v>
          </cell>
          <cell r="D243" t="str">
            <v>CIVIL</v>
          </cell>
          <cell r="E243" t="str">
            <v>1.1.2.1.3.5</v>
          </cell>
          <cell r="F243" t="str">
            <v>1.1.2.1.3.5.1</v>
          </cell>
          <cell r="H243">
            <v>0</v>
          </cell>
          <cell r="I243">
            <v>0</v>
          </cell>
          <cell r="J243" t="str">
            <v/>
          </cell>
          <cell r="K243" t="str">
            <v/>
          </cell>
          <cell r="L243" t="str">
            <v/>
          </cell>
          <cell r="M243" t="str">
            <v/>
          </cell>
          <cell r="N243">
            <v>2</v>
          </cell>
          <cell r="O243" t="str">
            <v/>
          </cell>
        </row>
        <row r="244">
          <cell r="A244">
            <v>5</v>
          </cell>
          <cell r="B244" t="str">
            <v xml:space="preserve"> 1.1.2.3.4  </v>
          </cell>
          <cell r="C244" t="str">
            <v xml:space="preserve"> MAQUETE ELETRONICA  </v>
          </cell>
          <cell r="D244" t="str">
            <v>CIVIL</v>
          </cell>
          <cell r="E244" t="str">
            <v>1.1.2.1.3.5</v>
          </cell>
          <cell r="F244" t="str">
            <v>1.1.2.1.3.5.1</v>
          </cell>
          <cell r="H244">
            <v>0</v>
          </cell>
          <cell r="I244">
            <v>0</v>
          </cell>
          <cell r="J244" t="str">
            <v/>
          </cell>
          <cell r="K244" t="str">
            <v/>
          </cell>
          <cell r="L244" t="str">
            <v/>
          </cell>
          <cell r="M244" t="str">
            <v/>
          </cell>
          <cell r="N244">
            <v>5</v>
          </cell>
          <cell r="O244" t="str">
            <v/>
          </cell>
        </row>
        <row r="245">
          <cell r="C245" t="str">
            <v xml:space="preserve">SUB-TOTAL - UNIDADE 2315 HDT DE NAFTA DE COQUE  </v>
          </cell>
          <cell r="D245" t="str">
            <v>CIVIL</v>
          </cell>
          <cell r="E245" t="str">
            <v>1.1.2.1.3.5</v>
          </cell>
          <cell r="F245" t="str">
            <v>1.1.2.1.3.5.1</v>
          </cell>
          <cell r="H245">
            <v>0</v>
          </cell>
          <cell r="I245">
            <v>0</v>
          </cell>
          <cell r="K245" t="str">
            <v>FUNDAÇÕES PIPE-RACK, ESTRUTURA III / V E BASES EQTOS.-   CINTAS - ARMADURAS FL. 5 DE 5</v>
          </cell>
          <cell r="N245">
            <v>20</v>
          </cell>
          <cell r="O245">
            <v>20</v>
          </cell>
        </row>
        <row r="246">
          <cell r="C246">
            <v>2316</v>
          </cell>
          <cell r="D246" t="str">
            <v>CIVIL</v>
          </cell>
          <cell r="E246" t="str">
            <v>1.1.2.1.3.5</v>
          </cell>
          <cell r="F246" t="str">
            <v>1.1.2.1.3.5.1</v>
          </cell>
          <cell r="H246">
            <v>0</v>
          </cell>
          <cell r="I246">
            <v>0</v>
          </cell>
          <cell r="K246" t="str">
            <v>FUNDAÇÕES PIPE-RACK, ESTRUTURA III / V E BASES EQTOS.-  BASES -ARMADURAS FL. 1 DE 2</v>
          </cell>
          <cell r="N246">
            <v>20</v>
          </cell>
          <cell r="O246">
            <v>20</v>
          </cell>
        </row>
        <row r="247">
          <cell r="A247">
            <v>3</v>
          </cell>
          <cell r="B247" t="str">
            <v>1.1.3</v>
          </cell>
          <cell r="C247" t="str">
            <v xml:space="preserve">UNIDADE 3111 FRACIONADORA DE NAFTA  </v>
          </cell>
          <cell r="D247" t="str">
            <v>CIVIL</v>
          </cell>
          <cell r="E247" t="str">
            <v>1.1.2.1.3.5</v>
          </cell>
          <cell r="F247" t="str">
            <v>1.1.2.1.3.5.1</v>
          </cell>
          <cell r="H247">
            <v>0</v>
          </cell>
          <cell r="I247">
            <v>0</v>
          </cell>
          <cell r="J247" t="str">
            <v/>
          </cell>
          <cell r="K247" t="str">
            <v/>
          </cell>
          <cell r="L247">
            <v>10</v>
          </cell>
          <cell r="M247" t="str">
            <v/>
          </cell>
          <cell r="N247" t="str">
            <v/>
          </cell>
          <cell r="O247" t="str">
            <v/>
          </cell>
        </row>
        <row r="248">
          <cell r="A248">
            <v>4</v>
          </cell>
          <cell r="B248" t="str">
            <v xml:space="preserve"> 1.1.3.1  </v>
          </cell>
          <cell r="C248" t="str">
            <v xml:space="preserve"> MOBILIZAÇÃO  </v>
          </cell>
          <cell r="D248" t="str">
            <v>CIVIL</v>
          </cell>
          <cell r="E248" t="str">
            <v>1.1.2.1.3.5</v>
          </cell>
          <cell r="F248" t="str">
            <v>1.1.2.1.3.5.1</v>
          </cell>
          <cell r="H248">
            <v>0</v>
          </cell>
          <cell r="I248">
            <v>0</v>
          </cell>
          <cell r="J248" t="str">
            <v/>
          </cell>
          <cell r="K248" t="str">
            <v/>
          </cell>
          <cell r="L248" t="str">
            <v/>
          </cell>
          <cell r="M248">
            <v>10</v>
          </cell>
          <cell r="N248" t="str">
            <v/>
          </cell>
          <cell r="O248" t="str">
            <v/>
          </cell>
        </row>
        <row r="249">
          <cell r="A249">
            <v>5</v>
          </cell>
          <cell r="B249" t="str">
            <v xml:space="preserve"> 1.1.3.1.1  </v>
          </cell>
          <cell r="C249" t="str">
            <v xml:space="preserve"> KICK OFF MEETING  </v>
          </cell>
          <cell r="D249" t="str">
            <v>CIVIL</v>
          </cell>
          <cell r="E249">
            <v>0.5</v>
          </cell>
          <cell r="F249">
            <v>1</v>
          </cell>
          <cell r="H249">
            <v>0</v>
          </cell>
          <cell r="I249">
            <v>0</v>
          </cell>
          <cell r="J249" t="str">
            <v/>
          </cell>
          <cell r="K249" t="str">
            <v/>
          </cell>
          <cell r="L249" t="str">
            <v/>
          </cell>
          <cell r="M249" t="str">
            <v/>
          </cell>
          <cell r="N249">
            <v>5</v>
          </cell>
          <cell r="O249" t="str">
            <v/>
          </cell>
        </row>
        <row r="250">
          <cell r="A250">
            <v>5</v>
          </cell>
          <cell r="B250" t="str">
            <v xml:space="preserve"> 1.1.3.1.2  </v>
          </cell>
          <cell r="C250" t="str">
            <v xml:space="preserve"> MOBILIZAÇÃO, PLANEJAMENTO. MANUTENÇÃO  </v>
          </cell>
          <cell r="D250" t="str">
            <v>CIVIL</v>
          </cell>
          <cell r="E250" t="str">
            <v>1.1.2.1.3.5</v>
          </cell>
          <cell r="F250" t="str">
            <v>1.1.2.1.3.5.1</v>
          </cell>
          <cell r="H250">
            <v>0</v>
          </cell>
          <cell r="I250">
            <v>0</v>
          </cell>
          <cell r="J250" t="str">
            <v/>
          </cell>
          <cell r="K250" t="str">
            <v/>
          </cell>
          <cell r="L250" t="str">
            <v/>
          </cell>
          <cell r="M250" t="str">
            <v/>
          </cell>
          <cell r="N250">
            <v>75</v>
          </cell>
          <cell r="O250" t="str">
            <v/>
          </cell>
        </row>
        <row r="251">
          <cell r="A251">
            <v>6</v>
          </cell>
          <cell r="B251" t="str">
            <v xml:space="preserve"> 1.1.3.1.2.1  </v>
          </cell>
          <cell r="C251" t="str">
            <v xml:space="preserve"> MOBILIZAÇÃO DAS EQUIPES  </v>
          </cell>
          <cell r="D251" t="str">
            <v>CIVIL</v>
          </cell>
          <cell r="E251" t="str">
            <v>1.1.2.1.3.5</v>
          </cell>
          <cell r="F251" t="str">
            <v>1.1.2.1.3.5.1</v>
          </cell>
          <cell r="H251">
            <v>0</v>
          </cell>
          <cell r="I251">
            <v>0</v>
          </cell>
          <cell r="J251" t="str">
            <v/>
          </cell>
          <cell r="K251" t="str">
            <v/>
          </cell>
          <cell r="L251" t="str">
            <v/>
          </cell>
          <cell r="M251" t="str">
            <v/>
          </cell>
          <cell r="N251" t="str">
            <v/>
          </cell>
          <cell r="O251">
            <v>10</v>
          </cell>
        </row>
        <row r="252">
          <cell r="B252" t="str">
            <v>1.1.3.1.2.1.1</v>
          </cell>
          <cell r="C252" t="str">
            <v xml:space="preserve"> MOBILIZAÇÃO DA EQUIPE NO ESCRITÓRIO SEDE DA CONTRATADA</v>
          </cell>
          <cell r="D252" t="str">
            <v>CIVIL</v>
          </cell>
          <cell r="E252">
            <v>3.7500000000000006E-2</v>
          </cell>
          <cell r="F252">
            <v>1</v>
          </cell>
          <cell r="H252">
            <v>0</v>
          </cell>
          <cell r="I252">
            <v>0</v>
          </cell>
          <cell r="K252" t="str">
            <v>BASE DE EQUIPAMENTOS - ESTRUTURAS II - CORTES E DETALHES - FORMAS</v>
          </cell>
          <cell r="N252">
            <v>20</v>
          </cell>
          <cell r="O252">
            <v>20</v>
          </cell>
        </row>
        <row r="253">
          <cell r="B253" t="str">
            <v>1.1.3.1.2.1.2</v>
          </cell>
          <cell r="C253" t="str">
            <v xml:space="preserve"> MOBILIZAÇÃO DA EQUIPE MÍNIMA LOTADA NA UM-REPAR</v>
          </cell>
          <cell r="D253" t="str">
            <v>CIVIL</v>
          </cell>
          <cell r="E253">
            <v>0.71249999999999991</v>
          </cell>
          <cell r="F253">
            <v>1</v>
          </cell>
          <cell r="H253">
            <v>0</v>
          </cell>
          <cell r="I253">
            <v>0</v>
          </cell>
          <cell r="K253" t="str">
            <v>BASE DE EQUIPAMENTOS - ESTRUTURAS II - PILARES FL. 1 DE 2 - FORMAS</v>
          </cell>
          <cell r="N253">
            <v>20</v>
          </cell>
          <cell r="O253">
            <v>20</v>
          </cell>
        </row>
        <row r="254">
          <cell r="A254">
            <v>6</v>
          </cell>
          <cell r="B254" t="str">
            <v xml:space="preserve">1.1.3.1.2.2  </v>
          </cell>
          <cell r="C254" t="str">
            <v xml:space="preserve"> PLANEJAMENTO  </v>
          </cell>
          <cell r="D254" t="str">
            <v>CIVIL</v>
          </cell>
          <cell r="E254" t="str">
            <v>1.1.2.1.3.5</v>
          </cell>
          <cell r="F254" t="str">
            <v>1.1.2.1.3.5.1</v>
          </cell>
          <cell r="H254">
            <v>0</v>
          </cell>
          <cell r="I254">
            <v>0</v>
          </cell>
          <cell r="J254" t="str">
            <v/>
          </cell>
          <cell r="K254" t="str">
            <v/>
          </cell>
          <cell r="L254" t="str">
            <v/>
          </cell>
          <cell r="M254" t="str">
            <v/>
          </cell>
          <cell r="N254" t="str">
            <v/>
          </cell>
          <cell r="O254">
            <v>40</v>
          </cell>
        </row>
        <row r="255">
          <cell r="B255" t="str">
            <v>1.1.3.1.2.2.1</v>
          </cell>
          <cell r="C255" t="str">
            <v>ORGANIZAÇÃO, RESPONSABILIDADE, AUTORIDADE E RECURSOS</v>
          </cell>
          <cell r="D255" t="str">
            <v>CIVIL</v>
          </cell>
          <cell r="E255" t="str">
            <v>1.1.2.1.3.5</v>
          </cell>
          <cell r="F255" t="str">
            <v>1.1.2.1.3.5.1</v>
          </cell>
          <cell r="H255">
            <v>0</v>
          </cell>
          <cell r="I255">
            <v>0</v>
          </cell>
          <cell r="K255" t="str">
            <v>BASE DE EQUIPAMENTOS - ESTRUTURAS II - VIGAS FL. 1 DE 6 - FORMAS</v>
          </cell>
          <cell r="N255">
            <v>20</v>
          </cell>
          <cell r="O255">
            <v>20</v>
          </cell>
        </row>
        <row r="256">
          <cell r="B256" t="str">
            <v>1.1.3.1.2.2.1.1</v>
          </cell>
          <cell r="C256" t="str">
            <v>ORGANOGRAMAS</v>
          </cell>
          <cell r="D256" t="str">
            <v>CIVIL</v>
          </cell>
          <cell r="E256">
            <v>0.15000000000000002</v>
          </cell>
          <cell r="F256">
            <v>1</v>
          </cell>
          <cell r="H256">
            <v>0</v>
          </cell>
          <cell r="I256">
            <v>0</v>
          </cell>
          <cell r="K256" t="str">
            <v>BASE DE EQUIPAMENTOS - ESTRUTURAS II - VIGAS FL. 2 DE 6 - FORMAS</v>
          </cell>
          <cell r="N256">
            <v>20</v>
          </cell>
          <cell r="O256">
            <v>20</v>
          </cell>
        </row>
        <row r="257">
          <cell r="B257" t="str">
            <v>1.1.3.1.2.2.1.2</v>
          </cell>
          <cell r="C257" t="str">
            <v>CURRÍCULOS</v>
          </cell>
          <cell r="D257" t="str">
            <v>CIVIL</v>
          </cell>
          <cell r="E257">
            <v>0.15000000000000002</v>
          </cell>
          <cell r="F257">
            <v>1</v>
          </cell>
          <cell r="H257">
            <v>0</v>
          </cell>
          <cell r="I257">
            <v>0</v>
          </cell>
          <cell r="K257" t="str">
            <v>BASE DE EQUIPAMENTOS - ESTRUTURAS II - VIGAS FL. 3 DE 6 - FORMAS</v>
          </cell>
          <cell r="N257">
            <v>20</v>
          </cell>
          <cell r="O257">
            <v>20</v>
          </cell>
        </row>
        <row r="258">
          <cell r="B258" t="str">
            <v>1.1.3.1.2.2.2</v>
          </cell>
          <cell r="C258" t="str">
            <v>RECURSOS</v>
          </cell>
          <cell r="D258" t="str">
            <v>CIVIL</v>
          </cell>
          <cell r="E258" t="str">
            <v>1.1.2.1.3.5</v>
          </cell>
          <cell r="F258" t="str">
            <v>1.1.2.1.3.5.1</v>
          </cell>
          <cell r="H258">
            <v>0</v>
          </cell>
          <cell r="I258">
            <v>0</v>
          </cell>
          <cell r="K258" t="str">
            <v>BASE DE EQUIPAMENTOS - ESTRUTURAS II - VIGAS FL. 4 DE 6 - FORMAS</v>
          </cell>
          <cell r="N258">
            <v>20</v>
          </cell>
          <cell r="O258">
            <v>20</v>
          </cell>
        </row>
        <row r="259">
          <cell r="B259" t="str">
            <v>1.1.3.1.2.2.2.1</v>
          </cell>
          <cell r="C259" t="str">
            <v>HISTOGRAMA DE MÃO DE OBRA</v>
          </cell>
          <cell r="D259" t="str">
            <v>CIVIL</v>
          </cell>
          <cell r="E259">
            <v>0.30000000000000004</v>
          </cell>
          <cell r="F259">
            <v>1</v>
          </cell>
          <cell r="H259">
            <v>0</v>
          </cell>
          <cell r="I259">
            <v>0</v>
          </cell>
          <cell r="K259" t="str">
            <v>BASE DE EQUIPAMENTOS - ESTRUTURAS II - VIGAS FL. 5 DE 6 - FORMAS</v>
          </cell>
          <cell r="N259">
            <v>20</v>
          </cell>
          <cell r="O259">
            <v>20</v>
          </cell>
        </row>
        <row r="260">
          <cell r="B260" t="str">
            <v>1.1.3.1.2.2.3</v>
          </cell>
          <cell r="C260" t="str">
            <v>PROCEDIMENTO DE PLANEJAMENTO DE PROJETO</v>
          </cell>
          <cell r="D260" t="str">
            <v>CIVIL</v>
          </cell>
          <cell r="E260" t="str">
            <v>1.1.2.1.3.5</v>
          </cell>
          <cell r="F260" t="str">
            <v>1.1.2.1.3.5.1</v>
          </cell>
          <cell r="H260">
            <v>0</v>
          </cell>
          <cell r="I260">
            <v>0</v>
          </cell>
          <cell r="K260" t="str">
            <v>BASE DE EQUIPAMENTOS - ESTRUTURAS II - VIGAS FL. 6 DE 6 - FORMAS</v>
          </cell>
          <cell r="N260">
            <v>20</v>
          </cell>
          <cell r="O260">
            <v>20</v>
          </cell>
        </row>
        <row r="261">
          <cell r="B261" t="str">
            <v>1.1.3.1.2.2.3.1</v>
          </cell>
          <cell r="C261" t="str">
            <v>EAP DETALHADA</v>
          </cell>
          <cell r="D261" t="str">
            <v>CIVIL</v>
          </cell>
          <cell r="E261">
            <v>0.27</v>
          </cell>
          <cell r="F261">
            <v>1</v>
          </cell>
          <cell r="H261">
            <v>0</v>
          </cell>
          <cell r="I261">
            <v>0</v>
          </cell>
          <cell r="K261" t="str">
            <v>BASE DE EQUIPAMENTOS - ESTRUTURAS III - PLANTAS - FORMAS</v>
          </cell>
          <cell r="N261">
            <v>20</v>
          </cell>
          <cell r="O261">
            <v>20</v>
          </cell>
        </row>
        <row r="262">
          <cell r="B262" t="str">
            <v>1.1.3.1.2.2.3.2</v>
          </cell>
          <cell r="C262" t="str">
            <v>LISTA DE DOCUMENTOS DA U-2316 - UHDS</v>
          </cell>
          <cell r="D262" t="str">
            <v>CIVIL</v>
          </cell>
          <cell r="E262">
            <v>0.36000000000000004</v>
          </cell>
          <cell r="F262">
            <v>1</v>
          </cell>
          <cell r="H262">
            <v>0</v>
          </cell>
          <cell r="I262">
            <v>0</v>
          </cell>
          <cell r="K262" t="str">
            <v>BASE DE EQUIPAMENTOS - ESTRUTURAS III - CORTES E DETALHES - FORMAS</v>
          </cell>
          <cell r="N262">
            <v>20</v>
          </cell>
          <cell r="O262">
            <v>20</v>
          </cell>
        </row>
        <row r="263">
          <cell r="B263" t="str">
            <v>1.1.3.1.2.2.3.3</v>
          </cell>
          <cell r="C263" t="str">
            <v>CRONOGRAMA DE EXECUÇÃO FÍSICA DETALHADO</v>
          </cell>
          <cell r="D263" t="str">
            <v>CIVIL</v>
          </cell>
          <cell r="E263">
            <v>0.36000000000000004</v>
          </cell>
          <cell r="F263">
            <v>1</v>
          </cell>
          <cell r="H263">
            <v>0</v>
          </cell>
          <cell r="I263">
            <v>0</v>
          </cell>
          <cell r="K263" t="str">
            <v>BASE DE EQUIPAMENTOS - ESTRUTURAS III - PILARES FL. 1 DE 2 - FORMAS</v>
          </cell>
          <cell r="N263">
            <v>20</v>
          </cell>
          <cell r="O263">
            <v>20</v>
          </cell>
        </row>
        <row r="264">
          <cell r="B264" t="str">
            <v>1.1.3.1.2.2.3.4</v>
          </cell>
          <cell r="C264" t="str">
            <v>CURVA DE EXECUÇÃO FÍSICA</v>
          </cell>
          <cell r="D264" t="str">
            <v>CIVIL</v>
          </cell>
          <cell r="E264">
            <v>0.18000000000000002</v>
          </cell>
          <cell r="F264">
            <v>1</v>
          </cell>
          <cell r="H264">
            <v>0</v>
          </cell>
          <cell r="I264">
            <v>0</v>
          </cell>
          <cell r="K264" t="str">
            <v>BASE DE EQUIPAMENTOS - ESTRUTURAS III - PILARES FL. 2 DE 2 - FORMAS</v>
          </cell>
          <cell r="N264">
            <v>20</v>
          </cell>
          <cell r="O264">
            <v>20</v>
          </cell>
        </row>
        <row r="265">
          <cell r="B265" t="str">
            <v>1.1.3.1.2.2.3.5</v>
          </cell>
          <cell r="C265" t="str">
            <v>CRONOGRAMA DE EXECUÇÃO FÍSICA-FINANCEIRO DETALHADO</v>
          </cell>
          <cell r="D265" t="str">
            <v>CIVIL</v>
          </cell>
          <cell r="E265">
            <v>0.18000000000000002</v>
          </cell>
          <cell r="F265">
            <v>1</v>
          </cell>
          <cell r="H265">
            <v>0</v>
          </cell>
          <cell r="I265">
            <v>0</v>
          </cell>
          <cell r="K265" t="str">
            <v>BASE DE EQUIPAMENTOS - ESTRUTURAS III - VIGAS FL. 1 DE 6 - FORMAS</v>
          </cell>
          <cell r="N265">
            <v>20</v>
          </cell>
          <cell r="O265">
            <v>20</v>
          </cell>
        </row>
        <row r="266">
          <cell r="B266" t="str">
            <v>1.1.3.1.2.2.3.6</v>
          </cell>
          <cell r="C266" t="str">
            <v>CURVA DE EXECUÇÃO FÍSICA-FINANCEIRA</v>
          </cell>
          <cell r="D266" t="str">
            <v>CIVIL</v>
          </cell>
          <cell r="E266">
            <v>0.18000000000000002</v>
          </cell>
          <cell r="F266">
            <v>1</v>
          </cell>
          <cell r="H266">
            <v>0</v>
          </cell>
          <cell r="I266">
            <v>0</v>
          </cell>
          <cell r="K266" t="str">
            <v>BASE DE EQUIPAMENTOS - ESTRUTURAS III - VIGAS FL. 2 DE 6 - FORMAS</v>
          </cell>
          <cell r="N266">
            <v>20</v>
          </cell>
          <cell r="O266">
            <v>20</v>
          </cell>
        </row>
        <row r="267">
          <cell r="B267" t="str">
            <v>1.1.3.1.2.2.3.7</v>
          </cell>
          <cell r="C267" t="str">
            <v>PROCEDIMENTO DE MEDIÇÃO DE SERVIÇOS</v>
          </cell>
          <cell r="D267" t="str">
            <v>CIVIL</v>
          </cell>
          <cell r="E267">
            <v>0.27</v>
          </cell>
          <cell r="F267">
            <v>1</v>
          </cell>
          <cell r="H267">
            <v>0</v>
          </cell>
          <cell r="I267">
            <v>0</v>
          </cell>
          <cell r="K267" t="str">
            <v>BASE DE EQUIPAMENTOS - ESTRUTURAS III - VIGAS FL. 3 DE 6 - FORMAS</v>
          </cell>
          <cell r="N267">
            <v>20</v>
          </cell>
          <cell r="O267">
            <v>20</v>
          </cell>
        </row>
        <row r="268">
          <cell r="B268" t="str">
            <v>1.1.3.1.2.2.4</v>
          </cell>
          <cell r="C268" t="str">
            <v>PROCEDIMENTOS DE QSMS</v>
          </cell>
          <cell r="D268" t="str">
            <v>CIVIL</v>
          </cell>
          <cell r="E268" t="str">
            <v>1.1.2.1.3.5</v>
          </cell>
          <cell r="F268" t="str">
            <v>1.1.2.1.3.5.1</v>
          </cell>
          <cell r="H268">
            <v>0</v>
          </cell>
          <cell r="I268">
            <v>0</v>
          </cell>
          <cell r="K268" t="str">
            <v>BASE DE EQUIPAMENTOS - ESTRUTURAS III - VIGAS FL. 4 DE 6 - FORMAS</v>
          </cell>
          <cell r="N268">
            <v>20</v>
          </cell>
          <cell r="O268">
            <v>20</v>
          </cell>
        </row>
        <row r="269">
          <cell r="B269" t="str">
            <v>1.1.3.1.2.2.4.1</v>
          </cell>
          <cell r="C269" t="str">
            <v>MANUAL DA QUALIDADE DE PROJETO DE PRÉ-DETALHAMENTO</v>
          </cell>
          <cell r="D269" t="str">
            <v>CIVIL</v>
          </cell>
          <cell r="E269">
            <v>0.42000000000000004</v>
          </cell>
          <cell r="F269">
            <v>1</v>
          </cell>
          <cell r="H269">
            <v>0</v>
          </cell>
          <cell r="I269">
            <v>0</v>
          </cell>
          <cell r="K269" t="str">
            <v>BASE DE EQUIPAMENTOS - ESTRUTURAS III - VIGAS FL. 5 DE 6 - FORMAS</v>
          </cell>
          <cell r="N269">
            <v>20</v>
          </cell>
          <cell r="O269">
            <v>20</v>
          </cell>
        </row>
        <row r="270">
          <cell r="B270" t="str">
            <v>1.1.3.1.2.2.4.2</v>
          </cell>
          <cell r="C270" t="str">
            <v>PLANO DA QUALIDADE</v>
          </cell>
          <cell r="D270" t="str">
            <v>CIVIL</v>
          </cell>
          <cell r="E270">
            <v>0.18000000000000002</v>
          </cell>
          <cell r="F270">
            <v>1</v>
          </cell>
          <cell r="H270">
            <v>0</v>
          </cell>
          <cell r="I270">
            <v>0</v>
          </cell>
          <cell r="K270" t="str">
            <v>BASE DE EQUIPAMENTOS - ESTRUTURAS III - VIGAS FL. 6 DE 6 - FORMAS</v>
          </cell>
          <cell r="N270">
            <v>20</v>
          </cell>
          <cell r="O270">
            <v>20</v>
          </cell>
        </row>
        <row r="271">
          <cell r="A271">
            <v>6</v>
          </cell>
          <cell r="B271" t="str">
            <v xml:space="preserve"> 1.1.3.1.2.3  </v>
          </cell>
          <cell r="C271" t="str">
            <v xml:space="preserve"> MANUTENÇÃO DAS EQUIPES  </v>
          </cell>
          <cell r="D271" t="str">
            <v>CIVIL</v>
          </cell>
          <cell r="E271" t="str">
            <v>1.1.2.1.3.5</v>
          </cell>
          <cell r="F271" t="str">
            <v>1.1.2.1.3.5.1</v>
          </cell>
          <cell r="H271">
            <v>0</v>
          </cell>
          <cell r="I271">
            <v>0</v>
          </cell>
          <cell r="J271" t="str">
            <v/>
          </cell>
          <cell r="K271" t="str">
            <v/>
          </cell>
          <cell r="L271" t="str">
            <v/>
          </cell>
          <cell r="M271" t="str">
            <v/>
          </cell>
          <cell r="N271" t="str">
            <v/>
          </cell>
          <cell r="O271">
            <v>50</v>
          </cell>
        </row>
        <row r="272">
          <cell r="B272" t="str">
            <v xml:space="preserve"> 1.1.3.1.2.3.1</v>
          </cell>
          <cell r="C272" t="str">
            <v>MANUTENÇÃO DA EQUIPE NO ESCRITÓRIO SEDE DA CONTRATADA</v>
          </cell>
          <cell r="D272" t="str">
            <v>CIVIL</v>
          </cell>
          <cell r="E272">
            <v>0</v>
          </cell>
          <cell r="F272">
            <v>1</v>
          </cell>
          <cell r="H272">
            <v>0</v>
          </cell>
          <cell r="I272">
            <v>0</v>
          </cell>
          <cell r="K272" t="str">
            <v>BASE DE EQUIPAMENTOS - ESTRUTURAS IV - PILARES - FORMAS</v>
          </cell>
          <cell r="N272">
            <v>20</v>
          </cell>
          <cell r="O272">
            <v>20</v>
          </cell>
        </row>
        <row r="273">
          <cell r="B273" t="str">
            <v xml:space="preserve"> 1.1.3.1.2.3.2</v>
          </cell>
          <cell r="C273" t="str">
            <v>MANUTENÇÃO DA EQUIPE MÍNIMA LOTADA NA UM-REPAR</v>
          </cell>
          <cell r="D273" t="str">
            <v>CIVIL</v>
          </cell>
          <cell r="E273">
            <v>0</v>
          </cell>
          <cell r="F273">
            <v>1</v>
          </cell>
          <cell r="H273">
            <v>0</v>
          </cell>
          <cell r="I273">
            <v>0</v>
          </cell>
          <cell r="K273" t="str">
            <v>BASE DE EQUIPAMENTOS - ESTRUTURAS IV - VIGAS - FORMAS</v>
          </cell>
          <cell r="N273">
            <v>20</v>
          </cell>
          <cell r="O273">
            <v>20</v>
          </cell>
        </row>
        <row r="274">
          <cell r="A274">
            <v>5</v>
          </cell>
          <cell r="B274" t="str">
            <v xml:space="preserve"> 1.1.3.1.3  </v>
          </cell>
          <cell r="C274" t="str">
            <v xml:space="preserve"> DESMOBILIZAÇÃO  </v>
          </cell>
          <cell r="D274" t="str">
            <v>CIVIL</v>
          </cell>
          <cell r="E274">
            <v>2</v>
          </cell>
          <cell r="F274">
            <v>1</v>
          </cell>
          <cell r="H274">
            <v>0</v>
          </cell>
          <cell r="I274">
            <v>0</v>
          </cell>
          <cell r="J274" t="str">
            <v/>
          </cell>
          <cell r="K274" t="str">
            <v/>
          </cell>
          <cell r="L274" t="str">
            <v/>
          </cell>
          <cell r="M274" t="str">
            <v/>
          </cell>
          <cell r="N274">
            <v>20</v>
          </cell>
          <cell r="O274" t="str">
            <v/>
          </cell>
        </row>
        <row r="275">
          <cell r="A275">
            <v>4</v>
          </cell>
          <cell r="B275" t="str">
            <v xml:space="preserve"> 1.1.3.2  </v>
          </cell>
          <cell r="C275" t="str">
            <v xml:space="preserve"> INFRA-ESTRUTURA  </v>
          </cell>
          <cell r="D275" t="str">
            <v>CIVIL</v>
          </cell>
          <cell r="E275" t="str">
            <v>1.1.2.1.3.5</v>
          </cell>
          <cell r="F275" t="str">
            <v>1.1.2.1.3.5.1</v>
          </cell>
          <cell r="H275">
            <v>0</v>
          </cell>
          <cell r="I275">
            <v>0</v>
          </cell>
          <cell r="J275" t="str">
            <v/>
          </cell>
          <cell r="K275" t="str">
            <v/>
          </cell>
          <cell r="L275" t="str">
            <v/>
          </cell>
          <cell r="M275">
            <v>8</v>
          </cell>
          <cell r="N275" t="str">
            <v/>
          </cell>
          <cell r="O275" t="str">
            <v/>
          </cell>
        </row>
        <row r="276">
          <cell r="A276">
            <v>5</v>
          </cell>
          <cell r="B276" t="str">
            <v xml:space="preserve"> 1.1.3.2.1  </v>
          </cell>
          <cell r="C276" t="str">
            <v xml:space="preserve"> ESCRITÓRIO DA CONTRATADA NA UN-REPAR  </v>
          </cell>
          <cell r="D276" t="str">
            <v>CIVIL</v>
          </cell>
          <cell r="E276" t="str">
            <v>1.1.2.1.3.5</v>
          </cell>
          <cell r="F276" t="str">
            <v>1.1.2.1.3.5.1</v>
          </cell>
          <cell r="H276">
            <v>0</v>
          </cell>
          <cell r="I276">
            <v>0</v>
          </cell>
          <cell r="J276" t="str">
            <v/>
          </cell>
          <cell r="K276" t="str">
            <v/>
          </cell>
          <cell r="L276" t="str">
            <v/>
          </cell>
          <cell r="M276" t="str">
            <v/>
          </cell>
          <cell r="N276">
            <v>100</v>
          </cell>
          <cell r="O276" t="str">
            <v/>
          </cell>
        </row>
        <row r="277">
          <cell r="B277" t="str">
            <v>1.1.3.2.1.1</v>
          </cell>
          <cell r="C277" t="str">
            <v xml:space="preserve">IMPLANTAÇÃO DO ESCRITÓRIO DA CONTRATADA NA UN-REPAR  </v>
          </cell>
          <cell r="D277" t="str">
            <v>CIVIL</v>
          </cell>
          <cell r="E277">
            <v>0</v>
          </cell>
          <cell r="F277">
            <v>1</v>
          </cell>
          <cell r="H277">
            <v>0</v>
          </cell>
          <cell r="I277">
            <v>0</v>
          </cell>
          <cell r="K277" t="str">
            <v xml:space="preserve">PIPE-RACK - PLANTAS EL. 117,200 E 121,200 - FORMAS </v>
          </cell>
          <cell r="N277">
            <v>20</v>
          </cell>
          <cell r="O277">
            <v>10</v>
          </cell>
        </row>
        <row r="278">
          <cell r="B278" t="str">
            <v>1.1.3.2.1.2</v>
          </cell>
          <cell r="C278" t="str">
            <v xml:space="preserve">MANUTENÇÃO ESCRITÓRIO DA CONTRATADA NA UN-REPAR  </v>
          </cell>
          <cell r="D278" t="str">
            <v>CIVIL</v>
          </cell>
          <cell r="E278">
            <v>0</v>
          </cell>
          <cell r="F278">
            <v>1</v>
          </cell>
          <cell r="H278">
            <v>0</v>
          </cell>
          <cell r="I278">
            <v>0</v>
          </cell>
          <cell r="K278" t="str">
            <v>PIPE-RACK - CORTES E DETALHES - FORMAS - FL. 1 DE 2</v>
          </cell>
          <cell r="N278">
            <v>20</v>
          </cell>
          <cell r="O278">
            <v>90</v>
          </cell>
        </row>
        <row r="279">
          <cell r="C279">
            <v>2316</v>
          </cell>
          <cell r="D279" t="str">
            <v>CIVIL</v>
          </cell>
          <cell r="E279" t="str">
            <v>1.1.2.1.3.5</v>
          </cell>
          <cell r="F279" t="str">
            <v>1.1.2.1.3.5.1</v>
          </cell>
          <cell r="H279">
            <v>0</v>
          </cell>
          <cell r="I279">
            <v>0</v>
          </cell>
          <cell r="K279" t="str">
            <v>PIPE-RACK - CORTES E DETALHES - FORMAS - FL. 2 DE 2</v>
          </cell>
          <cell r="N279">
            <v>20</v>
          </cell>
          <cell r="O279">
            <v>25</v>
          </cell>
        </row>
        <row r="280">
          <cell r="A280">
            <v>4</v>
          </cell>
          <cell r="B280" t="str">
            <v xml:space="preserve"> 1.1.3.3  </v>
          </cell>
          <cell r="C280" t="str">
            <v xml:space="preserve"> PROJETOS CIVIS E ELETRONICOS  </v>
          </cell>
          <cell r="D280" t="str">
            <v>CIVIL</v>
          </cell>
          <cell r="E280" t="str">
            <v>1.1.2.1.3.5</v>
          </cell>
          <cell r="F280" t="str">
            <v>1.1.2.1.3.5.1</v>
          </cell>
          <cell r="H280">
            <v>0</v>
          </cell>
          <cell r="I280">
            <v>0</v>
          </cell>
          <cell r="J280" t="str">
            <v/>
          </cell>
          <cell r="K280" t="str">
            <v/>
          </cell>
          <cell r="L280" t="str">
            <v/>
          </cell>
          <cell r="M280">
            <v>82</v>
          </cell>
          <cell r="N280" t="str">
            <v/>
          </cell>
          <cell r="O280" t="str">
            <v/>
          </cell>
        </row>
        <row r="281">
          <cell r="A281">
            <v>5</v>
          </cell>
          <cell r="B281" t="str">
            <v xml:space="preserve"> 1.1.3.3.1  </v>
          </cell>
          <cell r="C281" t="str">
            <v xml:space="preserve"> CIVIL  </v>
          </cell>
          <cell r="D281" t="str">
            <v>CIVIL</v>
          </cell>
          <cell r="E281" t="str">
            <v>1.1.2.1.3.5</v>
          </cell>
          <cell r="F281" t="str">
            <v>1.1.2.1.3.5.1</v>
          </cell>
          <cell r="H281">
            <v>0</v>
          </cell>
          <cell r="I281">
            <v>0</v>
          </cell>
          <cell r="J281" t="str">
            <v/>
          </cell>
          <cell r="K281" t="str">
            <v/>
          </cell>
          <cell r="L281" t="str">
            <v/>
          </cell>
          <cell r="M281" t="str">
            <v/>
          </cell>
          <cell r="N281">
            <v>15</v>
          </cell>
          <cell r="O281" t="str">
            <v/>
          </cell>
        </row>
        <row r="282">
          <cell r="A282">
            <v>6</v>
          </cell>
          <cell r="B282" t="str">
            <v xml:space="preserve"> 1.1.3.3.1.1  </v>
          </cell>
          <cell r="C282" t="str">
            <v xml:space="preserve"> ESTRUTURA  </v>
          </cell>
          <cell r="D282" t="str">
            <v>CIVIL</v>
          </cell>
          <cell r="E282" t="str">
            <v>1.1.2.1.3.5</v>
          </cell>
          <cell r="F282" t="str">
            <v>1.1.2.1.3.5.1</v>
          </cell>
          <cell r="H282">
            <v>0</v>
          </cell>
          <cell r="I282">
            <v>0</v>
          </cell>
          <cell r="J282" t="str">
            <v/>
          </cell>
          <cell r="K282" t="str">
            <v/>
          </cell>
          <cell r="L282" t="str">
            <v/>
          </cell>
          <cell r="M282" t="str">
            <v/>
          </cell>
          <cell r="N282" t="str">
            <v/>
          </cell>
          <cell r="O282">
            <v>40</v>
          </cell>
        </row>
        <row r="283">
          <cell r="A283">
            <v>6</v>
          </cell>
          <cell r="B283" t="str">
            <v xml:space="preserve"> 1.1.3.3.1.2  </v>
          </cell>
          <cell r="C283" t="str">
            <v xml:space="preserve"> ARQUITETONICO  </v>
          </cell>
          <cell r="D283" t="str">
            <v>CIVIL</v>
          </cell>
          <cell r="E283" t="str">
            <v>1.1.2.1.3.5</v>
          </cell>
          <cell r="F283" t="str">
            <v>1.1.2.1.3.5.1</v>
          </cell>
          <cell r="H283">
            <v>0</v>
          </cell>
          <cell r="I283">
            <v>0</v>
          </cell>
          <cell r="J283" t="str">
            <v/>
          </cell>
          <cell r="K283" t="str">
            <v/>
          </cell>
          <cell r="L283" t="str">
            <v/>
          </cell>
          <cell r="M283" t="str">
            <v/>
          </cell>
          <cell r="N283" t="str">
            <v/>
          </cell>
          <cell r="O283">
            <v>30</v>
          </cell>
        </row>
        <row r="284">
          <cell r="A284">
            <v>6</v>
          </cell>
          <cell r="B284" t="str">
            <v xml:space="preserve"> 1.1.3.3.1.3  </v>
          </cell>
          <cell r="C284" t="str">
            <v xml:space="preserve"> UNDERGROUD  </v>
          </cell>
          <cell r="D284" t="str">
            <v>CIVIL</v>
          </cell>
          <cell r="E284" t="str">
            <v>1.1.2.1.3.5</v>
          </cell>
          <cell r="F284" t="str">
            <v>1.1.2.1.3.5.1</v>
          </cell>
          <cell r="H284">
            <v>0</v>
          </cell>
          <cell r="I284">
            <v>0</v>
          </cell>
          <cell r="J284" t="str">
            <v/>
          </cell>
          <cell r="K284" t="str">
            <v/>
          </cell>
          <cell r="L284" t="str">
            <v/>
          </cell>
          <cell r="M284" t="str">
            <v/>
          </cell>
          <cell r="N284" t="str">
            <v/>
          </cell>
          <cell r="O284">
            <v>30</v>
          </cell>
        </row>
        <row r="285">
          <cell r="A285">
            <v>5</v>
          </cell>
          <cell r="B285" t="str">
            <v xml:space="preserve"> 1.1.3.3.2  </v>
          </cell>
          <cell r="C285" t="str">
            <v xml:space="preserve"> ELETROMECÂNICOS  </v>
          </cell>
          <cell r="D285" t="str">
            <v>CIVIL</v>
          </cell>
          <cell r="E285" t="str">
            <v>1.1.2.1.3.5</v>
          </cell>
          <cell r="F285" t="str">
            <v>1.1.2.1.3.5.1</v>
          </cell>
          <cell r="H285">
            <v>0</v>
          </cell>
          <cell r="I285">
            <v>0</v>
          </cell>
          <cell r="J285" t="str">
            <v/>
          </cell>
          <cell r="K285" t="str">
            <v/>
          </cell>
          <cell r="L285" t="str">
            <v/>
          </cell>
          <cell r="M285" t="str">
            <v/>
          </cell>
          <cell r="N285">
            <v>78</v>
          </cell>
          <cell r="O285" t="str">
            <v/>
          </cell>
        </row>
        <row r="286">
          <cell r="A286">
            <v>6</v>
          </cell>
          <cell r="B286" t="str">
            <v xml:space="preserve"> 1.1.3.3.2.1  </v>
          </cell>
          <cell r="C286" t="str">
            <v xml:space="preserve"> PROCESSO  </v>
          </cell>
          <cell r="D286" t="str">
            <v>CIVIL</v>
          </cell>
          <cell r="E286" t="str">
            <v>1.1.2.1.3.5</v>
          </cell>
          <cell r="F286" t="str">
            <v>1.1.2.1.3.5.1</v>
          </cell>
          <cell r="H286">
            <v>0</v>
          </cell>
          <cell r="I286">
            <v>0</v>
          </cell>
          <cell r="J286" t="str">
            <v/>
          </cell>
          <cell r="K286" t="str">
            <v/>
          </cell>
          <cell r="L286" t="str">
            <v/>
          </cell>
          <cell r="M286" t="str">
            <v/>
          </cell>
          <cell r="N286" t="str">
            <v/>
          </cell>
          <cell r="O286">
            <v>25</v>
          </cell>
        </row>
        <row r="287">
          <cell r="A287">
            <v>6</v>
          </cell>
          <cell r="B287" t="str">
            <v xml:space="preserve"> 1.1.3.3.2.2  </v>
          </cell>
          <cell r="C287" t="str">
            <v xml:space="preserve"> EQUIPAMENTOS  </v>
          </cell>
          <cell r="D287" t="str">
            <v>CIVIL</v>
          </cell>
          <cell r="E287" t="str">
            <v>1.1.2.1.3.5</v>
          </cell>
          <cell r="F287" t="str">
            <v>1.1.2.1.3.5.1</v>
          </cell>
          <cell r="H287">
            <v>0</v>
          </cell>
          <cell r="I287">
            <v>0</v>
          </cell>
          <cell r="J287" t="str">
            <v/>
          </cell>
          <cell r="K287" t="str">
            <v/>
          </cell>
          <cell r="L287" t="str">
            <v/>
          </cell>
          <cell r="M287" t="str">
            <v/>
          </cell>
          <cell r="N287" t="str">
            <v/>
          </cell>
          <cell r="O287">
            <v>15</v>
          </cell>
        </row>
        <row r="288">
          <cell r="A288">
            <v>6</v>
          </cell>
          <cell r="B288" t="str">
            <v xml:space="preserve"> 1.1.3.3.2.3  </v>
          </cell>
          <cell r="C288" t="str">
            <v xml:space="preserve"> TUBULAÇÃO  </v>
          </cell>
          <cell r="D288" t="str">
            <v>CIVIL</v>
          </cell>
          <cell r="E288" t="str">
            <v>1.1.2.1.3.5</v>
          </cell>
          <cell r="F288" t="str">
            <v>1.1.2.1.3.5.1</v>
          </cell>
          <cell r="H288">
            <v>0</v>
          </cell>
          <cell r="I288">
            <v>0</v>
          </cell>
          <cell r="J288" t="str">
            <v/>
          </cell>
          <cell r="K288" t="str">
            <v/>
          </cell>
          <cell r="L288" t="str">
            <v/>
          </cell>
          <cell r="M288" t="str">
            <v/>
          </cell>
          <cell r="N288" t="str">
            <v/>
          </cell>
          <cell r="O288">
            <v>30</v>
          </cell>
        </row>
        <row r="289">
          <cell r="A289">
            <v>6</v>
          </cell>
          <cell r="B289" t="str">
            <v xml:space="preserve"> 1.1.3.3.2.4  </v>
          </cell>
          <cell r="C289" t="str">
            <v xml:space="preserve"> ELÉTRICA  </v>
          </cell>
          <cell r="D289" t="str">
            <v>CIVIL</v>
          </cell>
          <cell r="E289" t="str">
            <v>1.1.2.1.3.5</v>
          </cell>
          <cell r="F289" t="str">
            <v>1.1.2.1.3.5.1</v>
          </cell>
          <cell r="H289">
            <v>0</v>
          </cell>
          <cell r="I289">
            <v>0</v>
          </cell>
          <cell r="J289" t="str">
            <v/>
          </cell>
          <cell r="K289" t="str">
            <v/>
          </cell>
          <cell r="L289" t="str">
            <v/>
          </cell>
          <cell r="M289" t="str">
            <v/>
          </cell>
          <cell r="N289" t="str">
            <v/>
          </cell>
          <cell r="O289">
            <v>10</v>
          </cell>
        </row>
        <row r="290">
          <cell r="A290">
            <v>6</v>
          </cell>
          <cell r="B290" t="str">
            <v xml:space="preserve"> 1.1.3.3.2.5  </v>
          </cell>
          <cell r="C290" t="str">
            <v xml:space="preserve"> INSTRUMENTAÇÃO  </v>
          </cell>
          <cell r="D290" t="str">
            <v>CIVIL</v>
          </cell>
          <cell r="E290" t="str">
            <v>1.1.2.1.3.5</v>
          </cell>
          <cell r="F290" t="str">
            <v>1.1.2.1.3.5.1</v>
          </cell>
          <cell r="H290">
            <v>0</v>
          </cell>
          <cell r="I290">
            <v>0</v>
          </cell>
          <cell r="J290" t="str">
            <v/>
          </cell>
          <cell r="K290" t="str">
            <v/>
          </cell>
          <cell r="L290" t="str">
            <v/>
          </cell>
          <cell r="M290" t="str">
            <v/>
          </cell>
          <cell r="N290" t="str">
            <v/>
          </cell>
          <cell r="O290">
            <v>20</v>
          </cell>
        </row>
        <row r="291">
          <cell r="A291">
            <v>5</v>
          </cell>
          <cell r="B291" t="str">
            <v xml:space="preserve"> 1.1.3.3.3  </v>
          </cell>
          <cell r="C291" t="str">
            <v xml:space="preserve"> LIVRO DE PROJETO DE PRÉ DETALHAMENTO  </v>
          </cell>
          <cell r="D291" t="str">
            <v>CIVIL</v>
          </cell>
          <cell r="E291" t="str">
            <v>1.1.2.1.3.5</v>
          </cell>
          <cell r="F291" t="str">
            <v>1.1.2.1.3.5.1</v>
          </cell>
          <cell r="H291">
            <v>0</v>
          </cell>
          <cell r="I291">
            <v>0</v>
          </cell>
          <cell r="J291" t="str">
            <v/>
          </cell>
          <cell r="K291" t="str">
            <v/>
          </cell>
          <cell r="L291" t="str">
            <v/>
          </cell>
          <cell r="M291" t="str">
            <v/>
          </cell>
          <cell r="N291">
            <v>2</v>
          </cell>
          <cell r="O291" t="str">
            <v/>
          </cell>
        </row>
        <row r="292">
          <cell r="A292">
            <v>5</v>
          </cell>
          <cell r="B292" t="str">
            <v xml:space="preserve"> 1.1.3.3.4  </v>
          </cell>
          <cell r="C292" t="str">
            <v xml:space="preserve"> MAQUETE ELETRONICA  </v>
          </cell>
          <cell r="D292" t="str">
            <v>CIVIL</v>
          </cell>
          <cell r="E292" t="str">
            <v>1.1.2.1.3.5</v>
          </cell>
          <cell r="F292" t="str">
            <v>1.1.2.1.3.5.1</v>
          </cell>
          <cell r="H292">
            <v>0</v>
          </cell>
          <cell r="I292">
            <v>0</v>
          </cell>
          <cell r="J292" t="str">
            <v/>
          </cell>
          <cell r="K292" t="str">
            <v/>
          </cell>
          <cell r="L292" t="str">
            <v/>
          </cell>
          <cell r="M292" t="str">
            <v/>
          </cell>
          <cell r="N292">
            <v>5</v>
          </cell>
          <cell r="O292" t="str">
            <v/>
          </cell>
        </row>
        <row r="293">
          <cell r="C293" t="str">
            <v xml:space="preserve">SUB-TOTAL - UNIDADE 3111 FRACIONADORA DE NAFTA  </v>
          </cell>
          <cell r="D293" t="str">
            <v>CIVIL</v>
          </cell>
          <cell r="E293" t="str">
            <v>1.1.2.1.3.5</v>
          </cell>
          <cell r="F293" t="str">
            <v>1.1.2.1.3.5.1</v>
          </cell>
          <cell r="H293" t="str">
            <v>DE-5230.00-2316-131-QGI-129</v>
          </cell>
          <cell r="I293" t="str">
            <v>DE-2316-C.24-131</v>
          </cell>
          <cell r="K293" t="str">
            <v>PIPE-RACK - VIGAS - FORMAS - FL.5/12</v>
          </cell>
          <cell r="N293">
            <v>20</v>
          </cell>
          <cell r="O293">
            <v>25</v>
          </cell>
        </row>
        <row r="294">
          <cell r="C294">
            <v>2316</v>
          </cell>
          <cell r="D294" t="str">
            <v>CIVIL</v>
          </cell>
          <cell r="E294" t="str">
            <v>1.1.2.1.3.5</v>
          </cell>
          <cell r="F294" t="str">
            <v>1.1.2.1.3.5.1</v>
          </cell>
          <cell r="H294" t="str">
            <v>DE-5230.00-2316-131-QGI-130</v>
          </cell>
          <cell r="I294" t="str">
            <v>DE-2316-C.24-132</v>
          </cell>
          <cell r="K294" t="str">
            <v>PIPE-RACK - VIGAS - FORMAS - FL.6/12</v>
          </cell>
          <cell r="N294">
            <v>20</v>
          </cell>
          <cell r="O294">
            <v>25</v>
          </cell>
        </row>
        <row r="295">
          <cell r="A295">
            <v>3</v>
          </cell>
          <cell r="B295" t="str">
            <v>1.1.4</v>
          </cell>
          <cell r="C295" t="str">
            <v xml:space="preserve">UNIDADE 2222 REFORMA CATALITICA  </v>
          </cell>
          <cell r="D295" t="str">
            <v>CIVIL</v>
          </cell>
          <cell r="E295" t="str">
            <v>1.1.2.1.3.5</v>
          </cell>
          <cell r="F295" t="str">
            <v>1.1.2.1.3.5.1</v>
          </cell>
          <cell r="H295">
            <v>0</v>
          </cell>
          <cell r="I295">
            <v>0</v>
          </cell>
          <cell r="J295" t="str">
            <v/>
          </cell>
          <cell r="K295" t="str">
            <v/>
          </cell>
          <cell r="L295">
            <v>16</v>
          </cell>
          <cell r="M295" t="str">
            <v/>
          </cell>
          <cell r="N295" t="str">
            <v/>
          </cell>
          <cell r="O295" t="str">
            <v/>
          </cell>
        </row>
        <row r="296">
          <cell r="A296">
            <v>4</v>
          </cell>
          <cell r="B296" t="str">
            <v xml:space="preserve"> 1.1.4.1  </v>
          </cell>
          <cell r="C296" t="str">
            <v xml:space="preserve"> MOBILIZAÇÃO  </v>
          </cell>
          <cell r="D296" t="str">
            <v>CIVIL</v>
          </cell>
          <cell r="E296" t="str">
            <v>1.1.2.1.3.5</v>
          </cell>
          <cell r="F296" t="str">
            <v>1.1.2.1.3.5.1</v>
          </cell>
          <cell r="H296">
            <v>0</v>
          </cell>
          <cell r="I296">
            <v>0</v>
          </cell>
          <cell r="J296" t="str">
            <v/>
          </cell>
          <cell r="K296" t="str">
            <v/>
          </cell>
          <cell r="L296" t="str">
            <v/>
          </cell>
          <cell r="M296">
            <v>10</v>
          </cell>
          <cell r="N296" t="str">
            <v/>
          </cell>
          <cell r="O296" t="str">
            <v/>
          </cell>
        </row>
        <row r="297">
          <cell r="A297">
            <v>5</v>
          </cell>
          <cell r="B297" t="str">
            <v xml:space="preserve"> 1.1.4.1.1  </v>
          </cell>
          <cell r="C297" t="str">
            <v xml:space="preserve"> KICK OFF MEETING  </v>
          </cell>
          <cell r="D297" t="str">
            <v>CIVIL</v>
          </cell>
          <cell r="E297">
            <v>0.49999999999999994</v>
          </cell>
          <cell r="F297">
            <v>1</v>
          </cell>
          <cell r="H297">
            <v>0</v>
          </cell>
          <cell r="I297">
            <v>0</v>
          </cell>
          <cell r="J297" t="str">
            <v/>
          </cell>
          <cell r="K297" t="str">
            <v/>
          </cell>
          <cell r="L297" t="str">
            <v/>
          </cell>
          <cell r="M297" t="str">
            <v/>
          </cell>
          <cell r="N297">
            <v>5</v>
          </cell>
          <cell r="O297" t="str">
            <v/>
          </cell>
        </row>
        <row r="298">
          <cell r="A298">
            <v>5</v>
          </cell>
          <cell r="B298" t="str">
            <v xml:space="preserve"> 1.1.4.1.2  </v>
          </cell>
          <cell r="C298" t="str">
            <v xml:space="preserve"> MOBILIZAÇÃO, PLANEJAMENTO. MANUTENÇÃO  </v>
          </cell>
          <cell r="D298" t="str">
            <v>CIVIL</v>
          </cell>
          <cell r="E298" t="str">
            <v>1.1.2.1.3.5</v>
          </cell>
          <cell r="F298" t="str">
            <v>1.1.2.1.3.5.1</v>
          </cell>
          <cell r="H298">
            <v>0</v>
          </cell>
          <cell r="I298">
            <v>0</v>
          </cell>
          <cell r="J298" t="str">
            <v/>
          </cell>
          <cell r="K298" t="str">
            <v/>
          </cell>
          <cell r="L298" t="str">
            <v/>
          </cell>
          <cell r="M298" t="str">
            <v/>
          </cell>
          <cell r="N298">
            <v>75</v>
          </cell>
          <cell r="O298" t="str">
            <v/>
          </cell>
        </row>
        <row r="299">
          <cell r="A299">
            <v>6</v>
          </cell>
          <cell r="B299" t="str">
            <v xml:space="preserve"> 1.1.4.1.2.1  </v>
          </cell>
          <cell r="C299" t="str">
            <v xml:space="preserve"> MOBILIZAÇÃO DAS EQUIPES  </v>
          </cell>
          <cell r="D299" t="str">
            <v>CIVIL</v>
          </cell>
          <cell r="E299" t="str">
            <v>1.1.2.1.3.5</v>
          </cell>
          <cell r="F299" t="str">
            <v>1.1.2.1.3.5.1</v>
          </cell>
          <cell r="H299">
            <v>0</v>
          </cell>
          <cell r="I299">
            <v>0</v>
          </cell>
          <cell r="J299" t="str">
            <v/>
          </cell>
          <cell r="K299" t="str">
            <v/>
          </cell>
          <cell r="L299" t="str">
            <v/>
          </cell>
          <cell r="M299" t="str">
            <v/>
          </cell>
          <cell r="N299" t="str">
            <v/>
          </cell>
          <cell r="O299">
            <v>10</v>
          </cell>
        </row>
        <row r="300">
          <cell r="B300" t="str">
            <v>1.1.4.1.2.1.1</v>
          </cell>
          <cell r="C300" t="str">
            <v xml:space="preserve"> MOBILIZAÇÃO DA EQUIPE NO ESCRITÓRIO SEDE DA CONTRATADA</v>
          </cell>
          <cell r="D300" t="str">
            <v>CIVIL</v>
          </cell>
          <cell r="E300">
            <v>3.7499999999999999E-2</v>
          </cell>
          <cell r="F300">
            <v>1</v>
          </cell>
          <cell r="H300">
            <v>0</v>
          </cell>
          <cell r="I300">
            <v>0</v>
          </cell>
          <cell r="K300" t="str">
            <v>PIPE-RACK - VIGAS - FORMAS - FL.12/12</v>
          </cell>
          <cell r="N300">
            <v>20</v>
          </cell>
          <cell r="O300">
            <v>25</v>
          </cell>
        </row>
        <row r="301">
          <cell r="B301" t="str">
            <v>1.1.4.1.2.1.2</v>
          </cell>
          <cell r="C301" t="str">
            <v xml:space="preserve"> MOBILIZAÇÃO DA EQUIPE MÍNIMA LOTADA NA UM-REPAR</v>
          </cell>
          <cell r="D301" t="str">
            <v>CIVIL</v>
          </cell>
          <cell r="E301">
            <v>0.71250000000000002</v>
          </cell>
          <cell r="F301">
            <v>1</v>
          </cell>
          <cell r="H301">
            <v>0</v>
          </cell>
          <cell r="I301">
            <v>0</v>
          </cell>
        </row>
        <row r="302">
          <cell r="A302">
            <v>6</v>
          </cell>
          <cell r="B302" t="str">
            <v xml:space="preserve">1.1.4.1.2.2  </v>
          </cell>
          <cell r="C302" t="str">
            <v xml:space="preserve"> PLANEJAMENTO  </v>
          </cell>
          <cell r="D302" t="str">
            <v>CIVIL</v>
          </cell>
          <cell r="E302" t="str">
            <v>1.1.2.1.3.5</v>
          </cell>
          <cell r="F302" t="str">
            <v>1.1.2.1.3.5.1</v>
          </cell>
          <cell r="H302">
            <v>0</v>
          </cell>
          <cell r="I302">
            <v>0</v>
          </cell>
          <cell r="J302" t="str">
            <v/>
          </cell>
          <cell r="K302" t="str">
            <v/>
          </cell>
          <cell r="L302" t="str">
            <v/>
          </cell>
          <cell r="M302" t="str">
            <v/>
          </cell>
          <cell r="N302" t="str">
            <v/>
          </cell>
          <cell r="O302">
            <v>40</v>
          </cell>
        </row>
        <row r="303">
          <cell r="B303" t="str">
            <v>1.1.4.1.2.2.1</v>
          </cell>
          <cell r="C303" t="str">
            <v>ORGANIZAÇÃO, RESPONSABILIDADE, AUTORIDADE E RECURSOS</v>
          </cell>
          <cell r="D303" t="str">
            <v>CIVIL</v>
          </cell>
          <cell r="E303" t="str">
            <v>1.1.2.1.3.5</v>
          </cell>
          <cell r="F303" t="str">
            <v>1.1.2.1.3.5.1</v>
          </cell>
          <cell r="H303">
            <v>0</v>
          </cell>
          <cell r="I303">
            <v>0</v>
          </cell>
          <cell r="K303" t="str">
            <v>BASE DE EQUIPAMENTOS - ESTRUTURAS I - ARMADURA - FL.2/4</v>
          </cell>
          <cell r="N303">
            <v>20</v>
          </cell>
          <cell r="O303">
            <v>20</v>
          </cell>
        </row>
        <row r="304">
          <cell r="B304" t="str">
            <v>1.1.4.1.2.2.1.1</v>
          </cell>
          <cell r="C304" t="str">
            <v>ORGANOGRAMAS</v>
          </cell>
          <cell r="D304" t="str">
            <v>CIVIL</v>
          </cell>
          <cell r="E304">
            <v>0.15</v>
          </cell>
          <cell r="F304">
            <v>1</v>
          </cell>
          <cell r="H304">
            <v>0</v>
          </cell>
          <cell r="I304">
            <v>0</v>
          </cell>
          <cell r="K304" t="str">
            <v>BASE DE EQUIPAMENTOS - ESTRUTURAS I - ARMADURA - FL.3/4</v>
          </cell>
          <cell r="N304">
            <v>20</v>
          </cell>
          <cell r="O304">
            <v>20</v>
          </cell>
        </row>
        <row r="305">
          <cell r="B305" t="str">
            <v>1.1.4.1.2.2.1.2</v>
          </cell>
          <cell r="C305" t="str">
            <v>CURRÍCULOS</v>
          </cell>
          <cell r="D305" t="str">
            <v>CIVIL</v>
          </cell>
          <cell r="E305">
            <v>0.15</v>
          </cell>
          <cell r="F305">
            <v>1</v>
          </cell>
          <cell r="H305">
            <v>0</v>
          </cell>
          <cell r="I305">
            <v>0</v>
          </cell>
          <cell r="K305" t="str">
            <v>BASE DE EQUIPAMENTOS - ESTRUTURAS I - ARMADURA - FL.4/4</v>
          </cell>
          <cell r="N305">
            <v>20</v>
          </cell>
          <cell r="O305">
            <v>20</v>
          </cell>
        </row>
        <row r="306">
          <cell r="B306" t="str">
            <v>1.1.4.1.2.2.2</v>
          </cell>
          <cell r="C306" t="str">
            <v>RECURSOS</v>
          </cell>
          <cell r="D306" t="str">
            <v>CIVIL</v>
          </cell>
          <cell r="E306" t="str">
            <v>1.1.2.1.3.5</v>
          </cell>
          <cell r="F306" t="str">
            <v>1.1.2.1.3.5.1</v>
          </cell>
          <cell r="H306">
            <v>0</v>
          </cell>
          <cell r="I306">
            <v>0</v>
          </cell>
          <cell r="K306" t="str">
            <v>BASE DE EQUIPAMENTOS - ESTRUTURAS II - PILARES FL. 1 DE 2 - ARMADURAS</v>
          </cell>
          <cell r="N306">
            <v>20</v>
          </cell>
          <cell r="O306">
            <v>20</v>
          </cell>
        </row>
        <row r="307">
          <cell r="B307" t="str">
            <v>1.1.4.1.2.2.2.1</v>
          </cell>
          <cell r="C307" t="str">
            <v>HISTOGRAMA DE MÃO DE OBRA</v>
          </cell>
          <cell r="D307" t="str">
            <v>CIVIL</v>
          </cell>
          <cell r="E307">
            <v>0.3</v>
          </cell>
          <cell r="F307">
            <v>1</v>
          </cell>
          <cell r="H307">
            <v>0</v>
          </cell>
          <cell r="I307">
            <v>0</v>
          </cell>
          <cell r="K307" t="str">
            <v>BASE DE EQUIPAMENTOS - ESTRUTURAS II - PILARES FL. 2 DE 2 - ARMADURAS</v>
          </cell>
          <cell r="N307">
            <v>20</v>
          </cell>
          <cell r="O307">
            <v>20</v>
          </cell>
        </row>
        <row r="308">
          <cell r="B308" t="str">
            <v>1.1.4.1.2.2.3</v>
          </cell>
          <cell r="C308" t="str">
            <v>PROCEDIMENTO DE PLANEJAMENTO DE PROJETO</v>
          </cell>
          <cell r="D308" t="str">
            <v>CIVIL</v>
          </cell>
          <cell r="E308" t="str">
            <v>1.1.2.1.3.5</v>
          </cell>
          <cell r="F308" t="str">
            <v>1.1.2.1.3.5.1</v>
          </cell>
          <cell r="H308">
            <v>0</v>
          </cell>
          <cell r="I308">
            <v>0</v>
          </cell>
          <cell r="K308" t="str">
            <v>BASE DE EQUIPAMENTOS - ESTRUTURAS II - VIGAS FL. 1 DE 6 - ARMADURAS</v>
          </cell>
          <cell r="N308">
            <v>20</v>
          </cell>
          <cell r="O308">
            <v>20</v>
          </cell>
        </row>
        <row r="309">
          <cell r="B309" t="str">
            <v>1.1.4.1.2.2.3.1</v>
          </cell>
          <cell r="C309" t="str">
            <v>EAP DETALHADA</v>
          </cell>
          <cell r="D309" t="str">
            <v>CIVIL</v>
          </cell>
          <cell r="E309">
            <v>0.26999999999999996</v>
          </cell>
          <cell r="F309">
            <v>1</v>
          </cell>
          <cell r="H309">
            <v>0</v>
          </cell>
          <cell r="I309">
            <v>0</v>
          </cell>
          <cell r="K309" t="str">
            <v>BASE DE EQUIPAMENTOS - ESTRUTURAS II - VIGAS FL. 2 DE 6 - ARMADURAS</v>
          </cell>
          <cell r="N309">
            <v>20</v>
          </cell>
          <cell r="O309">
            <v>20</v>
          </cell>
        </row>
        <row r="310">
          <cell r="B310" t="str">
            <v>1.1.4.1.2.2.3.2</v>
          </cell>
          <cell r="C310" t="str">
            <v>LISTA DE DOCUMENTOS DA U-2316 - UHDS</v>
          </cell>
          <cell r="D310" t="str">
            <v>CIVIL</v>
          </cell>
          <cell r="E310">
            <v>0.36</v>
          </cell>
          <cell r="F310">
            <v>1</v>
          </cell>
          <cell r="H310">
            <v>0</v>
          </cell>
          <cell r="I310">
            <v>0</v>
          </cell>
          <cell r="K310" t="str">
            <v>BASE DE EQUIPAMENTOS - ESTRUTURAS II - VIGAS FL. 3 DE 6 - ARMADURAS</v>
          </cell>
          <cell r="N310">
            <v>20</v>
          </cell>
          <cell r="O310">
            <v>20</v>
          </cell>
        </row>
        <row r="311">
          <cell r="B311" t="str">
            <v>1.1.4.1.2.2.3.3</v>
          </cell>
          <cell r="C311" t="str">
            <v>CRONOGRAMA DE EXECUÇÃO FÍSICA DETALHADO</v>
          </cell>
          <cell r="D311" t="str">
            <v>CIVIL</v>
          </cell>
          <cell r="E311">
            <v>0.36</v>
          </cell>
          <cell r="F311">
            <v>1</v>
          </cell>
          <cell r="H311">
            <v>0</v>
          </cell>
          <cell r="I311">
            <v>0</v>
          </cell>
          <cell r="K311" t="str">
            <v>BASE DE EQUIPAMENTOS - ESTRUTURAS II - VIGAS FL. 4 DE 6 - ARMADURAS</v>
          </cell>
          <cell r="N311">
            <v>20</v>
          </cell>
          <cell r="O311">
            <v>20</v>
          </cell>
        </row>
        <row r="312">
          <cell r="B312" t="str">
            <v>1.1.4.1.2.2.3.4</v>
          </cell>
          <cell r="C312" t="str">
            <v>CURVA DE EXECUÇÃO FÍSICA</v>
          </cell>
          <cell r="D312" t="str">
            <v>CIVIL</v>
          </cell>
          <cell r="E312">
            <v>0.18</v>
          </cell>
          <cell r="F312">
            <v>1</v>
          </cell>
          <cell r="H312">
            <v>0</v>
          </cell>
          <cell r="I312">
            <v>0</v>
          </cell>
          <cell r="K312" t="str">
            <v>BASE DE EQUIPAMENTOS - ESTRUTURAS II - VIGAS FL. 5 DE 6 - ARMADURAS</v>
          </cell>
          <cell r="N312">
            <v>20</v>
          </cell>
          <cell r="O312">
            <v>20</v>
          </cell>
        </row>
        <row r="313">
          <cell r="B313" t="str">
            <v>1.1.4.1.2.2.3.5</v>
          </cell>
          <cell r="C313" t="str">
            <v>CRONOGRAMA DE EXECUÇÃO FÍSICA-FINANCEIRO DETALHADO</v>
          </cell>
          <cell r="D313" t="str">
            <v>CIVIL</v>
          </cell>
          <cell r="E313">
            <v>0.18</v>
          </cell>
          <cell r="F313">
            <v>1</v>
          </cell>
          <cell r="H313">
            <v>0</v>
          </cell>
          <cell r="I313">
            <v>0</v>
          </cell>
          <cell r="K313" t="str">
            <v>BASE DE EQUIPAMENTOS - ESTRUTURAS II - VIGAS FL. 6 DE 6 - ARMADURAS</v>
          </cell>
          <cell r="N313">
            <v>20</v>
          </cell>
          <cell r="O313">
            <v>20</v>
          </cell>
        </row>
        <row r="314">
          <cell r="B314" t="str">
            <v>1.1.4.1.2.2.3.6</v>
          </cell>
          <cell r="C314" t="str">
            <v>CURVA DE EXECUÇÃO FÍSICA-FINANCEIRA</v>
          </cell>
          <cell r="D314" t="str">
            <v>CIVIL</v>
          </cell>
          <cell r="E314">
            <v>0.18</v>
          </cell>
          <cell r="F314">
            <v>1</v>
          </cell>
          <cell r="H314">
            <v>0</v>
          </cell>
          <cell r="I314">
            <v>0</v>
          </cell>
          <cell r="K314" t="str">
            <v>BASE DE EQUIPAMENTOS - ESTRUTURAS II - LAJES E BASES - EL. 107,20 - ARMADURAS</v>
          </cell>
          <cell r="N314">
            <v>20</v>
          </cell>
          <cell r="O314">
            <v>20</v>
          </cell>
        </row>
        <row r="315">
          <cell r="B315" t="str">
            <v>1.1.4.1.2.2.3.7</v>
          </cell>
          <cell r="C315" t="str">
            <v>PROCEDIMENTO DE MEDIÇÃO DE SERVIÇOS</v>
          </cell>
          <cell r="D315" t="str">
            <v>CIVIL</v>
          </cell>
          <cell r="E315">
            <v>0.26999999999999996</v>
          </cell>
          <cell r="F315">
            <v>1</v>
          </cell>
          <cell r="H315">
            <v>0</v>
          </cell>
          <cell r="I315">
            <v>0</v>
          </cell>
          <cell r="K315" t="str">
            <v>BASE DE EQUIPAMENTOS - ESTRUTURAS II - LAJES E BASES - EL. 115,20 - ARMADURAS</v>
          </cell>
          <cell r="N315">
            <v>20</v>
          </cell>
          <cell r="O315">
            <v>20</v>
          </cell>
        </row>
        <row r="316">
          <cell r="B316" t="str">
            <v>1.1.4.1.2.2.4</v>
          </cell>
          <cell r="C316" t="str">
            <v>PROCEDIMENTOS DE QSMS</v>
          </cell>
          <cell r="D316" t="str">
            <v>CIVIL</v>
          </cell>
          <cell r="E316" t="str">
            <v>1.1.2.1.3.5</v>
          </cell>
          <cell r="F316" t="str">
            <v>1.1.2.1.3.5.1</v>
          </cell>
          <cell r="H316">
            <v>0</v>
          </cell>
          <cell r="I316">
            <v>0</v>
          </cell>
          <cell r="K316" t="str">
            <v>BASE DE EQUIPAMENTOS - ESTRUTURAS III - PILARES FL. 1 DE 2 - ARMADURAS</v>
          </cell>
          <cell r="N316">
            <v>20</v>
          </cell>
          <cell r="O316">
            <v>20</v>
          </cell>
        </row>
        <row r="317">
          <cell r="B317" t="str">
            <v>1.1.4.1.2.2.4.1</v>
          </cell>
          <cell r="C317" t="str">
            <v>MANUAL DA QUALIDADE DE PROJETO DE PRÉ-DETALHAMENTO</v>
          </cell>
          <cell r="D317" t="str">
            <v>CIVIL</v>
          </cell>
          <cell r="E317">
            <v>0.42</v>
          </cell>
          <cell r="F317">
            <v>1</v>
          </cell>
          <cell r="H317">
            <v>0</v>
          </cell>
          <cell r="I317">
            <v>0</v>
          </cell>
          <cell r="K317" t="str">
            <v>BASE DE EQUIPAMENTOS - ESTRUTURAS III - PILARES FL. 2 DE 2 - ARMADURAS</v>
          </cell>
          <cell r="N317">
            <v>20</v>
          </cell>
          <cell r="O317">
            <v>20</v>
          </cell>
        </row>
        <row r="318">
          <cell r="B318" t="str">
            <v>1.1.4.1.2.2.4.2</v>
          </cell>
          <cell r="C318" t="str">
            <v>PLANO DA QUALIDADE</v>
          </cell>
          <cell r="D318" t="str">
            <v>CIVIL</v>
          </cell>
          <cell r="E318">
            <v>0.18</v>
          </cell>
          <cell r="F318">
            <v>1</v>
          </cell>
          <cell r="H318">
            <v>0</v>
          </cell>
          <cell r="I318">
            <v>0</v>
          </cell>
          <cell r="K318" t="str">
            <v>BASE DE EQUIPAMENTOS - ESTRUTURAS III - VIGAS FL. 1 DE 6 - ARMADURAS</v>
          </cell>
          <cell r="N318">
            <v>20</v>
          </cell>
          <cell r="O318">
            <v>20</v>
          </cell>
        </row>
        <row r="319">
          <cell r="A319">
            <v>6</v>
          </cell>
          <cell r="B319" t="str">
            <v xml:space="preserve"> 1.1.4.1.2.3  </v>
          </cell>
          <cell r="C319" t="str">
            <v xml:space="preserve"> MANUTENÇÃO DAS EQUIPES  </v>
          </cell>
          <cell r="D319" t="str">
            <v>CIVIL</v>
          </cell>
          <cell r="E319" t="str">
            <v>1.1.2.1.3.5</v>
          </cell>
          <cell r="F319" t="str">
            <v>1.1.2.1.3.5.1</v>
          </cell>
          <cell r="H319">
            <v>0</v>
          </cell>
          <cell r="I319">
            <v>0</v>
          </cell>
          <cell r="J319" t="str">
            <v/>
          </cell>
          <cell r="K319" t="str">
            <v/>
          </cell>
          <cell r="L319" t="str">
            <v/>
          </cell>
          <cell r="M319" t="str">
            <v/>
          </cell>
          <cell r="N319" t="str">
            <v/>
          </cell>
          <cell r="O319">
            <v>50</v>
          </cell>
        </row>
        <row r="320">
          <cell r="B320" t="str">
            <v xml:space="preserve"> 1.1.4.1.2.3.1</v>
          </cell>
          <cell r="C320" t="str">
            <v>MANUTENÇÃO DA EQUIPE NO ESCRITÓRIO SEDE DA CONTRATADA</v>
          </cell>
          <cell r="D320" t="str">
            <v>CIVIL</v>
          </cell>
          <cell r="E320">
            <v>0</v>
          </cell>
          <cell r="F320">
            <v>1</v>
          </cell>
          <cell r="H320">
            <v>0</v>
          </cell>
          <cell r="I320">
            <v>0</v>
          </cell>
          <cell r="K320" t="str">
            <v>BASE DE EQUIPAMENTOS - ESTRUTURAS III - VIGAS FL. 3 DE 6 - ARMADURAS</v>
          </cell>
          <cell r="N320">
            <v>20</v>
          </cell>
          <cell r="O320">
            <v>20</v>
          </cell>
        </row>
        <row r="321">
          <cell r="B321" t="str">
            <v xml:space="preserve"> 1.1.4.1.2.3.2</v>
          </cell>
          <cell r="C321" t="str">
            <v>MANUTENÇÃO DA EQUIPE MÍNIMA LOTADA NA UM-REPAR</v>
          </cell>
          <cell r="D321" t="str">
            <v>CIVIL</v>
          </cell>
          <cell r="E321">
            <v>0</v>
          </cell>
          <cell r="F321">
            <v>1</v>
          </cell>
          <cell r="H321">
            <v>0</v>
          </cell>
          <cell r="I321">
            <v>0</v>
          </cell>
          <cell r="K321" t="str">
            <v>BASE DE EQUIPAMENTOS - ESTRUTURAS III - VIGAS FL. 4 DE 6 - ARMADURAS</v>
          </cell>
          <cell r="N321">
            <v>20</v>
          </cell>
          <cell r="O321">
            <v>20</v>
          </cell>
        </row>
        <row r="322">
          <cell r="A322">
            <v>5</v>
          </cell>
          <cell r="B322" t="str">
            <v xml:space="preserve"> 1.1.4.1.3  </v>
          </cell>
          <cell r="C322" t="str">
            <v xml:space="preserve"> DESMOBILIZAÇÃO  </v>
          </cell>
          <cell r="D322" t="str">
            <v>CIVIL</v>
          </cell>
          <cell r="E322">
            <v>1.9999999999999998</v>
          </cell>
          <cell r="F322">
            <v>1</v>
          </cell>
          <cell r="H322">
            <v>0</v>
          </cell>
          <cell r="I322">
            <v>0</v>
          </cell>
          <cell r="J322" t="str">
            <v/>
          </cell>
          <cell r="K322" t="str">
            <v/>
          </cell>
          <cell r="L322" t="str">
            <v/>
          </cell>
          <cell r="M322" t="str">
            <v/>
          </cell>
          <cell r="N322">
            <v>20</v>
          </cell>
          <cell r="O322" t="str">
            <v/>
          </cell>
        </row>
        <row r="323">
          <cell r="A323">
            <v>4</v>
          </cell>
          <cell r="B323" t="str">
            <v>1.1.4.2</v>
          </cell>
          <cell r="C323" t="str">
            <v xml:space="preserve"> INFRA-ESTRUTURA  </v>
          </cell>
          <cell r="D323" t="str">
            <v>CIVIL</v>
          </cell>
          <cell r="E323" t="str">
            <v>1.1.2.1.3.5</v>
          </cell>
          <cell r="F323" t="str">
            <v>1.1.2.1.3.5.1</v>
          </cell>
          <cell r="H323">
            <v>0</v>
          </cell>
          <cell r="I323">
            <v>0</v>
          </cell>
          <cell r="J323" t="str">
            <v/>
          </cell>
          <cell r="K323" t="str">
            <v/>
          </cell>
          <cell r="L323" t="str">
            <v/>
          </cell>
          <cell r="M323">
            <v>8</v>
          </cell>
          <cell r="N323" t="str">
            <v/>
          </cell>
          <cell r="O323" t="str">
            <v/>
          </cell>
        </row>
        <row r="324">
          <cell r="A324">
            <v>5</v>
          </cell>
          <cell r="B324" t="str">
            <v xml:space="preserve"> 1.1.4.2.1  </v>
          </cell>
          <cell r="C324" t="str">
            <v xml:space="preserve"> ESCRITÓRIO DA CONTRATADA NA UN-REPAR  </v>
          </cell>
          <cell r="D324" t="str">
            <v>CIVIL</v>
          </cell>
          <cell r="E324" t="str">
            <v>1.1.2.1.3.5</v>
          </cell>
          <cell r="F324" t="str">
            <v>1.1.2.1.3.5.1</v>
          </cell>
          <cell r="H324">
            <v>0</v>
          </cell>
          <cell r="I324">
            <v>0</v>
          </cell>
          <cell r="J324" t="str">
            <v/>
          </cell>
          <cell r="K324" t="str">
            <v/>
          </cell>
          <cell r="L324" t="str">
            <v/>
          </cell>
          <cell r="M324" t="str">
            <v/>
          </cell>
          <cell r="N324">
            <v>100</v>
          </cell>
          <cell r="O324" t="str">
            <v/>
          </cell>
        </row>
        <row r="325">
          <cell r="B325" t="str">
            <v xml:space="preserve"> 1.1.4.2.1.1</v>
          </cell>
          <cell r="C325" t="str">
            <v xml:space="preserve">IMPLANTAÇÃO DO ESCRITÓRIO DA CONTRATADA NA UN-REPAR  </v>
          </cell>
          <cell r="D325" t="str">
            <v>CIVIL</v>
          </cell>
          <cell r="E325">
            <v>0</v>
          </cell>
          <cell r="F325">
            <v>1</v>
          </cell>
          <cell r="H325">
            <v>0</v>
          </cell>
          <cell r="I325">
            <v>0</v>
          </cell>
          <cell r="K325" t="str">
            <v>BASE DE EQUIPAMENTOS - ESTRUTURAS III - LAJES E BASES - EL. 115,20 - ARMADURAS</v>
          </cell>
          <cell r="N325">
            <v>20</v>
          </cell>
          <cell r="O325">
            <v>10</v>
          </cell>
        </row>
        <row r="326">
          <cell r="B326" t="str">
            <v xml:space="preserve"> 1.1.4.2.1.2</v>
          </cell>
          <cell r="C326" t="str">
            <v xml:space="preserve">MANUTENÇÃO ESCRITÓRIO DA CONTRATADA NA UN-REPAR  </v>
          </cell>
          <cell r="D326" t="str">
            <v>CIVIL</v>
          </cell>
          <cell r="E326">
            <v>0</v>
          </cell>
          <cell r="F326">
            <v>1</v>
          </cell>
          <cell r="H326">
            <v>0</v>
          </cell>
          <cell r="I326">
            <v>0</v>
          </cell>
          <cell r="K326" t="str">
            <v>BASE DE EQUIPAMENTOS - ESTRUTURAS IV - PILARES - ARMADURAS</v>
          </cell>
          <cell r="N326">
            <v>20</v>
          </cell>
          <cell r="O326">
            <v>90</v>
          </cell>
        </row>
        <row r="327">
          <cell r="C327">
            <v>2316</v>
          </cell>
          <cell r="D327" t="str">
            <v>CIVIL</v>
          </cell>
          <cell r="E327" t="str">
            <v>1.1.2.1.3.5</v>
          </cell>
          <cell r="F327" t="str">
            <v>1.1.2.1.3.5.1</v>
          </cell>
          <cell r="H327">
            <v>0</v>
          </cell>
          <cell r="I327">
            <v>0</v>
          </cell>
          <cell r="K327" t="str">
            <v>BASE DE EQUIPAMENTOS - ESTRUTURAS IV - VIGAS - ARMADURAS  - FL. 1 DE 2</v>
          </cell>
          <cell r="N327">
            <v>20</v>
          </cell>
          <cell r="O327">
            <v>20</v>
          </cell>
        </row>
        <row r="328">
          <cell r="A328">
            <v>4</v>
          </cell>
          <cell r="B328" t="str">
            <v>1.1.4.3</v>
          </cell>
          <cell r="C328" t="str">
            <v xml:space="preserve"> PROJETOS CIVIS E ELETRONICOS  </v>
          </cell>
          <cell r="D328" t="str">
            <v>CIVIL</v>
          </cell>
          <cell r="E328" t="str">
            <v>1.1.2.1.3.5</v>
          </cell>
          <cell r="F328" t="str">
            <v>1.1.2.1.3.5.1</v>
          </cell>
          <cell r="H328">
            <v>0</v>
          </cell>
          <cell r="I328">
            <v>0</v>
          </cell>
          <cell r="J328" t="str">
            <v/>
          </cell>
          <cell r="K328" t="str">
            <v/>
          </cell>
          <cell r="L328" t="str">
            <v/>
          </cell>
          <cell r="M328">
            <v>82</v>
          </cell>
          <cell r="N328" t="str">
            <v/>
          </cell>
          <cell r="O328" t="str">
            <v/>
          </cell>
        </row>
        <row r="329">
          <cell r="A329">
            <v>5</v>
          </cell>
          <cell r="B329" t="str">
            <v xml:space="preserve"> 1.1.4.3.1  </v>
          </cell>
          <cell r="C329" t="str">
            <v xml:space="preserve"> CIVIL  </v>
          </cell>
          <cell r="D329" t="str">
            <v>CIVIL</v>
          </cell>
          <cell r="E329" t="str">
            <v>1.1.2.1.3.5</v>
          </cell>
          <cell r="F329" t="str">
            <v>1.1.2.1.3.5.1</v>
          </cell>
          <cell r="H329">
            <v>0</v>
          </cell>
          <cell r="I329">
            <v>0</v>
          </cell>
          <cell r="J329" t="str">
            <v/>
          </cell>
          <cell r="K329" t="str">
            <v/>
          </cell>
          <cell r="L329" t="str">
            <v/>
          </cell>
          <cell r="M329" t="str">
            <v/>
          </cell>
          <cell r="N329">
            <v>15</v>
          </cell>
          <cell r="O329" t="str">
            <v/>
          </cell>
        </row>
        <row r="330">
          <cell r="A330">
            <v>6</v>
          </cell>
          <cell r="B330" t="str">
            <v xml:space="preserve"> 1.1.4.3.1.1  </v>
          </cell>
          <cell r="C330" t="str">
            <v xml:space="preserve"> ESTRUTURA  </v>
          </cell>
          <cell r="D330" t="str">
            <v>CIVIL</v>
          </cell>
          <cell r="E330" t="str">
            <v>1.1.2.1.3.5</v>
          </cell>
          <cell r="F330" t="str">
            <v>1.1.2.1.3.5.1</v>
          </cell>
          <cell r="H330">
            <v>0</v>
          </cell>
          <cell r="I330">
            <v>0</v>
          </cell>
          <cell r="J330" t="str">
            <v/>
          </cell>
          <cell r="K330" t="str">
            <v/>
          </cell>
          <cell r="L330" t="str">
            <v/>
          </cell>
          <cell r="M330" t="str">
            <v/>
          </cell>
          <cell r="N330" t="str">
            <v/>
          </cell>
          <cell r="O330">
            <v>40</v>
          </cell>
        </row>
        <row r="331">
          <cell r="A331">
            <v>6</v>
          </cell>
          <cell r="B331" t="str">
            <v xml:space="preserve"> 1.1.4.3.1.2  </v>
          </cell>
          <cell r="C331" t="str">
            <v xml:space="preserve"> ARQUITETONICO  </v>
          </cell>
          <cell r="D331" t="str">
            <v>CIVIL</v>
          </cell>
          <cell r="E331" t="str">
            <v>1.1.2.1.3.5</v>
          </cell>
          <cell r="F331" t="str">
            <v>1.1.2.1.3.5.1</v>
          </cell>
          <cell r="H331">
            <v>0</v>
          </cell>
          <cell r="I331">
            <v>0</v>
          </cell>
          <cell r="J331" t="str">
            <v/>
          </cell>
          <cell r="K331" t="str">
            <v/>
          </cell>
          <cell r="L331" t="str">
            <v/>
          </cell>
          <cell r="M331" t="str">
            <v/>
          </cell>
          <cell r="N331" t="str">
            <v/>
          </cell>
          <cell r="O331">
            <v>30</v>
          </cell>
        </row>
        <row r="332">
          <cell r="A332">
            <v>6</v>
          </cell>
          <cell r="B332" t="str">
            <v xml:space="preserve"> 1.1.4.3.1.3  </v>
          </cell>
          <cell r="C332" t="str">
            <v xml:space="preserve"> UNDERGROUD  </v>
          </cell>
          <cell r="D332" t="str">
            <v>CIVIL</v>
          </cell>
          <cell r="E332" t="str">
            <v>1.1.2.1.3.5</v>
          </cell>
          <cell r="F332" t="str">
            <v>1.1.2.1.3.5.1</v>
          </cell>
          <cell r="H332">
            <v>0</v>
          </cell>
          <cell r="I332">
            <v>0</v>
          </cell>
          <cell r="J332" t="str">
            <v/>
          </cell>
          <cell r="K332" t="str">
            <v/>
          </cell>
          <cell r="L332" t="str">
            <v/>
          </cell>
          <cell r="M332" t="str">
            <v/>
          </cell>
          <cell r="N332" t="str">
            <v/>
          </cell>
          <cell r="O332">
            <v>30</v>
          </cell>
        </row>
        <row r="333">
          <cell r="A333">
            <v>5</v>
          </cell>
          <cell r="B333" t="str">
            <v xml:space="preserve"> 1.1.4.3.2  </v>
          </cell>
          <cell r="C333" t="str">
            <v xml:space="preserve"> ELETROMECÂNICOS  </v>
          </cell>
          <cell r="D333" t="str">
            <v>CIVIL</v>
          </cell>
          <cell r="E333" t="str">
            <v>1.1.2.1.3.5</v>
          </cell>
          <cell r="F333" t="str">
            <v>1.1.2.1.3.5.1</v>
          </cell>
          <cell r="H333">
            <v>0</v>
          </cell>
          <cell r="I333">
            <v>0</v>
          </cell>
          <cell r="J333" t="str">
            <v/>
          </cell>
          <cell r="K333" t="str">
            <v/>
          </cell>
          <cell r="L333" t="str">
            <v/>
          </cell>
          <cell r="M333" t="str">
            <v/>
          </cell>
          <cell r="N333">
            <v>78</v>
          </cell>
          <cell r="O333" t="str">
            <v/>
          </cell>
        </row>
        <row r="334">
          <cell r="A334">
            <v>6</v>
          </cell>
          <cell r="B334" t="str">
            <v xml:space="preserve"> 1.1.4.3.2.1  </v>
          </cell>
          <cell r="C334" t="str">
            <v xml:space="preserve"> PROCESSO  </v>
          </cell>
          <cell r="D334" t="str">
            <v>CIVIL</v>
          </cell>
          <cell r="E334" t="str">
            <v>1.1.2.1.3.5</v>
          </cell>
          <cell r="F334" t="str">
            <v>1.1.2.1.3.5.1</v>
          </cell>
          <cell r="H334">
            <v>0</v>
          </cell>
          <cell r="I334">
            <v>0</v>
          </cell>
          <cell r="J334" t="str">
            <v/>
          </cell>
          <cell r="K334" t="str">
            <v/>
          </cell>
          <cell r="L334" t="str">
            <v/>
          </cell>
          <cell r="M334" t="str">
            <v/>
          </cell>
          <cell r="N334" t="str">
            <v/>
          </cell>
          <cell r="O334">
            <v>25</v>
          </cell>
        </row>
        <row r="335">
          <cell r="A335">
            <v>6</v>
          </cell>
          <cell r="B335" t="str">
            <v xml:space="preserve"> 1.1.4.3.2.2  </v>
          </cell>
          <cell r="C335" t="str">
            <v xml:space="preserve"> EQUIPAMENTOS  </v>
          </cell>
          <cell r="D335" t="str">
            <v>CIVIL</v>
          </cell>
          <cell r="E335" t="str">
            <v>1.1.2.1.3.5</v>
          </cell>
          <cell r="F335" t="str">
            <v>1.1.2.1.3.5.1</v>
          </cell>
          <cell r="H335">
            <v>0</v>
          </cell>
          <cell r="I335">
            <v>0</v>
          </cell>
          <cell r="J335" t="str">
            <v/>
          </cell>
          <cell r="K335" t="str">
            <v/>
          </cell>
          <cell r="L335" t="str">
            <v/>
          </cell>
          <cell r="M335" t="str">
            <v/>
          </cell>
          <cell r="N335" t="str">
            <v/>
          </cell>
          <cell r="O335">
            <v>15</v>
          </cell>
        </row>
        <row r="336">
          <cell r="A336">
            <v>6</v>
          </cell>
          <cell r="B336" t="str">
            <v xml:space="preserve"> 1.1.4.3.2.3  </v>
          </cell>
          <cell r="C336" t="str">
            <v xml:space="preserve"> TUBULAÇÃO  </v>
          </cell>
          <cell r="D336" t="str">
            <v>CIVIL</v>
          </cell>
          <cell r="E336" t="str">
            <v>1.1.2.1.3.5</v>
          </cell>
          <cell r="F336" t="str">
            <v>1.1.2.1.3.5.1</v>
          </cell>
          <cell r="H336">
            <v>0</v>
          </cell>
          <cell r="I336">
            <v>0</v>
          </cell>
          <cell r="J336" t="str">
            <v/>
          </cell>
          <cell r="K336" t="str">
            <v/>
          </cell>
          <cell r="L336" t="str">
            <v/>
          </cell>
          <cell r="M336" t="str">
            <v/>
          </cell>
          <cell r="N336" t="str">
            <v/>
          </cell>
          <cell r="O336">
            <v>30</v>
          </cell>
        </row>
        <row r="337">
          <cell r="A337">
            <v>6</v>
          </cell>
          <cell r="B337" t="str">
            <v xml:space="preserve"> 1.1.4.3.2.4  </v>
          </cell>
          <cell r="C337" t="str">
            <v xml:space="preserve"> ELÉTRICA  </v>
          </cell>
          <cell r="D337" t="str">
            <v>CIVIL</v>
          </cell>
          <cell r="E337" t="str">
            <v>1.1.2.1.3.5</v>
          </cell>
          <cell r="F337" t="str">
            <v>1.1.2.1.3.5.1</v>
          </cell>
          <cell r="H337">
            <v>0</v>
          </cell>
          <cell r="I337">
            <v>0</v>
          </cell>
          <cell r="J337" t="str">
            <v/>
          </cell>
          <cell r="K337" t="str">
            <v/>
          </cell>
          <cell r="L337" t="str">
            <v/>
          </cell>
          <cell r="M337" t="str">
            <v/>
          </cell>
          <cell r="N337" t="str">
            <v/>
          </cell>
          <cell r="O337">
            <v>10</v>
          </cell>
        </row>
        <row r="338">
          <cell r="A338">
            <v>6</v>
          </cell>
          <cell r="B338" t="str">
            <v xml:space="preserve"> 1.1.4.3.2.5  </v>
          </cell>
          <cell r="C338" t="str">
            <v xml:space="preserve"> INSTRUMENTAÇÃO  </v>
          </cell>
          <cell r="D338" t="str">
            <v>CIVIL</v>
          </cell>
          <cell r="E338" t="str">
            <v>1.1.2.1.3.5</v>
          </cell>
          <cell r="F338" t="str">
            <v>1.1.2.1.3.5.1</v>
          </cell>
          <cell r="H338">
            <v>0</v>
          </cell>
          <cell r="I338">
            <v>0</v>
          </cell>
          <cell r="J338" t="str">
            <v/>
          </cell>
          <cell r="K338" t="str">
            <v/>
          </cell>
          <cell r="L338" t="str">
            <v/>
          </cell>
          <cell r="M338" t="str">
            <v/>
          </cell>
          <cell r="N338" t="str">
            <v/>
          </cell>
          <cell r="O338">
            <v>20</v>
          </cell>
        </row>
        <row r="339">
          <cell r="A339">
            <v>5</v>
          </cell>
          <cell r="B339" t="str">
            <v xml:space="preserve"> 1.1.4.3.3  </v>
          </cell>
          <cell r="C339" t="str">
            <v xml:space="preserve"> LIVRO DE PROJETO DE PRÉ DETALHAMENTO  </v>
          </cell>
          <cell r="D339" t="str">
            <v>CIVIL</v>
          </cell>
          <cell r="E339" t="str">
            <v>1.1.2.1.3.5</v>
          </cell>
          <cell r="F339" t="str">
            <v>1.1.2.1.3.5.1</v>
          </cell>
          <cell r="H339">
            <v>0</v>
          </cell>
          <cell r="I339">
            <v>0</v>
          </cell>
          <cell r="J339" t="str">
            <v/>
          </cell>
          <cell r="K339" t="str">
            <v/>
          </cell>
          <cell r="L339" t="str">
            <v/>
          </cell>
          <cell r="M339" t="str">
            <v/>
          </cell>
          <cell r="N339">
            <v>2</v>
          </cell>
          <cell r="O339" t="str">
            <v/>
          </cell>
        </row>
        <row r="340">
          <cell r="A340">
            <v>5</v>
          </cell>
          <cell r="B340" t="str">
            <v xml:space="preserve"> 1.1.4.3.4  </v>
          </cell>
          <cell r="C340" t="str">
            <v xml:space="preserve"> MAQUETE ELETRONICA  </v>
          </cell>
          <cell r="D340" t="str">
            <v>CIVIL</v>
          </cell>
          <cell r="E340" t="str">
            <v>1.1.2.1.3.5</v>
          </cell>
          <cell r="F340" t="str">
            <v>1.1.2.1.3.5.1</v>
          </cell>
          <cell r="H340">
            <v>0</v>
          </cell>
          <cell r="I340">
            <v>0</v>
          </cell>
          <cell r="J340" t="str">
            <v/>
          </cell>
          <cell r="K340" t="str">
            <v/>
          </cell>
          <cell r="L340" t="str">
            <v/>
          </cell>
          <cell r="M340" t="str">
            <v/>
          </cell>
          <cell r="N340">
            <v>5</v>
          </cell>
          <cell r="O340" t="str">
            <v/>
          </cell>
        </row>
        <row r="341">
          <cell r="C341" t="str">
            <v xml:space="preserve">SUB-TOTAL - UNIDADE 2222 REFORMA CATALITICA  </v>
          </cell>
          <cell r="D341" t="str">
            <v>CIVIL</v>
          </cell>
          <cell r="E341" t="str">
            <v>1.1.2.1.3.5</v>
          </cell>
          <cell r="F341" t="str">
            <v>1.1.2.1.3.5.1</v>
          </cell>
        </row>
        <row r="342">
          <cell r="C342">
            <v>2316</v>
          </cell>
          <cell r="D342" t="str">
            <v>CIVIL</v>
          </cell>
          <cell r="E342" t="str">
            <v>1.1.2.1.3.5</v>
          </cell>
          <cell r="F342" t="str">
            <v>1.1.2.1.3.5.1</v>
          </cell>
          <cell r="H342" t="str">
            <v>DE-5230.00-2316-131-QGI-185</v>
          </cell>
          <cell r="I342" t="str">
            <v>DE-2316-C.24-187</v>
          </cell>
          <cell r="K342" t="str">
            <v>PIPE-RACK - PILARES - ARMADURA - FL.12/12</v>
          </cell>
          <cell r="N342">
            <v>20</v>
          </cell>
          <cell r="O342">
            <v>20</v>
          </cell>
        </row>
        <row r="343">
          <cell r="A343">
            <v>3</v>
          </cell>
          <cell r="B343" t="str">
            <v>1.1.5</v>
          </cell>
          <cell r="C343" t="str">
            <v xml:space="preserve">UNIDADE 32323 DEA ( GASOLINA )  </v>
          </cell>
          <cell r="D343" t="str">
            <v>CIVIL</v>
          </cell>
          <cell r="E343" t="str">
            <v>1.1.2.1.3.5</v>
          </cell>
          <cell r="F343" t="str">
            <v>1.1.2.1.3.5.1</v>
          </cell>
          <cell r="H343">
            <v>0</v>
          </cell>
          <cell r="I343">
            <v>0</v>
          </cell>
          <cell r="J343" t="str">
            <v/>
          </cell>
          <cell r="K343" t="str">
            <v/>
          </cell>
          <cell r="L343">
            <v>16</v>
          </cell>
          <cell r="M343" t="str">
            <v/>
          </cell>
          <cell r="N343" t="str">
            <v/>
          </cell>
          <cell r="O343" t="str">
            <v/>
          </cell>
        </row>
        <row r="344">
          <cell r="A344">
            <v>4</v>
          </cell>
          <cell r="B344" t="str">
            <v xml:space="preserve"> 1.1.5.1  </v>
          </cell>
          <cell r="C344" t="str">
            <v xml:space="preserve"> MOBILIZAÇÃO  </v>
          </cell>
          <cell r="D344" t="str">
            <v>CIVIL</v>
          </cell>
          <cell r="E344" t="str">
            <v>1.1.2.1.3.5</v>
          </cell>
          <cell r="F344" t="str">
            <v>1.1.2.1.3.5.1</v>
          </cell>
          <cell r="H344">
            <v>0</v>
          </cell>
          <cell r="I344">
            <v>0</v>
          </cell>
          <cell r="J344" t="str">
            <v/>
          </cell>
          <cell r="K344" t="str">
            <v/>
          </cell>
          <cell r="L344" t="str">
            <v/>
          </cell>
          <cell r="M344">
            <v>10</v>
          </cell>
          <cell r="N344" t="str">
            <v/>
          </cell>
          <cell r="O344" t="str">
            <v/>
          </cell>
        </row>
        <row r="345">
          <cell r="A345">
            <v>5</v>
          </cell>
          <cell r="B345" t="str">
            <v xml:space="preserve"> 1.1.5.1.1  </v>
          </cell>
          <cell r="C345" t="str">
            <v xml:space="preserve"> KICK OFF MEETING  </v>
          </cell>
          <cell r="D345" t="str">
            <v>CIVIL</v>
          </cell>
          <cell r="E345">
            <v>0.49999999999999994</v>
          </cell>
          <cell r="F345">
            <v>1</v>
          </cell>
          <cell r="H345">
            <v>0</v>
          </cell>
          <cell r="I345">
            <v>1</v>
          </cell>
          <cell r="J345" t="str">
            <v/>
          </cell>
          <cell r="K345" t="str">
            <v/>
          </cell>
          <cell r="L345" t="str">
            <v/>
          </cell>
          <cell r="M345" t="str">
            <v/>
          </cell>
          <cell r="N345">
            <v>5</v>
          </cell>
          <cell r="O345" t="str">
            <v/>
          </cell>
        </row>
        <row r="346">
          <cell r="A346">
            <v>5</v>
          </cell>
          <cell r="B346" t="str">
            <v xml:space="preserve"> 1.1.5.1.2  </v>
          </cell>
          <cell r="C346" t="str">
            <v xml:space="preserve"> MOBILIZAÇÃO, PLANEJAMENTO. MANUTENÇÃO  </v>
          </cell>
          <cell r="D346" t="str">
            <v>CIVIL</v>
          </cell>
          <cell r="E346" t="str">
            <v>1.1.2.1.3.5</v>
          </cell>
          <cell r="F346" t="str">
            <v>1.1.2.1.3.5.1</v>
          </cell>
          <cell r="H346">
            <v>0</v>
          </cell>
          <cell r="I346">
            <v>0</v>
          </cell>
          <cell r="J346" t="str">
            <v/>
          </cell>
          <cell r="K346" t="str">
            <v/>
          </cell>
          <cell r="L346" t="str">
            <v/>
          </cell>
          <cell r="M346" t="str">
            <v/>
          </cell>
          <cell r="N346">
            <v>75</v>
          </cell>
          <cell r="O346" t="str">
            <v/>
          </cell>
        </row>
        <row r="347">
          <cell r="A347">
            <v>6</v>
          </cell>
          <cell r="B347" t="str">
            <v xml:space="preserve"> 1.1.5.1.2.1  </v>
          </cell>
          <cell r="C347" t="str">
            <v xml:space="preserve"> MOBILIZAÇÃO DAS EQUIPES  </v>
          </cell>
          <cell r="D347" t="str">
            <v>CIVIL</v>
          </cell>
          <cell r="E347" t="str">
            <v>1.1.2.1.3.5</v>
          </cell>
          <cell r="F347" t="str">
            <v>1.1.2.1.3.5.1</v>
          </cell>
          <cell r="H347">
            <v>0</v>
          </cell>
          <cell r="I347">
            <v>0</v>
          </cell>
          <cell r="J347" t="str">
            <v/>
          </cell>
          <cell r="K347" t="str">
            <v/>
          </cell>
          <cell r="L347" t="str">
            <v/>
          </cell>
          <cell r="M347" t="str">
            <v/>
          </cell>
          <cell r="N347" t="str">
            <v/>
          </cell>
          <cell r="O347">
            <v>10</v>
          </cell>
        </row>
        <row r="348">
          <cell r="B348" t="str">
            <v>1.1.5.1.2.1.1</v>
          </cell>
          <cell r="C348" t="str">
            <v xml:space="preserve"> MOBILIZAÇÃO DA EQUIPE NO ESCRITÓRIO SEDE DA CONTRATADA</v>
          </cell>
          <cell r="D348" t="str">
            <v>CIVIL</v>
          </cell>
          <cell r="E348">
            <v>3.7499999999999999E-2</v>
          </cell>
          <cell r="F348">
            <v>1</v>
          </cell>
          <cell r="H348">
            <v>0</v>
          </cell>
          <cell r="I348">
            <v>0</v>
          </cell>
          <cell r="K348" t="str">
            <v>PIPE-RACK - VIGAS - ARMADURA - FL.6/18</v>
          </cell>
          <cell r="N348">
            <v>20</v>
          </cell>
          <cell r="O348">
            <v>20</v>
          </cell>
        </row>
        <row r="349">
          <cell r="B349" t="str">
            <v>1.1.5.1.2.1.2</v>
          </cell>
          <cell r="C349" t="str">
            <v xml:space="preserve"> MOBILIZAÇÃO DA EQUIPE MÍNIMA LOTADA NA UM-REPAR</v>
          </cell>
          <cell r="D349" t="str">
            <v>CIVIL</v>
          </cell>
          <cell r="E349">
            <v>0.71250000000000002</v>
          </cell>
          <cell r="F349">
            <v>1</v>
          </cell>
          <cell r="H349">
            <v>0</v>
          </cell>
          <cell r="I349">
            <v>0</v>
          </cell>
          <cell r="K349" t="str">
            <v>PIPE-RACK - VIGAS - ARMADURA - FL.7/18</v>
          </cell>
          <cell r="N349">
            <v>20</v>
          </cell>
          <cell r="O349">
            <v>20</v>
          </cell>
        </row>
        <row r="350">
          <cell r="A350">
            <v>6</v>
          </cell>
          <cell r="B350" t="str">
            <v xml:space="preserve">1.1.5.1.2.2  </v>
          </cell>
          <cell r="C350" t="str">
            <v xml:space="preserve"> PLANEJAMENTO  </v>
          </cell>
          <cell r="D350" t="str">
            <v>CIVIL</v>
          </cell>
          <cell r="E350" t="str">
            <v>1.1.2.1.3.5</v>
          </cell>
          <cell r="F350" t="str">
            <v>1.1.2.1.3.5.1</v>
          </cell>
          <cell r="H350">
            <v>0</v>
          </cell>
          <cell r="I350">
            <v>0</v>
          </cell>
          <cell r="J350" t="str">
            <v/>
          </cell>
          <cell r="K350" t="str">
            <v/>
          </cell>
          <cell r="L350" t="str">
            <v/>
          </cell>
          <cell r="M350" t="str">
            <v/>
          </cell>
          <cell r="N350" t="str">
            <v/>
          </cell>
          <cell r="O350">
            <v>40</v>
          </cell>
        </row>
        <row r="351">
          <cell r="B351" t="str">
            <v>1.1.5.1.2.2.1</v>
          </cell>
          <cell r="C351" t="str">
            <v>ORGANIZAÇÃO, RESPONSABILIDADE, AUTORIDADE E RECURSOS</v>
          </cell>
          <cell r="D351" t="str">
            <v>CIVIL</v>
          </cell>
          <cell r="E351" t="str">
            <v>1.1.2.1.3.5</v>
          </cell>
          <cell r="F351" t="str">
            <v>1.1.2.1.3.5.1</v>
          </cell>
          <cell r="H351">
            <v>0</v>
          </cell>
          <cell r="I351">
            <v>0</v>
          </cell>
          <cell r="K351" t="str">
            <v>PIPE-RACK - VIGAS - ARMADURA - FL.9/18</v>
          </cell>
          <cell r="N351">
            <v>20</v>
          </cell>
          <cell r="O351">
            <v>20</v>
          </cell>
        </row>
        <row r="352">
          <cell r="B352" t="str">
            <v>1.1.5.1.2.2.1.1</v>
          </cell>
          <cell r="C352" t="str">
            <v>ORGANOGRAMAS</v>
          </cell>
          <cell r="D352" t="str">
            <v>CIVIL</v>
          </cell>
          <cell r="E352">
            <v>0.15</v>
          </cell>
          <cell r="F352">
            <v>1</v>
          </cell>
          <cell r="H352">
            <v>1</v>
          </cell>
          <cell r="I352">
            <v>0</v>
          </cell>
          <cell r="K352" t="str">
            <v>PIPE-RACK - VIGAS - ARMADURA - FL.10/18</v>
          </cell>
          <cell r="N352">
            <v>20</v>
          </cell>
          <cell r="O352">
            <v>20</v>
          </cell>
        </row>
        <row r="353">
          <cell r="B353" t="str">
            <v>1.1.5.1.2.2.1.2</v>
          </cell>
          <cell r="C353" t="str">
            <v>CURRÍCULOS</v>
          </cell>
          <cell r="D353" t="str">
            <v>CIVIL</v>
          </cell>
          <cell r="E353">
            <v>0.15</v>
          </cell>
          <cell r="F353">
            <v>1</v>
          </cell>
          <cell r="H353">
            <v>1</v>
          </cell>
          <cell r="I353">
            <v>0</v>
          </cell>
          <cell r="K353" t="str">
            <v>PIPE-RACK - VIGAS - ARMADURA - FL.11/18</v>
          </cell>
          <cell r="N353">
            <v>20</v>
          </cell>
          <cell r="O353">
            <v>20</v>
          </cell>
        </row>
        <row r="354">
          <cell r="B354" t="str">
            <v>1.1.5.1.2.2.2</v>
          </cell>
          <cell r="C354" t="str">
            <v>RECURSOS</v>
          </cell>
          <cell r="D354" t="str">
            <v>CIVIL</v>
          </cell>
          <cell r="E354" t="str">
            <v>1.1.2.1.3.5</v>
          </cell>
          <cell r="F354" t="str">
            <v>1.1.2.1.3.5.1</v>
          </cell>
          <cell r="H354">
            <v>0</v>
          </cell>
          <cell r="I354">
            <v>0</v>
          </cell>
          <cell r="K354" t="str">
            <v>PIPE-RACK - VIGAS - ARMADURA - FL.12/18</v>
          </cell>
          <cell r="N354">
            <v>20</v>
          </cell>
          <cell r="O354">
            <v>20</v>
          </cell>
        </row>
        <row r="355">
          <cell r="B355" t="str">
            <v>1.1.5.1.2.2.2.1</v>
          </cell>
          <cell r="C355" t="str">
            <v>HISTOGRAMA DE MÃO DE OBRA</v>
          </cell>
          <cell r="D355" t="str">
            <v>CIVIL</v>
          </cell>
          <cell r="E355">
            <v>0.3</v>
          </cell>
          <cell r="F355">
            <v>1</v>
          </cell>
          <cell r="H355">
            <v>0</v>
          </cell>
          <cell r="I355">
            <v>0</v>
          </cell>
          <cell r="K355" t="str">
            <v>PIPE-RACK - VIGAS - ARMADURA - FL.13/18</v>
          </cell>
          <cell r="N355">
            <v>20</v>
          </cell>
          <cell r="O355">
            <v>20</v>
          </cell>
        </row>
        <row r="356">
          <cell r="B356" t="str">
            <v>1.1.5.1.2.2.3</v>
          </cell>
          <cell r="C356" t="str">
            <v>PROCEDIMENTO DE PLANEJAMENTO DE PROJETO</v>
          </cell>
          <cell r="D356" t="str">
            <v>CIVIL</v>
          </cell>
          <cell r="E356" t="str">
            <v>1.1.2.1.3.5</v>
          </cell>
          <cell r="F356" t="str">
            <v>1.1.2.1.3.5.1</v>
          </cell>
          <cell r="H356">
            <v>0</v>
          </cell>
          <cell r="I356">
            <v>0</v>
          </cell>
          <cell r="K356" t="str">
            <v>PIPE-RACK - VIGAS - ARMADURA - FL.14/18</v>
          </cell>
          <cell r="N356">
            <v>20</v>
          </cell>
          <cell r="O356">
            <v>20</v>
          </cell>
        </row>
        <row r="357">
          <cell r="B357" t="str">
            <v>1.1.5.1.2.2.3.1</v>
          </cell>
          <cell r="C357" t="str">
            <v>EAP DETALHADA</v>
          </cell>
          <cell r="D357" t="str">
            <v>CIVIL</v>
          </cell>
          <cell r="E357">
            <v>0.26999999999999996</v>
          </cell>
          <cell r="F357">
            <v>1</v>
          </cell>
          <cell r="H357">
            <v>0</v>
          </cell>
          <cell r="I357">
            <v>0</v>
          </cell>
          <cell r="K357" t="str">
            <v>PIPE-RACK - VIGAS - ARMADURA - FL.15/18</v>
          </cell>
          <cell r="N357">
            <v>20</v>
          </cell>
          <cell r="O357">
            <v>20</v>
          </cell>
        </row>
        <row r="358">
          <cell r="B358" t="str">
            <v>1.1.5.1.2.2.3.2</v>
          </cell>
          <cell r="C358" t="str">
            <v>LISTA DE DOCUMENTOS DA U-2316 - UHDS</v>
          </cell>
          <cell r="D358" t="str">
            <v>CIVIL</v>
          </cell>
          <cell r="E358">
            <v>0.36</v>
          </cell>
          <cell r="F358">
            <v>1</v>
          </cell>
          <cell r="H358">
            <v>0</v>
          </cell>
          <cell r="I358">
            <v>0</v>
          </cell>
          <cell r="K358" t="str">
            <v>PIPE-RACK - VIGAS - ARMADURA - FL.16/18</v>
          </cell>
          <cell r="N358">
            <v>20</v>
          </cell>
          <cell r="O358">
            <v>20</v>
          </cell>
        </row>
        <row r="359">
          <cell r="B359" t="str">
            <v>1.1.5.1.2.2.3.3</v>
          </cell>
          <cell r="C359" t="str">
            <v>CRONOGRAMA DE EXECUÇÃO FÍSICA DETALHADO</v>
          </cell>
          <cell r="D359" t="str">
            <v>CIVIL</v>
          </cell>
          <cell r="E359">
            <v>0.36</v>
          </cell>
          <cell r="F359">
            <v>1</v>
          </cell>
          <cell r="H359">
            <v>0</v>
          </cell>
          <cell r="I359">
            <v>0</v>
          </cell>
          <cell r="K359" t="str">
            <v>PIPE-RACK - VIGAS - ARMADURA - FL.17/18</v>
          </cell>
          <cell r="N359">
            <v>20</v>
          </cell>
          <cell r="O359">
            <v>20</v>
          </cell>
        </row>
        <row r="360">
          <cell r="B360" t="str">
            <v>1.1.5.1.2.2.3.4</v>
          </cell>
          <cell r="C360" t="str">
            <v>CURVA DE EXECUÇÃO FÍSICA</v>
          </cell>
          <cell r="D360" t="str">
            <v>CIVIL</v>
          </cell>
          <cell r="E360">
            <v>0.18</v>
          </cell>
          <cell r="F360">
            <v>1</v>
          </cell>
          <cell r="H360">
            <v>0</v>
          </cell>
          <cell r="I360">
            <v>0</v>
          </cell>
          <cell r="K360" t="str">
            <v>PIPE-RACK - VIGAS - ARMADURA - FL.18/18</v>
          </cell>
          <cell r="N360">
            <v>20</v>
          </cell>
          <cell r="O360">
            <v>20</v>
          </cell>
        </row>
        <row r="361">
          <cell r="B361" t="str">
            <v>1.1.5.1.2.2.3.5</v>
          </cell>
          <cell r="C361" t="str">
            <v>CRONOGRAMA DE EXECUÇÃO FÍSICA-FINANCEIRO DETALHADO</v>
          </cell>
          <cell r="D361" t="str">
            <v>CIVIL</v>
          </cell>
          <cell r="E361">
            <v>0.18</v>
          </cell>
          <cell r="F361">
            <v>1</v>
          </cell>
          <cell r="H361">
            <v>0</v>
          </cell>
          <cell r="I361">
            <v>0</v>
          </cell>
          <cell r="K361" t="str">
            <v>PIPE-RACK - LAJES - ARMADURA - FL.1/2</v>
          </cell>
          <cell r="N361">
            <v>20</v>
          </cell>
          <cell r="O361">
            <v>20</v>
          </cell>
        </row>
        <row r="362">
          <cell r="B362" t="str">
            <v>1.1.5.1.2.2.3.6</v>
          </cell>
          <cell r="C362" t="str">
            <v>CURVA DE EXECUÇÃO FÍSICA-FINANCEIRA</v>
          </cell>
          <cell r="D362" t="str">
            <v>CIVIL</v>
          </cell>
          <cell r="E362">
            <v>0.18</v>
          </cell>
          <cell r="F362">
            <v>1</v>
          </cell>
          <cell r="H362">
            <v>0</v>
          </cell>
          <cell r="I362">
            <v>0</v>
          </cell>
          <cell r="K362" t="str">
            <v>PIPE-RACK - LAJES - ARMADURA - FL.2/2</v>
          </cell>
          <cell r="N362">
            <v>20</v>
          </cell>
          <cell r="O362">
            <v>20</v>
          </cell>
        </row>
        <row r="363">
          <cell r="B363" t="str">
            <v>1.1.5.1.2.2.3.7</v>
          </cell>
          <cell r="C363" t="str">
            <v>PROCEDIMENTO DE MEDIÇÃO DE SERVIÇOS</v>
          </cell>
          <cell r="D363" t="str">
            <v>CIVIL</v>
          </cell>
          <cell r="E363">
            <v>0.26999999999999996</v>
          </cell>
          <cell r="F363">
            <v>1</v>
          </cell>
          <cell r="H363">
            <v>1</v>
          </cell>
          <cell r="I363">
            <v>0</v>
          </cell>
        </row>
        <row r="364">
          <cell r="B364" t="str">
            <v>1.1.5.1.2.2.4</v>
          </cell>
          <cell r="C364" t="str">
            <v>PROCEDIMENTOS DE QSMS</v>
          </cell>
          <cell r="D364" t="str">
            <v>CIVIL</v>
          </cell>
          <cell r="E364" t="str">
            <v>1.1.2.1.3.5</v>
          </cell>
          <cell r="F364" t="str">
            <v>1.1.2.1.3.5.1</v>
          </cell>
          <cell r="H364">
            <v>0</v>
          </cell>
          <cell r="I364">
            <v>0</v>
          </cell>
          <cell r="K364" t="str">
            <v>MC PIPE RACK</v>
          </cell>
          <cell r="N364">
            <v>150</v>
          </cell>
        </row>
        <row r="365">
          <cell r="B365" t="str">
            <v>1.1.5.1.2.2.4.1</v>
          </cell>
          <cell r="C365" t="str">
            <v>MANUAL DA QUALIDADE DE PROJETO DE PRÉ-DETALHAMENTO</v>
          </cell>
          <cell r="D365" t="str">
            <v>CIVIL</v>
          </cell>
          <cell r="E365">
            <v>0.42</v>
          </cell>
          <cell r="F365">
            <v>1</v>
          </cell>
          <cell r="H365">
            <v>1</v>
          </cell>
          <cell r="I365">
            <v>0</v>
          </cell>
        </row>
        <row r="366">
          <cell r="B366" t="str">
            <v>1.1.5.1.2.2.4.2</v>
          </cell>
          <cell r="C366" t="str">
            <v>PLANO DA QUALIDADE</v>
          </cell>
          <cell r="D366" t="str">
            <v>CIVIL</v>
          </cell>
          <cell r="E366">
            <v>0.18</v>
          </cell>
          <cell r="F366">
            <v>1</v>
          </cell>
          <cell r="H366">
            <v>1</v>
          </cell>
          <cell r="I366">
            <v>0</v>
          </cell>
          <cell r="K366" t="str">
            <v>MC ESTRUTURA I</v>
          </cell>
          <cell r="N366">
            <v>70</v>
          </cell>
        </row>
        <row r="367">
          <cell r="A367">
            <v>6</v>
          </cell>
          <cell r="B367" t="str">
            <v xml:space="preserve"> 1.1.5.1.2.3  </v>
          </cell>
          <cell r="C367" t="str">
            <v xml:space="preserve"> MANUTENÇÃO DAS EQUIPES  </v>
          </cell>
          <cell r="D367" t="str">
            <v>CIVIL</v>
          </cell>
          <cell r="E367" t="str">
            <v>1.1.2.1.3.5</v>
          </cell>
          <cell r="F367" t="str">
            <v>1.1.2.1.3.5.1</v>
          </cell>
          <cell r="H367">
            <v>0</v>
          </cell>
          <cell r="I367">
            <v>0</v>
          </cell>
          <cell r="J367" t="str">
            <v/>
          </cell>
          <cell r="K367" t="str">
            <v/>
          </cell>
          <cell r="L367" t="str">
            <v/>
          </cell>
          <cell r="M367" t="str">
            <v/>
          </cell>
          <cell r="N367" t="str">
            <v/>
          </cell>
          <cell r="O367">
            <v>50</v>
          </cell>
        </row>
        <row r="368">
          <cell r="B368" t="str">
            <v xml:space="preserve"> 1.1.5.1.2.3.1</v>
          </cell>
          <cell r="C368" t="str">
            <v>MANUTENÇÃO DA EQUIPE NO ESCRITÓRIO SEDE DA CONTRATADA</v>
          </cell>
          <cell r="D368" t="str">
            <v>CIVIL</v>
          </cell>
          <cell r="E368">
            <v>0</v>
          </cell>
          <cell r="F368">
            <v>1</v>
          </cell>
          <cell r="H368">
            <v>0</v>
          </cell>
          <cell r="I368">
            <v>0</v>
          </cell>
          <cell r="K368" t="str">
            <v>MC ESTRUTURA III</v>
          </cell>
          <cell r="N368">
            <v>70</v>
          </cell>
        </row>
        <row r="369">
          <cell r="B369" t="str">
            <v xml:space="preserve"> 1.1.5.1.2.3.2</v>
          </cell>
          <cell r="C369" t="str">
            <v>MANUTENÇÃO DA EQUIPE MÍNIMA LOTADA NA UM-REPAR</v>
          </cell>
          <cell r="D369" t="str">
            <v>CIVIL</v>
          </cell>
          <cell r="E369">
            <v>0</v>
          </cell>
          <cell r="F369">
            <v>1</v>
          </cell>
          <cell r="H369">
            <v>0</v>
          </cell>
          <cell r="I369">
            <v>0</v>
          </cell>
          <cell r="K369" t="str">
            <v>MC ESTRUTURA IV</v>
          </cell>
          <cell r="N369">
            <v>70</v>
          </cell>
        </row>
        <row r="370">
          <cell r="A370">
            <v>5</v>
          </cell>
          <cell r="B370" t="str">
            <v xml:space="preserve"> 1.1.5.1.3  </v>
          </cell>
          <cell r="C370" t="str">
            <v xml:space="preserve"> DESMOBILIZAÇÃO  </v>
          </cell>
          <cell r="D370" t="str">
            <v>CIVIL</v>
          </cell>
          <cell r="E370">
            <v>1.9999999999999998</v>
          </cell>
          <cell r="F370">
            <v>1</v>
          </cell>
          <cell r="H370">
            <v>0</v>
          </cell>
          <cell r="I370">
            <v>0</v>
          </cell>
          <cell r="J370" t="str">
            <v/>
          </cell>
          <cell r="K370" t="str">
            <v/>
          </cell>
          <cell r="L370" t="str">
            <v/>
          </cell>
          <cell r="M370" t="str">
            <v/>
          </cell>
          <cell r="N370">
            <v>20</v>
          </cell>
          <cell r="O370" t="str">
            <v/>
          </cell>
        </row>
        <row r="371">
          <cell r="A371">
            <v>4</v>
          </cell>
          <cell r="B371" t="str">
            <v xml:space="preserve"> 1.1.5.2  </v>
          </cell>
          <cell r="C371" t="str">
            <v xml:space="preserve"> INFRA-ESTRUTURA  </v>
          </cell>
          <cell r="D371" t="str">
            <v>CIVIL</v>
          </cell>
          <cell r="E371" t="str">
            <v>1.1.2.1.3.5</v>
          </cell>
          <cell r="F371" t="str">
            <v>1.1.2.1.3.5.1</v>
          </cell>
          <cell r="H371">
            <v>0</v>
          </cell>
          <cell r="I371">
            <v>0</v>
          </cell>
          <cell r="J371" t="str">
            <v/>
          </cell>
          <cell r="K371" t="str">
            <v/>
          </cell>
          <cell r="L371" t="str">
            <v/>
          </cell>
          <cell r="M371">
            <v>8</v>
          </cell>
          <cell r="N371" t="str">
            <v/>
          </cell>
          <cell r="O371" t="str">
            <v/>
          </cell>
        </row>
        <row r="372">
          <cell r="A372">
            <v>5</v>
          </cell>
          <cell r="B372" t="str">
            <v xml:space="preserve"> 1.1.5.2.1  </v>
          </cell>
          <cell r="C372" t="str">
            <v xml:space="preserve"> ESCRITÓRIO DA CONTRATADA NA UN-REPAR  </v>
          </cell>
          <cell r="D372" t="str">
            <v>CIVIL</v>
          </cell>
          <cell r="E372" t="str">
            <v>1.1.2.1.3.5</v>
          </cell>
          <cell r="F372" t="str">
            <v>1.1.2.1.3.5.1</v>
          </cell>
          <cell r="H372">
            <v>0</v>
          </cell>
          <cell r="I372">
            <v>0</v>
          </cell>
          <cell r="J372" t="str">
            <v/>
          </cell>
          <cell r="K372" t="str">
            <v/>
          </cell>
          <cell r="L372" t="str">
            <v/>
          </cell>
          <cell r="M372" t="str">
            <v/>
          </cell>
          <cell r="N372">
            <v>100</v>
          </cell>
          <cell r="O372" t="str">
            <v/>
          </cell>
        </row>
        <row r="373">
          <cell r="B373" t="str">
            <v xml:space="preserve"> 1.1.5.2.1.1</v>
          </cell>
          <cell r="C373" t="str">
            <v xml:space="preserve">IMPLANTAÇÃO DO ESCRITÓRIO DA CONTRATADA NA UN-REPAR  </v>
          </cell>
          <cell r="D373" t="str">
            <v>CIVIL</v>
          </cell>
          <cell r="E373">
            <v>0</v>
          </cell>
          <cell r="F373">
            <v>1</v>
          </cell>
          <cell r="H373">
            <v>0</v>
          </cell>
          <cell r="I373">
            <v>0</v>
          </cell>
          <cell r="K373" t="str">
            <v>PLANTA DE COBERTURA  -  CASA DE COMPRESSORES</v>
          </cell>
          <cell r="N373">
            <v>35</v>
          </cell>
          <cell r="O373">
            <v>10</v>
          </cell>
        </row>
        <row r="374">
          <cell r="B374" t="str">
            <v xml:space="preserve"> 1.1.5.2.1.2</v>
          </cell>
          <cell r="C374" t="str">
            <v xml:space="preserve">MANUTENÇÃO ESCRITÓRIO DA CONTRATADA NA UN-REPAR  </v>
          </cell>
          <cell r="D374" t="str">
            <v>CIVIL</v>
          </cell>
          <cell r="E374">
            <v>0</v>
          </cell>
          <cell r="F374">
            <v>1</v>
          </cell>
          <cell r="H374">
            <v>0</v>
          </cell>
          <cell r="I374">
            <v>0</v>
          </cell>
          <cell r="K374" t="str">
            <v>CORTES  -  CASA DE COMPRESSORES</v>
          </cell>
          <cell r="N374">
            <v>35</v>
          </cell>
          <cell r="O374">
            <v>90</v>
          </cell>
        </row>
        <row r="375">
          <cell r="C375">
            <v>2316</v>
          </cell>
          <cell r="D375" t="str">
            <v>CIVIL</v>
          </cell>
          <cell r="E375" t="str">
            <v>1.1.2.1.3.5</v>
          </cell>
          <cell r="F375" t="str">
            <v>1.1.2.1.3.5.1</v>
          </cell>
          <cell r="H375">
            <v>0</v>
          </cell>
          <cell r="I375">
            <v>0</v>
          </cell>
          <cell r="K375" t="str">
            <v>FACHADAS  -  CASA DE COMPRESSORES</v>
          </cell>
          <cell r="N375">
            <v>35</v>
          </cell>
        </row>
        <row r="376">
          <cell r="A376">
            <v>4</v>
          </cell>
          <cell r="B376" t="str">
            <v xml:space="preserve"> 1.1.5.3  </v>
          </cell>
          <cell r="C376" t="str">
            <v xml:space="preserve"> PROJETOS CIVIS E ELETRONICOS  </v>
          </cell>
          <cell r="D376" t="str">
            <v>CIVIL</v>
          </cell>
          <cell r="E376" t="str">
            <v>1.1.2.1.3.5</v>
          </cell>
          <cell r="F376" t="str">
            <v>1.1.2.1.3.5.1</v>
          </cell>
          <cell r="H376">
            <v>0</v>
          </cell>
          <cell r="I376">
            <v>0</v>
          </cell>
          <cell r="J376" t="str">
            <v/>
          </cell>
          <cell r="K376" t="str">
            <v/>
          </cell>
          <cell r="L376" t="str">
            <v/>
          </cell>
          <cell r="M376">
            <v>82</v>
          </cell>
          <cell r="N376" t="str">
            <v/>
          </cell>
          <cell r="O376" t="str">
            <v/>
          </cell>
        </row>
        <row r="377">
          <cell r="A377">
            <v>5</v>
          </cell>
          <cell r="B377" t="str">
            <v xml:space="preserve"> 1.1.5.3.1  </v>
          </cell>
          <cell r="C377" t="str">
            <v xml:space="preserve"> CIVIL  </v>
          </cell>
          <cell r="D377" t="str">
            <v>CIVIL</v>
          </cell>
          <cell r="E377" t="str">
            <v>1.1.2.1.3.5</v>
          </cell>
          <cell r="F377" t="str">
            <v>1.1.2.1.3.5.1</v>
          </cell>
          <cell r="H377">
            <v>0</v>
          </cell>
          <cell r="I377">
            <v>0</v>
          </cell>
          <cell r="J377" t="str">
            <v/>
          </cell>
          <cell r="K377" t="str">
            <v/>
          </cell>
          <cell r="L377" t="str">
            <v/>
          </cell>
          <cell r="M377" t="str">
            <v/>
          </cell>
          <cell r="N377">
            <v>15</v>
          </cell>
          <cell r="O377" t="str">
            <v/>
          </cell>
        </row>
        <row r="378">
          <cell r="A378">
            <v>6</v>
          </cell>
          <cell r="B378" t="str">
            <v xml:space="preserve"> 1.1.5.3.1.1  </v>
          </cell>
          <cell r="C378" t="str">
            <v xml:space="preserve"> ESTRUTURA  </v>
          </cell>
          <cell r="D378" t="str">
            <v>CIVIL</v>
          </cell>
          <cell r="E378" t="str">
            <v>1.1.2.1.3.5</v>
          </cell>
          <cell r="F378" t="str">
            <v>1.1.2.1.3.5.1</v>
          </cell>
          <cell r="H378">
            <v>0</v>
          </cell>
          <cell r="I378">
            <v>0</v>
          </cell>
          <cell r="J378" t="str">
            <v/>
          </cell>
          <cell r="K378" t="str">
            <v/>
          </cell>
          <cell r="L378" t="str">
            <v/>
          </cell>
          <cell r="M378" t="str">
            <v/>
          </cell>
          <cell r="N378" t="str">
            <v/>
          </cell>
          <cell r="O378">
            <v>40</v>
          </cell>
        </row>
        <row r="379">
          <cell r="A379">
            <v>6</v>
          </cell>
          <cell r="B379" t="str">
            <v xml:space="preserve"> 1.1.5.3.1.2  </v>
          </cell>
          <cell r="C379" t="str">
            <v xml:space="preserve"> ARQUITETONICO  </v>
          </cell>
          <cell r="D379" t="str">
            <v>CIVIL</v>
          </cell>
          <cell r="E379" t="str">
            <v>1.1.2.1.3.5</v>
          </cell>
          <cell r="F379" t="str">
            <v>1.1.2.1.3.5.1</v>
          </cell>
          <cell r="H379">
            <v>0</v>
          </cell>
          <cell r="I379">
            <v>0</v>
          </cell>
          <cell r="J379" t="str">
            <v/>
          </cell>
          <cell r="K379" t="str">
            <v/>
          </cell>
          <cell r="L379" t="str">
            <v/>
          </cell>
          <cell r="M379" t="str">
            <v/>
          </cell>
          <cell r="N379" t="str">
            <v/>
          </cell>
          <cell r="O379">
            <v>30</v>
          </cell>
        </row>
        <row r="380">
          <cell r="A380">
            <v>6</v>
          </cell>
          <cell r="B380" t="str">
            <v xml:space="preserve"> 1.1.5.3.1.3  </v>
          </cell>
          <cell r="C380" t="str">
            <v xml:space="preserve"> UNDERGROUD  </v>
          </cell>
          <cell r="D380" t="str">
            <v>CIVIL</v>
          </cell>
          <cell r="E380" t="str">
            <v>1.1.2.1.3.5</v>
          </cell>
          <cell r="F380" t="str">
            <v>1.1.2.1.3.5.1</v>
          </cell>
          <cell r="H380">
            <v>0</v>
          </cell>
          <cell r="I380">
            <v>0</v>
          </cell>
          <cell r="J380" t="str">
            <v/>
          </cell>
          <cell r="K380" t="str">
            <v/>
          </cell>
          <cell r="L380" t="str">
            <v/>
          </cell>
          <cell r="M380" t="str">
            <v/>
          </cell>
          <cell r="N380" t="str">
            <v/>
          </cell>
          <cell r="O380">
            <v>30</v>
          </cell>
        </row>
        <row r="381">
          <cell r="A381">
            <v>5</v>
          </cell>
          <cell r="B381" t="str">
            <v xml:space="preserve"> 1.1.5.3.2  </v>
          </cell>
          <cell r="C381" t="str">
            <v xml:space="preserve"> ELETROMECÂNICOS  </v>
          </cell>
          <cell r="D381" t="str">
            <v>CIVIL</v>
          </cell>
          <cell r="E381" t="str">
            <v>1.1.2.1.3</v>
          </cell>
          <cell r="F381" t="str">
            <v>1.1.2.1.3.6</v>
          </cell>
          <cell r="G381" t="str">
            <v>1.1.2.1.3.6</v>
          </cell>
          <cell r="H381">
            <v>0</v>
          </cell>
          <cell r="I381">
            <v>0</v>
          </cell>
          <cell r="J381" t="str">
            <v/>
          </cell>
          <cell r="K381" t="str">
            <v/>
          </cell>
          <cell r="L381" t="str">
            <v/>
          </cell>
          <cell r="M381" t="str">
            <v/>
          </cell>
          <cell r="N381">
            <v>78</v>
          </cell>
          <cell r="O381" t="str">
            <v/>
          </cell>
        </row>
        <row r="382">
          <cell r="A382">
            <v>6</v>
          </cell>
          <cell r="B382" t="str">
            <v xml:space="preserve"> 1.1.5.3.2.1  </v>
          </cell>
          <cell r="C382" t="str">
            <v xml:space="preserve"> PROCESSO  </v>
          </cell>
          <cell r="D382" t="str">
            <v>CIVIL</v>
          </cell>
          <cell r="E382" t="str">
            <v>1.1.2.1.3.6</v>
          </cell>
          <cell r="F382" t="str">
            <v>1.1.2.1.3.6.1</v>
          </cell>
          <cell r="H382">
            <v>0</v>
          </cell>
          <cell r="I382">
            <v>0</v>
          </cell>
          <cell r="J382" t="str">
            <v/>
          </cell>
          <cell r="K382" t="str">
            <v/>
          </cell>
          <cell r="L382" t="str">
            <v/>
          </cell>
          <cell r="M382" t="str">
            <v/>
          </cell>
          <cell r="N382" t="str">
            <v/>
          </cell>
          <cell r="O382">
            <v>25</v>
          </cell>
        </row>
        <row r="383">
          <cell r="A383">
            <v>6</v>
          </cell>
          <cell r="B383" t="str">
            <v xml:space="preserve"> 1.1.5.3.2.2  </v>
          </cell>
          <cell r="C383" t="str">
            <v xml:space="preserve"> EQUIPAMENTOS  </v>
          </cell>
          <cell r="D383" t="str">
            <v>CIVIL</v>
          </cell>
          <cell r="E383" t="str">
            <v>1.1.2.1.3.6</v>
          </cell>
          <cell r="F383" t="str">
            <v>1.1.2.1.3.6.1</v>
          </cell>
          <cell r="H383">
            <v>0</v>
          </cell>
          <cell r="I383">
            <v>0</v>
          </cell>
          <cell r="J383" t="str">
            <v/>
          </cell>
          <cell r="K383" t="str">
            <v/>
          </cell>
          <cell r="L383" t="str">
            <v/>
          </cell>
          <cell r="M383" t="str">
            <v/>
          </cell>
          <cell r="N383" t="str">
            <v/>
          </cell>
          <cell r="O383">
            <v>15</v>
          </cell>
        </row>
        <row r="384">
          <cell r="A384">
            <v>6</v>
          </cell>
          <cell r="B384" t="str">
            <v xml:space="preserve"> 1.1.5.3.2.3  </v>
          </cell>
          <cell r="C384" t="str">
            <v xml:space="preserve"> TUBULAÇÃO  </v>
          </cell>
          <cell r="D384" t="str">
            <v>CIVIL</v>
          </cell>
          <cell r="E384" t="str">
            <v>1.1.2.1.3</v>
          </cell>
          <cell r="F384" t="str">
            <v>1.1.2.1.3.7</v>
          </cell>
          <cell r="G384" t="str">
            <v>1.1.2.1.3.7</v>
          </cell>
          <cell r="H384">
            <v>0</v>
          </cell>
          <cell r="I384">
            <v>0</v>
          </cell>
          <cell r="J384" t="str">
            <v/>
          </cell>
          <cell r="K384" t="str">
            <v/>
          </cell>
          <cell r="L384" t="str">
            <v/>
          </cell>
          <cell r="M384" t="str">
            <v/>
          </cell>
          <cell r="N384" t="str">
            <v/>
          </cell>
          <cell r="O384">
            <v>30</v>
          </cell>
        </row>
        <row r="385">
          <cell r="A385">
            <v>6</v>
          </cell>
          <cell r="B385" t="str">
            <v xml:space="preserve"> 1.1.5.3.2.4  </v>
          </cell>
          <cell r="C385" t="str">
            <v xml:space="preserve"> ELÉTRICA  </v>
          </cell>
          <cell r="D385" t="str">
            <v>CIVIL</v>
          </cell>
          <cell r="E385" t="str">
            <v>1.1.2.1.3.7</v>
          </cell>
          <cell r="F385" t="str">
            <v>1.1.2.1.3.7.1</v>
          </cell>
          <cell r="H385">
            <v>0</v>
          </cell>
          <cell r="I385">
            <v>0</v>
          </cell>
          <cell r="J385" t="str">
            <v/>
          </cell>
          <cell r="K385" t="str">
            <v/>
          </cell>
          <cell r="L385" t="str">
            <v/>
          </cell>
          <cell r="M385" t="str">
            <v/>
          </cell>
          <cell r="N385" t="str">
            <v/>
          </cell>
          <cell r="O385">
            <v>10</v>
          </cell>
        </row>
        <row r="386">
          <cell r="A386">
            <v>6</v>
          </cell>
          <cell r="B386" t="str">
            <v xml:space="preserve"> 1.1.5.3.2.5  </v>
          </cell>
          <cell r="C386" t="str">
            <v xml:space="preserve"> INSTRUMENTAÇÃO  </v>
          </cell>
          <cell r="D386" t="str">
            <v>CIVIL</v>
          </cell>
          <cell r="E386" t="str">
            <v>1.1.2.1.3.7</v>
          </cell>
          <cell r="F386" t="str">
            <v>1.1.2.1.3.7.1</v>
          </cell>
          <cell r="H386">
            <v>0</v>
          </cell>
          <cell r="I386">
            <v>0</v>
          </cell>
          <cell r="J386" t="str">
            <v/>
          </cell>
          <cell r="K386" t="str">
            <v/>
          </cell>
          <cell r="L386" t="str">
            <v/>
          </cell>
          <cell r="M386" t="str">
            <v/>
          </cell>
          <cell r="N386" t="str">
            <v/>
          </cell>
          <cell r="O386">
            <v>20</v>
          </cell>
        </row>
        <row r="387">
          <cell r="A387">
            <v>5</v>
          </cell>
          <cell r="B387" t="str">
            <v xml:space="preserve"> 1.1.5.3.3  </v>
          </cell>
          <cell r="C387" t="str">
            <v xml:space="preserve"> LIVRO DE PROJETO DE PRÉ DETALHAMENTO  </v>
          </cell>
          <cell r="D387" t="str">
            <v>CIVIL</v>
          </cell>
          <cell r="E387" t="str">
            <v>1.1.2.1.3.7</v>
          </cell>
          <cell r="F387" t="str">
            <v>1.1.2.1.3.7.1</v>
          </cell>
          <cell r="H387">
            <v>0</v>
          </cell>
          <cell r="I387">
            <v>0</v>
          </cell>
          <cell r="J387" t="str">
            <v/>
          </cell>
          <cell r="K387" t="str">
            <v/>
          </cell>
          <cell r="L387" t="str">
            <v/>
          </cell>
          <cell r="M387" t="str">
            <v/>
          </cell>
          <cell r="N387">
            <v>2</v>
          </cell>
          <cell r="O387" t="str">
            <v/>
          </cell>
        </row>
        <row r="388">
          <cell r="A388">
            <v>5</v>
          </cell>
          <cell r="B388" t="str">
            <v xml:space="preserve"> 1.1.5.3.4  </v>
          </cell>
          <cell r="C388" t="str">
            <v xml:space="preserve"> MAQUETE ELETRONICA  </v>
          </cell>
          <cell r="D388" t="str">
            <v>CIVIL</v>
          </cell>
          <cell r="E388" t="str">
            <v>1.1.2.1.3.7</v>
          </cell>
          <cell r="F388" t="str">
            <v>1.1.2.1.3.7.1</v>
          </cell>
          <cell r="H388">
            <v>0</v>
          </cell>
          <cell r="I388">
            <v>0</v>
          </cell>
          <cell r="J388" t="str">
            <v/>
          </cell>
          <cell r="K388" t="str">
            <v/>
          </cell>
          <cell r="L388" t="str">
            <v/>
          </cell>
          <cell r="M388" t="str">
            <v/>
          </cell>
          <cell r="N388">
            <v>5</v>
          </cell>
          <cell r="O388" t="str">
            <v/>
          </cell>
        </row>
        <row r="389">
          <cell r="C389" t="str">
            <v xml:space="preserve">SUB-TOTAL - UNIDADE 32323 DEA ( GASOLINA )  </v>
          </cell>
          <cell r="D389" t="str">
            <v>CIVIL</v>
          </cell>
          <cell r="E389" t="str">
            <v>1.1.2.1.3.7</v>
          </cell>
          <cell r="F389" t="str">
            <v>1.1.2.1.3.7.1</v>
          </cell>
          <cell r="H389" t="str">
            <v>DE-5230.00-2316-140-QGI-005</v>
          </cell>
          <cell r="I389" t="str">
            <v>DE-2316-C.25-005</v>
          </cell>
          <cell r="K389" t="str">
            <v>CASA DOS COMPRESSORES - ESTRUTURA METÁLICA - DETALHES E PASSADIÇO DA VIGA DE ROLAMENTO</v>
          </cell>
          <cell r="L389" t="str">
            <v>A1</v>
          </cell>
          <cell r="M389" t="str">
            <v>1</v>
          </cell>
          <cell r="N389">
            <v>30</v>
          </cell>
          <cell r="O389">
            <v>30</v>
          </cell>
        </row>
        <row r="390">
          <cell r="C390">
            <v>2316</v>
          </cell>
          <cell r="D390" t="str">
            <v>CIVIL</v>
          </cell>
          <cell r="E390" t="str">
            <v>1.1.2.1.3.7</v>
          </cell>
          <cell r="F390" t="str">
            <v>1.1.2.1.3.7.1</v>
          </cell>
          <cell r="H390" t="str">
            <v>DE-5230.00-2316-140-QGI-006</v>
          </cell>
          <cell r="I390" t="str">
            <v>DE-2316-C.25-006</v>
          </cell>
          <cell r="K390" t="str">
            <v>PIPE RACK EIXOS 1 A 16   PASSARELAS E ESCADAS - ESTRUTURA METÁLICA - PLATAFORMA EL. 109052 - PLANO DE VIGAS</v>
          </cell>
          <cell r="L390" t="str">
            <v>A1</v>
          </cell>
          <cell r="M390" t="str">
            <v>1</v>
          </cell>
          <cell r="N390">
            <v>30</v>
          </cell>
          <cell r="O390">
            <v>30</v>
          </cell>
        </row>
        <row r="391">
          <cell r="A391">
            <v>3</v>
          </cell>
          <cell r="B391" t="str">
            <v>1.1.6</v>
          </cell>
          <cell r="C391" t="str">
            <v>OSBL INTERLIGAÇÃO ENTRE AS UNIDADES</v>
          </cell>
          <cell r="D391" t="str">
            <v>CIVIL</v>
          </cell>
          <cell r="E391" t="str">
            <v>1.1.2.1.3.7</v>
          </cell>
          <cell r="F391" t="str">
            <v>1.1.2.1.3.7.1</v>
          </cell>
          <cell r="H391" t="str">
            <v>DE-5230.00-2316-140-QGI-007</v>
          </cell>
          <cell r="I391" t="str">
            <v>DE-2316-C.25-007</v>
          </cell>
          <cell r="J391" t="str">
            <v/>
          </cell>
          <cell r="K391" t="str">
            <v/>
          </cell>
          <cell r="L391">
            <v>5</v>
          </cell>
          <cell r="M391" t="str">
            <v/>
          </cell>
          <cell r="N391" t="str">
            <v/>
          </cell>
          <cell r="O391" t="str">
            <v/>
          </cell>
        </row>
        <row r="392">
          <cell r="A392">
            <v>4</v>
          </cell>
          <cell r="B392" t="str">
            <v xml:space="preserve"> 1.1.6.1  </v>
          </cell>
          <cell r="C392" t="str">
            <v xml:space="preserve"> MOBILIZAÇÃO  </v>
          </cell>
          <cell r="D392" t="str">
            <v>CIVIL</v>
          </cell>
          <cell r="E392" t="str">
            <v>1.1.2.1.3.7</v>
          </cell>
          <cell r="F392" t="str">
            <v>1.1.2.1.3.7.1</v>
          </cell>
          <cell r="H392">
            <v>0</v>
          </cell>
          <cell r="I392">
            <v>0</v>
          </cell>
          <cell r="J392" t="str">
            <v/>
          </cell>
          <cell r="K392" t="str">
            <v/>
          </cell>
          <cell r="L392" t="str">
            <v/>
          </cell>
          <cell r="M392">
            <v>10</v>
          </cell>
          <cell r="N392" t="str">
            <v/>
          </cell>
          <cell r="O392" t="str">
            <v/>
          </cell>
        </row>
        <row r="393">
          <cell r="A393">
            <v>5</v>
          </cell>
          <cell r="B393" t="str">
            <v xml:space="preserve"> 1.1.6.1.1  </v>
          </cell>
          <cell r="C393" t="str">
            <v xml:space="preserve"> KICK OFF MEETING  </v>
          </cell>
          <cell r="D393" t="str">
            <v>CIVIL</v>
          </cell>
          <cell r="E393">
            <v>0.5</v>
          </cell>
          <cell r="F393">
            <v>1</v>
          </cell>
          <cell r="H393">
            <v>0</v>
          </cell>
          <cell r="I393">
            <v>0</v>
          </cell>
          <cell r="J393" t="str">
            <v/>
          </cell>
          <cell r="K393" t="str">
            <v/>
          </cell>
          <cell r="L393" t="str">
            <v/>
          </cell>
          <cell r="M393" t="str">
            <v/>
          </cell>
          <cell r="N393">
            <v>5</v>
          </cell>
          <cell r="O393" t="str">
            <v/>
          </cell>
        </row>
        <row r="394">
          <cell r="A394">
            <v>5</v>
          </cell>
          <cell r="B394" t="str">
            <v xml:space="preserve"> 1.1.6.1.2  </v>
          </cell>
          <cell r="C394" t="str">
            <v xml:space="preserve"> MOBILIZAÇÃO, PLANEJAMENTO. MANUTENÇÃO  </v>
          </cell>
          <cell r="D394" t="str">
            <v>CIVIL</v>
          </cell>
          <cell r="E394" t="str">
            <v>1.1.2.1.3.7</v>
          </cell>
          <cell r="F394" t="str">
            <v>1.1.2.1.3.7.1</v>
          </cell>
          <cell r="H394">
            <v>0</v>
          </cell>
          <cell r="I394">
            <v>0</v>
          </cell>
          <cell r="J394" t="str">
            <v/>
          </cell>
          <cell r="K394" t="str">
            <v/>
          </cell>
          <cell r="L394" t="str">
            <v/>
          </cell>
          <cell r="M394" t="str">
            <v/>
          </cell>
          <cell r="N394">
            <v>75</v>
          </cell>
          <cell r="O394" t="str">
            <v/>
          </cell>
        </row>
        <row r="395">
          <cell r="A395">
            <v>6</v>
          </cell>
          <cell r="B395" t="str">
            <v xml:space="preserve"> 1.1.6.1.2.1  </v>
          </cell>
          <cell r="C395" t="str">
            <v xml:space="preserve"> MOBILIZAÇÃO DAS EQUIPES  </v>
          </cell>
          <cell r="D395" t="str">
            <v>CIVIL</v>
          </cell>
          <cell r="E395" t="str">
            <v>1.1.2.1.3.7</v>
          </cell>
          <cell r="F395" t="str">
            <v>1.1.2.1.3.7.1</v>
          </cell>
          <cell r="H395">
            <v>0</v>
          </cell>
          <cell r="I395">
            <v>0</v>
          </cell>
          <cell r="J395" t="str">
            <v/>
          </cell>
          <cell r="K395" t="str">
            <v/>
          </cell>
          <cell r="L395" t="str">
            <v/>
          </cell>
          <cell r="M395" t="str">
            <v/>
          </cell>
          <cell r="N395" t="str">
            <v/>
          </cell>
          <cell r="O395">
            <v>10</v>
          </cell>
        </row>
        <row r="396">
          <cell r="B396" t="str">
            <v>1.1.6.1.2.1.1</v>
          </cell>
          <cell r="C396" t="str">
            <v xml:space="preserve"> MOBILIZAÇÃO DA EQUIPE NO ESCRITÓRIO SEDE DA CONTRATADA</v>
          </cell>
          <cell r="D396" t="str">
            <v>CIVIL</v>
          </cell>
          <cell r="E396">
            <v>3.7500000000000006E-2</v>
          </cell>
          <cell r="F396">
            <v>1</v>
          </cell>
          <cell r="H396">
            <v>0</v>
          </cell>
          <cell r="I396">
            <v>0</v>
          </cell>
          <cell r="K396" t="str">
            <v>ESTRUTURA II - ESCADAS DE ACESSO - ESTRUTURA METÁLICA - ELEVAÇÕES &amp; DETALHES</v>
          </cell>
          <cell r="L396" t="str">
            <v>A1</v>
          </cell>
          <cell r="M396" t="str">
            <v>1</v>
          </cell>
          <cell r="N396">
            <v>30</v>
          </cell>
          <cell r="O396">
            <v>30</v>
          </cell>
        </row>
        <row r="397">
          <cell r="B397" t="str">
            <v>1.1.6.1.2.1.2</v>
          </cell>
          <cell r="C397" t="str">
            <v xml:space="preserve"> MOBILIZAÇÃO DA EQUIPE MÍNIMA LOTADA NA UM-REPAR</v>
          </cell>
          <cell r="D397" t="str">
            <v>CIVIL</v>
          </cell>
          <cell r="E397">
            <v>0.71249999999999991</v>
          </cell>
          <cell r="F397">
            <v>1</v>
          </cell>
          <cell r="H397">
            <v>0</v>
          </cell>
          <cell r="I397">
            <v>0</v>
          </cell>
          <cell r="K397" t="str">
            <v>ESTRUTURA III - ESCADAS DE ACESSO - ESTRUTURA METÁLICA - PLANOS</v>
          </cell>
          <cell r="L397" t="str">
            <v>A1</v>
          </cell>
          <cell r="M397" t="str">
            <v>1</v>
          </cell>
          <cell r="N397">
            <v>30</v>
          </cell>
          <cell r="O397">
            <v>30</v>
          </cell>
        </row>
        <row r="398">
          <cell r="A398">
            <v>6</v>
          </cell>
          <cell r="B398" t="str">
            <v xml:space="preserve">1.1.6.1.2.2  </v>
          </cell>
          <cell r="C398" t="str">
            <v xml:space="preserve"> PLANEJAMENTO  </v>
          </cell>
          <cell r="D398" t="str">
            <v>CIVIL</v>
          </cell>
          <cell r="E398" t="str">
            <v>1.1.2.1.3.7</v>
          </cell>
          <cell r="F398" t="str">
            <v>1.1.2.1.3.7.1</v>
          </cell>
          <cell r="H398">
            <v>0</v>
          </cell>
          <cell r="I398">
            <v>0</v>
          </cell>
          <cell r="J398" t="str">
            <v/>
          </cell>
          <cell r="K398" t="str">
            <v/>
          </cell>
          <cell r="L398" t="str">
            <v/>
          </cell>
          <cell r="M398" t="str">
            <v/>
          </cell>
          <cell r="N398" t="str">
            <v/>
          </cell>
          <cell r="O398">
            <v>40</v>
          </cell>
        </row>
        <row r="399">
          <cell r="B399" t="str">
            <v>1.1.6.1.2.2.1</v>
          </cell>
          <cell r="C399" t="str">
            <v>ORGANIZAÇÃO, RESPONSABILIDADE, AUTORIDADE E RECURSOS</v>
          </cell>
          <cell r="D399" t="str">
            <v>CIVIL</v>
          </cell>
          <cell r="E399" t="str">
            <v>1.1.2.1.3.7</v>
          </cell>
          <cell r="F399" t="str">
            <v>1.1.2.1.3.7.1</v>
          </cell>
          <cell r="H399">
            <v>0</v>
          </cell>
          <cell r="I399">
            <v>0</v>
          </cell>
          <cell r="K399" t="str">
            <v>ESTRUTURA IV - ESCADAS DE ACESSO - ESTRUTURA METÁLICA - PLANOS</v>
          </cell>
          <cell r="L399" t="str">
            <v>A1</v>
          </cell>
          <cell r="M399" t="str">
            <v>1</v>
          </cell>
          <cell r="N399">
            <v>30</v>
          </cell>
          <cell r="O399">
            <v>30</v>
          </cell>
        </row>
        <row r="400">
          <cell r="B400" t="str">
            <v>1.1.6.1.2.2.1.1</v>
          </cell>
          <cell r="C400" t="str">
            <v>ORGANOGRAMAS</v>
          </cell>
          <cell r="D400" t="str">
            <v>CIVIL</v>
          </cell>
          <cell r="E400">
            <v>0.15000000000000002</v>
          </cell>
          <cell r="F400">
            <v>1</v>
          </cell>
          <cell r="H400">
            <v>0</v>
          </cell>
          <cell r="I400">
            <v>0</v>
          </cell>
          <cell r="K400" t="str">
            <v>ESTRUTURA IV - ESCADAS DE ACESSO - ESTRUTURA METÁLICA - PLANOS &amp; ELEVAÇÕES</v>
          </cell>
          <cell r="L400" t="str">
            <v>A1</v>
          </cell>
          <cell r="M400" t="str">
            <v>1</v>
          </cell>
          <cell r="N400">
            <v>30</v>
          </cell>
          <cell r="O400">
            <v>30</v>
          </cell>
        </row>
        <row r="401">
          <cell r="B401" t="str">
            <v>1.1.6.1.2.2.1.2</v>
          </cell>
          <cell r="C401" t="str">
            <v>CURRÍCULOS</v>
          </cell>
          <cell r="D401" t="str">
            <v>CIVIL</v>
          </cell>
          <cell r="E401">
            <v>0.15000000000000002</v>
          </cell>
          <cell r="F401">
            <v>1</v>
          </cell>
          <cell r="H401">
            <v>0</v>
          </cell>
          <cell r="I401">
            <v>0</v>
          </cell>
          <cell r="K401" t="str">
            <v>ESTRUTURA IV - ESCADAS DE ACESSO - ESTRUTURA METÁLICA - ELEVAÇÕES &amp; DETALHES</v>
          </cell>
          <cell r="L401" t="str">
            <v>A1</v>
          </cell>
          <cell r="M401" t="str">
            <v>1</v>
          </cell>
          <cell r="N401">
            <v>30</v>
          </cell>
          <cell r="O401">
            <v>30</v>
          </cell>
        </row>
        <row r="402">
          <cell r="B402" t="str">
            <v>1.1.6.1.2.2.2</v>
          </cell>
          <cell r="C402" t="str">
            <v>RECURSOS</v>
          </cell>
          <cell r="D402" t="str">
            <v>CIVIL</v>
          </cell>
          <cell r="E402" t="str">
            <v>1.1.2.1.3.7</v>
          </cell>
          <cell r="F402" t="str">
            <v>1.1.2.1.3.7.1</v>
          </cell>
          <cell r="H402">
            <v>0</v>
          </cell>
          <cell r="I402">
            <v>0</v>
          </cell>
          <cell r="K402" t="str">
            <v>ESTRUTURA V - ESCADAS DE ACESSO - ESTRUTURA METÁLICA - PLANO DE VIGAS</v>
          </cell>
          <cell r="L402" t="str">
            <v>A1</v>
          </cell>
          <cell r="M402" t="str">
            <v>1</v>
          </cell>
          <cell r="N402">
            <v>30</v>
          </cell>
          <cell r="O402">
            <v>30</v>
          </cell>
        </row>
        <row r="403">
          <cell r="B403" t="str">
            <v>1.1.6.1.2.2.2.1</v>
          </cell>
          <cell r="C403" t="str">
            <v>HISTOGRAMA DE MÃO DE OBRA</v>
          </cell>
          <cell r="D403" t="str">
            <v>CIVIL</v>
          </cell>
          <cell r="E403">
            <v>0.30000000000000004</v>
          </cell>
          <cell r="F403">
            <v>1</v>
          </cell>
          <cell r="H403">
            <v>0</v>
          </cell>
          <cell r="I403">
            <v>0</v>
          </cell>
          <cell r="K403" t="str">
            <v>ESTRUTURA V - ESCADAS DE ACESSO - ESTRUTURA METÁLICA - PLANO DE VIGAMENTO &amp; DETALHES</v>
          </cell>
          <cell r="L403" t="str">
            <v>A1</v>
          </cell>
          <cell r="M403" t="str">
            <v>1</v>
          </cell>
          <cell r="N403">
            <v>30</v>
          </cell>
          <cell r="O403">
            <v>30</v>
          </cell>
        </row>
        <row r="404">
          <cell r="B404" t="str">
            <v>1.1.6.1.2.2.3</v>
          </cell>
          <cell r="C404" t="str">
            <v>PROCEDIMENTO DE PLANEJAMENTO DE PROJETO</v>
          </cell>
          <cell r="D404" t="str">
            <v>CIVIL</v>
          </cell>
          <cell r="E404" t="str">
            <v>1.1.2.1.3.7</v>
          </cell>
          <cell r="F404" t="str">
            <v>1.1.2.1.3.7.1</v>
          </cell>
          <cell r="H404">
            <v>0</v>
          </cell>
          <cell r="I404">
            <v>0</v>
          </cell>
          <cell r="K404" t="str">
            <v>ESTRUTURA V - ESCADAS DE ACESSO - ESTRUTURA METÁLICA - ELEVAÇÕES</v>
          </cell>
          <cell r="L404" t="str">
            <v>A1</v>
          </cell>
          <cell r="M404" t="str">
            <v>1</v>
          </cell>
          <cell r="N404">
            <v>30</v>
          </cell>
          <cell r="O404">
            <v>30</v>
          </cell>
        </row>
        <row r="405">
          <cell r="B405" t="str">
            <v>1.1.6.1.2.2.3.1</v>
          </cell>
          <cell r="C405" t="str">
            <v>EAP DETALHADA</v>
          </cell>
          <cell r="D405" t="str">
            <v>CIVIL</v>
          </cell>
          <cell r="E405">
            <v>0.27</v>
          </cell>
          <cell r="F405">
            <v>1</v>
          </cell>
          <cell r="H405">
            <v>0</v>
          </cell>
          <cell r="I405">
            <v>0</v>
          </cell>
          <cell r="K405" t="str">
            <v>ESTRUTURA V - ESCADAS DE ACESSO - ESTRUTURA METÁLICA - ESCADAS</v>
          </cell>
          <cell r="L405" t="str">
            <v>A1</v>
          </cell>
          <cell r="M405" t="str">
            <v>1</v>
          </cell>
          <cell r="N405">
            <v>30</v>
          </cell>
          <cell r="O405">
            <v>30</v>
          </cell>
        </row>
        <row r="406">
          <cell r="B406" t="str">
            <v>1.1.6.1.2.2.3.2</v>
          </cell>
          <cell r="C406" t="str">
            <v>LISTA DE DOCUMENTOS DA U-2316 - UHDS</v>
          </cell>
          <cell r="D406" t="str">
            <v>CIVIL</v>
          </cell>
          <cell r="E406">
            <v>0.36000000000000004</v>
          </cell>
          <cell r="F406">
            <v>1</v>
          </cell>
          <cell r="H406">
            <v>0</v>
          </cell>
          <cell r="I406">
            <v>0</v>
          </cell>
          <cell r="K406" t="str">
            <v>ESTRUTURA V - ESCADAS DE ACESSO - ESTRUTURA METÁLICA - ELEVAÇÕES &amp; DETALHES</v>
          </cell>
          <cell r="L406" t="str">
            <v>A1</v>
          </cell>
          <cell r="M406" t="str">
            <v>1</v>
          </cell>
          <cell r="N406">
            <v>30</v>
          </cell>
          <cell r="O406">
            <v>30</v>
          </cell>
        </row>
        <row r="407">
          <cell r="B407" t="str">
            <v>1.1.6.1.2.2.3.3</v>
          </cell>
          <cell r="C407" t="str">
            <v>CRONOGRAMA DE EXECUÇÃO FÍSICA DETALHADO</v>
          </cell>
          <cell r="D407" t="str">
            <v>CIVIL</v>
          </cell>
          <cell r="E407">
            <v>0.36000000000000004</v>
          </cell>
          <cell r="F407">
            <v>1</v>
          </cell>
          <cell r="H407">
            <v>0</v>
          </cell>
          <cell r="I407">
            <v>0</v>
          </cell>
          <cell r="K407" t="str">
            <v>PIPE RACK EIXOS 16 A 20 - CABLE RACK, PASSARELAS E ESCADAS DE ACESSO - ESTRUTURA METÁLICA - PLANO DE VIGAS</v>
          </cell>
          <cell r="L407" t="str">
            <v>A1</v>
          </cell>
          <cell r="M407" t="str">
            <v>1</v>
          </cell>
          <cell r="N407">
            <v>30</v>
          </cell>
          <cell r="O407">
            <v>30</v>
          </cell>
        </row>
        <row r="408">
          <cell r="B408" t="str">
            <v>1.1.6.1.2.2.3.4</v>
          </cell>
          <cell r="C408" t="str">
            <v>CURVA DE EXECUÇÃO FÍSICA</v>
          </cell>
          <cell r="D408" t="str">
            <v>CIVIL</v>
          </cell>
          <cell r="E408">
            <v>0.18000000000000002</v>
          </cell>
          <cell r="F408">
            <v>1</v>
          </cell>
          <cell r="H408">
            <v>0</v>
          </cell>
          <cell r="I408">
            <v>0</v>
          </cell>
          <cell r="K408" t="str">
            <v>PIPE RACK EIXOS 16 A 20   CABLE RACK, PASSARELAS E ESCADAS DE ACESSO - ESTRUTURA METÁLICA - ELEVAÇÕES &amp; DETALHES</v>
          </cell>
          <cell r="L408" t="str">
            <v>A1</v>
          </cell>
          <cell r="M408" t="str">
            <v>1</v>
          </cell>
          <cell r="N408">
            <v>30</v>
          </cell>
          <cell r="O408">
            <v>30</v>
          </cell>
        </row>
        <row r="409">
          <cell r="B409" t="str">
            <v>1.1.6.1.2.2.3.5</v>
          </cell>
          <cell r="C409" t="str">
            <v>CRONOGRAMA DE EXECUÇÃO FÍSICA-FINANCEIRO DETALHADO</v>
          </cell>
          <cell r="D409" t="str">
            <v>CIVIL</v>
          </cell>
          <cell r="E409">
            <v>0.18000000000000002</v>
          </cell>
          <cell r="F409">
            <v>1</v>
          </cell>
          <cell r="H409">
            <v>0</v>
          </cell>
          <cell r="I409">
            <v>0</v>
          </cell>
          <cell r="K409" t="str">
            <v>PONTE, PASSARELAS E ESCADAS DE ACESSO - ESTRUTURA METÁLICA - PLANO DE VIGAMENTO</v>
          </cell>
          <cell r="L409" t="str">
            <v>A1</v>
          </cell>
          <cell r="M409" t="str">
            <v>1</v>
          </cell>
          <cell r="N409">
            <v>30</v>
          </cell>
          <cell r="O409">
            <v>30</v>
          </cell>
        </row>
        <row r="410">
          <cell r="B410" t="str">
            <v>1.1.6.1.2.2.3.6</v>
          </cell>
          <cell r="C410" t="str">
            <v>CURVA DE EXECUÇÃO FÍSICA-FINANCEIRA</v>
          </cell>
          <cell r="D410" t="str">
            <v>CIVIL</v>
          </cell>
          <cell r="E410">
            <v>0.18000000000000002</v>
          </cell>
          <cell r="F410">
            <v>1</v>
          </cell>
          <cell r="H410">
            <v>0</v>
          </cell>
          <cell r="I410">
            <v>0</v>
          </cell>
          <cell r="K410" t="str">
            <v>PONTE, PASSARELAS E ESCADAS DE ACESSO - ESTRUTURA METÁLICA - ELEVAÇÕES &amp; DETALHES</v>
          </cell>
          <cell r="L410" t="str">
            <v>A1</v>
          </cell>
          <cell r="M410" t="str">
            <v>1</v>
          </cell>
          <cell r="N410">
            <v>30</v>
          </cell>
          <cell r="O410">
            <v>30</v>
          </cell>
        </row>
        <row r="411">
          <cell r="B411" t="str">
            <v>1.1.6.1.2.2.3.7</v>
          </cell>
          <cell r="C411" t="str">
            <v>PROCEDIMENTO DE MEDIÇÃO DE SERVIÇOS</v>
          </cell>
          <cell r="D411" t="str">
            <v>CIVIL</v>
          </cell>
          <cell r="E411">
            <v>0.27</v>
          </cell>
          <cell r="F411">
            <v>1</v>
          </cell>
          <cell r="H411">
            <v>0</v>
          </cell>
          <cell r="I411">
            <v>0</v>
          </cell>
          <cell r="K411" t="str">
            <v>PLATAFORMAS DOS VASOS V-450001 &amp; V-450053 - ESTRUTURA METÁLICA - PLATAFORMAS &amp; DETALHES</v>
          </cell>
          <cell r="L411" t="str">
            <v>A1</v>
          </cell>
          <cell r="M411" t="str">
            <v>1</v>
          </cell>
          <cell r="N411">
            <v>30</v>
          </cell>
          <cell r="O411">
            <v>30</v>
          </cell>
        </row>
        <row r="412">
          <cell r="B412" t="str">
            <v>1.1.6.1.2.2.4</v>
          </cell>
          <cell r="C412" t="str">
            <v>PROCEDIMENTOS DE QSMS</v>
          </cell>
          <cell r="D412" t="str">
            <v>CIVIL</v>
          </cell>
          <cell r="E412" t="str">
            <v>1.1.2.1.3.7</v>
          </cell>
          <cell r="F412" t="str">
            <v>1.1.2.1.3.7.1</v>
          </cell>
          <cell r="H412">
            <v>0</v>
          </cell>
          <cell r="I412">
            <v>0</v>
          </cell>
          <cell r="K412" t="str">
            <v>PLATAFORMAS DE OPERAÇÃO - ESTRUTURA METÁLICA - PLATAFORMAS &amp; DETALHES</v>
          </cell>
          <cell r="L412" t="str">
            <v>A1</v>
          </cell>
          <cell r="M412" t="str">
            <v>1</v>
          </cell>
          <cell r="N412">
            <v>30</v>
          </cell>
          <cell r="O412">
            <v>30</v>
          </cell>
        </row>
        <row r="413">
          <cell r="B413" t="str">
            <v>1.1.6.1.2.2.4.1</v>
          </cell>
          <cell r="C413" t="str">
            <v>MANUAL DA QUALIDADE DE PROJETO DE PRÉ-DETALHAMENTO</v>
          </cell>
          <cell r="D413" t="str">
            <v>CIVIL</v>
          </cell>
          <cell r="E413">
            <v>0.42000000000000004</v>
          </cell>
          <cell r="F413">
            <v>1</v>
          </cell>
          <cell r="H413">
            <v>0</v>
          </cell>
          <cell r="I413">
            <v>0</v>
          </cell>
          <cell r="K413" t="str">
            <v>PLATAFORMAS DOS VASOS V-450003, V-450005, V-450009 &amp; V-450010 - ESTRUTURA METÁLICA - PLATAFORMAS</v>
          </cell>
          <cell r="L413" t="str">
            <v>A1</v>
          </cell>
          <cell r="M413" t="str">
            <v>1</v>
          </cell>
          <cell r="N413">
            <v>30</v>
          </cell>
          <cell r="O413">
            <v>30</v>
          </cell>
        </row>
        <row r="414">
          <cell r="B414" t="str">
            <v>1.1.6.1.2.2.4.2</v>
          </cell>
          <cell r="C414" t="str">
            <v>PLANO DA QUALIDADE</v>
          </cell>
          <cell r="D414" t="str">
            <v>CIVIL</v>
          </cell>
          <cell r="E414">
            <v>0.18000000000000002</v>
          </cell>
          <cell r="F414">
            <v>1</v>
          </cell>
          <cell r="H414">
            <v>0</v>
          </cell>
          <cell r="I414">
            <v>0</v>
          </cell>
          <cell r="K414" t="str">
            <v>PLATAFORMAS DOS VASOS V-450003, V-450005, V-450009 &amp; V-450010 - ESTRUTURA METÁLICA - DETALHES</v>
          </cell>
          <cell r="L414" t="str">
            <v>A1</v>
          </cell>
          <cell r="M414" t="str">
            <v>1</v>
          </cell>
          <cell r="N414">
            <v>30</v>
          </cell>
          <cell r="O414">
            <v>30</v>
          </cell>
        </row>
        <row r="415">
          <cell r="A415">
            <v>6</v>
          </cell>
          <cell r="B415" t="str">
            <v xml:space="preserve"> 1.1.6.1.2.3</v>
          </cell>
          <cell r="C415" t="str">
            <v xml:space="preserve"> MANUTENÇÃO DAS EQUIPES  </v>
          </cell>
          <cell r="D415" t="str">
            <v>CIVIL</v>
          </cell>
          <cell r="E415" t="str">
            <v>1.1.2.1.3.7</v>
          </cell>
          <cell r="F415" t="str">
            <v>1.1.2.1.3.7.1</v>
          </cell>
          <cell r="H415">
            <v>0</v>
          </cell>
          <cell r="I415">
            <v>0</v>
          </cell>
          <cell r="J415" t="str">
            <v/>
          </cell>
          <cell r="K415" t="str">
            <v/>
          </cell>
          <cell r="L415" t="str">
            <v/>
          </cell>
          <cell r="M415" t="str">
            <v/>
          </cell>
          <cell r="N415" t="str">
            <v/>
          </cell>
          <cell r="O415">
            <v>50</v>
          </cell>
        </row>
        <row r="416">
          <cell r="B416" t="str">
            <v xml:space="preserve"> 1.1.6.1.2.3.1</v>
          </cell>
          <cell r="C416" t="str">
            <v>MANUTENÇÃO DA EQUIPE NO ESCRITÓRIO SEDE DA CONTRATADA</v>
          </cell>
          <cell r="D416" t="str">
            <v>CIVIL</v>
          </cell>
          <cell r="E416">
            <v>0</v>
          </cell>
          <cell r="F416">
            <v>1</v>
          </cell>
          <cell r="H416">
            <v>0</v>
          </cell>
          <cell r="I416">
            <v>0</v>
          </cell>
          <cell r="K416" t="str">
            <v xml:space="preserve"> PIPE RACK EIXOS 1 A 16   PASSARELAS E ESCADAS - MEMÓRIA DE CÁLCULO DE ESTRUTURA METÁLICA</v>
          </cell>
          <cell r="L416" t="str">
            <v>A4</v>
          </cell>
          <cell r="M416" t="str">
            <v>150</v>
          </cell>
          <cell r="N416">
            <v>60</v>
          </cell>
        </row>
        <row r="417">
          <cell r="B417" t="str">
            <v xml:space="preserve"> 1.1.6.1.2.3.2</v>
          </cell>
          <cell r="C417" t="str">
            <v>MANUTENÇÃO DA EQUIPE MÍNIMA LOTADA NA UM-REPAR</v>
          </cell>
          <cell r="D417" t="str">
            <v>CIVIL</v>
          </cell>
          <cell r="E417">
            <v>0</v>
          </cell>
          <cell r="F417">
            <v>1</v>
          </cell>
          <cell r="H417">
            <v>0</v>
          </cell>
          <cell r="I417">
            <v>0</v>
          </cell>
          <cell r="K417" t="str">
            <v>ESTRUTURA I - ESCADAS DE ACESSO - MEMÓRIA DE CÁLCULO DE ESTRUTURA METÁLICA</v>
          </cell>
          <cell r="L417" t="str">
            <v>A4</v>
          </cell>
          <cell r="M417" t="str">
            <v>100</v>
          </cell>
          <cell r="N417">
            <v>60</v>
          </cell>
        </row>
        <row r="418">
          <cell r="A418">
            <v>5</v>
          </cell>
          <cell r="B418" t="str">
            <v xml:space="preserve"> 1.1.6.1.3</v>
          </cell>
          <cell r="C418" t="str">
            <v xml:space="preserve"> DESMOBILIZAÇÃO  </v>
          </cell>
          <cell r="D418" t="str">
            <v>CIVIL</v>
          </cell>
          <cell r="E418">
            <v>2</v>
          </cell>
          <cell r="F418">
            <v>1</v>
          </cell>
          <cell r="H418">
            <v>0</v>
          </cell>
          <cell r="I418">
            <v>0</v>
          </cell>
          <cell r="J418" t="str">
            <v/>
          </cell>
          <cell r="K418" t="str">
            <v/>
          </cell>
          <cell r="L418" t="str">
            <v/>
          </cell>
          <cell r="M418" t="str">
            <v/>
          </cell>
          <cell r="N418">
            <v>20</v>
          </cell>
          <cell r="O418" t="str">
            <v/>
          </cell>
        </row>
        <row r="419">
          <cell r="A419">
            <v>4</v>
          </cell>
          <cell r="B419" t="str">
            <v xml:space="preserve"> 1.1.6.2</v>
          </cell>
          <cell r="C419" t="str">
            <v xml:space="preserve"> INFRA-ESTRUTURA  </v>
          </cell>
          <cell r="D419" t="str">
            <v>CIVIL</v>
          </cell>
          <cell r="E419" t="str">
            <v>1.1.2.1.3.7</v>
          </cell>
          <cell r="F419" t="str">
            <v>1.1.2.1.3.7.1</v>
          </cell>
          <cell r="H419">
            <v>0</v>
          </cell>
          <cell r="I419">
            <v>0</v>
          </cell>
          <cell r="J419" t="str">
            <v/>
          </cell>
          <cell r="K419" t="str">
            <v/>
          </cell>
          <cell r="L419" t="str">
            <v/>
          </cell>
          <cell r="M419">
            <v>8</v>
          </cell>
          <cell r="N419" t="str">
            <v/>
          </cell>
          <cell r="O419" t="str">
            <v/>
          </cell>
        </row>
        <row r="420">
          <cell r="A420">
            <v>5</v>
          </cell>
          <cell r="B420" t="str">
            <v xml:space="preserve"> 1.1.6.2.1  </v>
          </cell>
          <cell r="C420" t="str">
            <v xml:space="preserve"> ESCRITÓRIO DA CONTRATADA NA UN-REPAR  </v>
          </cell>
          <cell r="D420" t="str">
            <v>CIVIL</v>
          </cell>
          <cell r="E420" t="str">
            <v>1.1.2.1.3.7</v>
          </cell>
          <cell r="F420" t="str">
            <v>1.1.2.1.3.7.1</v>
          </cell>
          <cell r="H420">
            <v>0</v>
          </cell>
          <cell r="I420">
            <v>0</v>
          </cell>
          <cell r="J420" t="str">
            <v/>
          </cell>
          <cell r="K420" t="str">
            <v/>
          </cell>
          <cell r="L420" t="str">
            <v/>
          </cell>
          <cell r="M420" t="str">
            <v/>
          </cell>
          <cell r="N420">
            <v>100</v>
          </cell>
          <cell r="O420" t="str">
            <v/>
          </cell>
        </row>
        <row r="421">
          <cell r="B421" t="str">
            <v xml:space="preserve"> 1.1.6.2.1.1</v>
          </cell>
          <cell r="C421" t="str">
            <v xml:space="preserve">IMPLANTAÇÃO DO ESCRITÓRIO DA CONTRATADA NA UN-REPAR  </v>
          </cell>
          <cell r="D421" t="str">
            <v>CIVIL</v>
          </cell>
          <cell r="E421">
            <v>0</v>
          </cell>
          <cell r="F421">
            <v>1</v>
          </cell>
          <cell r="H421">
            <v>0</v>
          </cell>
          <cell r="I421">
            <v>0</v>
          </cell>
          <cell r="K421" t="str">
            <v>ESTRUTURA V - ESCADAS DE ACESSO - MEMÓRIA DE CÁLCULO DE ESTRUTURA METÁLICA</v>
          </cell>
          <cell r="L421" t="str">
            <v>A4</v>
          </cell>
          <cell r="M421" t="str">
            <v>100</v>
          </cell>
          <cell r="N421">
            <v>60</v>
          </cell>
          <cell r="O421">
            <v>10</v>
          </cell>
        </row>
        <row r="422">
          <cell r="B422" t="str">
            <v xml:space="preserve"> 1.1.6.2.1.2</v>
          </cell>
          <cell r="C422" t="str">
            <v xml:space="preserve">MANUTENÇÃO ESCRITÓRIO DA CONTRATADA NA UN-REPAR  </v>
          </cell>
          <cell r="D422" t="str">
            <v>CIVIL</v>
          </cell>
          <cell r="E422">
            <v>0</v>
          </cell>
          <cell r="F422">
            <v>1</v>
          </cell>
          <cell r="H422">
            <v>0</v>
          </cell>
          <cell r="I422">
            <v>0</v>
          </cell>
          <cell r="K422" t="str">
            <v>PIPE RACK EIXOS 16 A 20 - CABLE RACK, PASSARELAS E ESCADAS DE ACESSO - MEMÓRIA DE CÁLCULO DE ESTRUTURA METÁLICA</v>
          </cell>
          <cell r="L422" t="str">
            <v>A4</v>
          </cell>
          <cell r="M422">
            <v>150</v>
          </cell>
          <cell r="N422">
            <v>60</v>
          </cell>
          <cell r="O422">
            <v>90</v>
          </cell>
        </row>
        <row r="423">
          <cell r="C423">
            <v>2316</v>
          </cell>
          <cell r="D423" t="str">
            <v>CIVIL</v>
          </cell>
          <cell r="E423" t="str">
            <v>1.1.2.1.3.7</v>
          </cell>
          <cell r="F423" t="str">
            <v>1.1.2.1.3.7.1</v>
          </cell>
          <cell r="H423">
            <v>0</v>
          </cell>
          <cell r="I423">
            <v>0</v>
          </cell>
          <cell r="K423" t="str">
            <v>PONTE, PASSARELAS E ESCADAS DE ACESSO - MEMÓRIA DE CÁLCULO DE ESTRUTURA METÁLICA</v>
          </cell>
          <cell r="L423" t="str">
            <v>A4</v>
          </cell>
          <cell r="M423">
            <v>200</v>
          </cell>
          <cell r="N423">
            <v>60</v>
          </cell>
        </row>
        <row r="424">
          <cell r="A424">
            <v>4</v>
          </cell>
          <cell r="B424" t="str">
            <v xml:space="preserve"> 1.1.6.3  </v>
          </cell>
          <cell r="C424" t="str">
            <v xml:space="preserve"> PROJETOS CIVIS E ELETRONICOS  </v>
          </cell>
          <cell r="D424" t="str">
            <v>CIVIL</v>
          </cell>
          <cell r="E424" t="str">
            <v>1.1.2.1.3.7</v>
          </cell>
          <cell r="F424" t="str">
            <v>1.1.2.1.3.7.1</v>
          </cell>
          <cell r="H424">
            <v>0</v>
          </cell>
          <cell r="I424">
            <v>0</v>
          </cell>
          <cell r="J424" t="str">
            <v/>
          </cell>
          <cell r="K424" t="str">
            <v/>
          </cell>
          <cell r="L424" t="str">
            <v/>
          </cell>
          <cell r="M424">
            <v>82</v>
          </cell>
          <cell r="N424" t="str">
            <v/>
          </cell>
          <cell r="O424" t="str">
            <v/>
          </cell>
        </row>
        <row r="425">
          <cell r="A425">
            <v>5</v>
          </cell>
          <cell r="B425" t="str">
            <v xml:space="preserve"> 1.1.6.3.1  </v>
          </cell>
          <cell r="C425" t="str">
            <v xml:space="preserve"> CIVIL  </v>
          </cell>
          <cell r="D425" t="str">
            <v>CIVIL</v>
          </cell>
          <cell r="E425" t="str">
            <v>1.1.2.1.3.7</v>
          </cell>
          <cell r="F425" t="str">
            <v>1.1.2.1.3.7.1</v>
          </cell>
          <cell r="H425">
            <v>0</v>
          </cell>
          <cell r="I425">
            <v>0</v>
          </cell>
          <cell r="J425" t="str">
            <v/>
          </cell>
          <cell r="K425" t="str">
            <v/>
          </cell>
          <cell r="L425" t="str">
            <v/>
          </cell>
          <cell r="M425" t="str">
            <v/>
          </cell>
          <cell r="N425">
            <v>15</v>
          </cell>
          <cell r="O425" t="str">
            <v/>
          </cell>
        </row>
        <row r="426">
          <cell r="A426">
            <v>6</v>
          </cell>
          <cell r="B426" t="str">
            <v xml:space="preserve"> 1.1.6.3.1.1  </v>
          </cell>
          <cell r="C426" t="str">
            <v xml:space="preserve"> ESTRUTURA  </v>
          </cell>
          <cell r="D426" t="str">
            <v>CIVIL</v>
          </cell>
          <cell r="E426" t="str">
            <v>1.1.2.1.3.7</v>
          </cell>
          <cell r="F426" t="str">
            <v>1.1.2.1.3.7.1</v>
          </cell>
          <cell r="H426">
            <v>0</v>
          </cell>
          <cell r="I426">
            <v>0</v>
          </cell>
          <cell r="J426" t="str">
            <v/>
          </cell>
          <cell r="K426" t="str">
            <v/>
          </cell>
          <cell r="L426" t="str">
            <v/>
          </cell>
          <cell r="M426" t="str">
            <v/>
          </cell>
          <cell r="N426" t="str">
            <v/>
          </cell>
          <cell r="O426">
            <v>40</v>
          </cell>
        </row>
        <row r="427">
          <cell r="A427">
            <v>6</v>
          </cell>
          <cell r="B427" t="str">
            <v xml:space="preserve"> 1.1.6.3.1.2</v>
          </cell>
          <cell r="C427" t="str">
            <v xml:space="preserve"> ARQUITETONICO  </v>
          </cell>
          <cell r="D427" t="str">
            <v>CIVIL</v>
          </cell>
          <cell r="E427" t="str">
            <v>1.1.2.1.3</v>
          </cell>
          <cell r="F427" t="str">
            <v>1.1.2.1.3.8</v>
          </cell>
          <cell r="G427" t="str">
            <v>1.1.2.1.3.8</v>
          </cell>
          <cell r="H427">
            <v>0</v>
          </cell>
          <cell r="I427">
            <v>0</v>
          </cell>
          <cell r="J427" t="str">
            <v/>
          </cell>
          <cell r="K427" t="str">
            <v/>
          </cell>
          <cell r="L427" t="str">
            <v/>
          </cell>
          <cell r="M427" t="str">
            <v/>
          </cell>
          <cell r="N427" t="str">
            <v/>
          </cell>
          <cell r="O427">
            <v>30</v>
          </cell>
        </row>
        <row r="428">
          <cell r="A428">
            <v>6</v>
          </cell>
          <cell r="B428" t="str">
            <v xml:space="preserve"> 1.1.6.3.1.3</v>
          </cell>
          <cell r="C428" t="str">
            <v xml:space="preserve"> UNDERGROUD  </v>
          </cell>
          <cell r="D428" t="str">
            <v>CIVIL</v>
          </cell>
          <cell r="E428" t="str">
            <v>1.1.2.1.3.8</v>
          </cell>
          <cell r="F428" t="str">
            <v>1.1.2.1.3.8.1</v>
          </cell>
          <cell r="H428">
            <v>0</v>
          </cell>
          <cell r="I428">
            <v>0</v>
          </cell>
          <cell r="J428" t="str">
            <v/>
          </cell>
          <cell r="K428" t="str">
            <v/>
          </cell>
          <cell r="L428" t="str">
            <v/>
          </cell>
          <cell r="M428" t="str">
            <v/>
          </cell>
          <cell r="N428" t="str">
            <v/>
          </cell>
          <cell r="O428">
            <v>30</v>
          </cell>
        </row>
        <row r="429">
          <cell r="A429">
            <v>5</v>
          </cell>
          <cell r="B429" t="str">
            <v xml:space="preserve"> 1.1.6.3.2  </v>
          </cell>
          <cell r="C429" t="str">
            <v xml:space="preserve"> ELETROMECÂNICOS  </v>
          </cell>
          <cell r="D429" t="str">
            <v>CIVIL</v>
          </cell>
          <cell r="E429" t="str">
            <v>1.1.2.1.3.8</v>
          </cell>
          <cell r="F429" t="str">
            <v>1.1.2.1.3.8.1</v>
          </cell>
          <cell r="H429">
            <v>0</v>
          </cell>
          <cell r="I429">
            <v>0</v>
          </cell>
          <cell r="J429" t="str">
            <v/>
          </cell>
          <cell r="K429" t="str">
            <v/>
          </cell>
          <cell r="L429" t="str">
            <v/>
          </cell>
          <cell r="M429" t="str">
            <v/>
          </cell>
          <cell r="N429">
            <v>78</v>
          </cell>
          <cell r="O429" t="str">
            <v/>
          </cell>
        </row>
        <row r="430">
          <cell r="A430">
            <v>6</v>
          </cell>
          <cell r="B430" t="str">
            <v xml:space="preserve"> 1.1.6.3.2.1  </v>
          </cell>
          <cell r="C430" t="str">
            <v xml:space="preserve"> PROCESSO  </v>
          </cell>
          <cell r="D430" t="str">
            <v>CIVIL</v>
          </cell>
          <cell r="E430" t="str">
            <v>1.1.2.1.3.8</v>
          </cell>
          <cell r="F430" t="str">
            <v>1.1.2.1.3.8.1</v>
          </cell>
          <cell r="H430">
            <v>0</v>
          </cell>
          <cell r="I430">
            <v>0</v>
          </cell>
          <cell r="J430" t="str">
            <v/>
          </cell>
          <cell r="K430" t="str">
            <v/>
          </cell>
          <cell r="L430" t="str">
            <v/>
          </cell>
          <cell r="M430" t="str">
            <v/>
          </cell>
          <cell r="N430" t="str">
            <v/>
          </cell>
          <cell r="O430">
            <v>25</v>
          </cell>
        </row>
        <row r="431">
          <cell r="A431">
            <v>6</v>
          </cell>
          <cell r="B431" t="str">
            <v xml:space="preserve"> 1.1.6.3.2.2</v>
          </cell>
          <cell r="C431" t="str">
            <v xml:space="preserve"> EQUIPAMENTOS  </v>
          </cell>
          <cell r="D431" t="str">
            <v>CIVIL</v>
          </cell>
          <cell r="E431" t="str">
            <v>1.1.2.1.3.8</v>
          </cell>
          <cell r="F431" t="str">
            <v>1.1.2.1.3.8.1</v>
          </cell>
          <cell r="H431">
            <v>0</v>
          </cell>
          <cell r="I431">
            <v>0</v>
          </cell>
          <cell r="J431" t="str">
            <v/>
          </cell>
          <cell r="K431" t="str">
            <v/>
          </cell>
          <cell r="L431" t="str">
            <v/>
          </cell>
          <cell r="M431" t="str">
            <v/>
          </cell>
          <cell r="N431" t="str">
            <v/>
          </cell>
          <cell r="O431">
            <v>15</v>
          </cell>
        </row>
        <row r="432">
          <cell r="A432">
            <v>6</v>
          </cell>
          <cell r="B432" t="str">
            <v xml:space="preserve"> 1.1.6.3.2.3</v>
          </cell>
          <cell r="C432" t="str">
            <v xml:space="preserve"> TUBULAÇÃO  </v>
          </cell>
          <cell r="D432" t="str">
            <v>CIVIL</v>
          </cell>
          <cell r="E432" t="str">
            <v>1.1.2.1.3.8</v>
          </cell>
          <cell r="F432" t="str">
            <v>1.1.2.1.3.8.1</v>
          </cell>
          <cell r="H432">
            <v>0</v>
          </cell>
          <cell r="I432">
            <v>0</v>
          </cell>
          <cell r="J432" t="str">
            <v/>
          </cell>
          <cell r="K432" t="str">
            <v/>
          </cell>
          <cell r="L432" t="str">
            <v/>
          </cell>
          <cell r="M432" t="str">
            <v/>
          </cell>
          <cell r="N432" t="str">
            <v/>
          </cell>
          <cell r="O432">
            <v>30</v>
          </cell>
        </row>
        <row r="433">
          <cell r="A433">
            <v>6</v>
          </cell>
          <cell r="B433" t="str">
            <v xml:space="preserve"> 1.1.6.3.2.4</v>
          </cell>
          <cell r="C433" t="str">
            <v xml:space="preserve"> ELÉTRICA  </v>
          </cell>
          <cell r="D433" t="str">
            <v>MECÂNICA</v>
          </cell>
          <cell r="E433" t="str">
            <v>1.1.2.1</v>
          </cell>
          <cell r="F433" t="str">
            <v>1.1.2.1.4</v>
          </cell>
          <cell r="G433" t="str">
            <v>1.1.2.1.4</v>
          </cell>
          <cell r="H433">
            <v>0</v>
          </cell>
          <cell r="I433">
            <v>0</v>
          </cell>
          <cell r="J433" t="str">
            <v/>
          </cell>
          <cell r="K433" t="str">
            <v/>
          </cell>
          <cell r="L433" t="str">
            <v/>
          </cell>
          <cell r="M433" t="str">
            <v/>
          </cell>
          <cell r="N433" t="str">
            <v/>
          </cell>
          <cell r="O433">
            <v>10</v>
          </cell>
        </row>
        <row r="434">
          <cell r="A434">
            <v>6</v>
          </cell>
          <cell r="B434" t="str">
            <v xml:space="preserve"> 1.1.6.3.2.5</v>
          </cell>
          <cell r="C434" t="str">
            <v xml:space="preserve"> INSTRUMENTAÇÃO  </v>
          </cell>
          <cell r="D434" t="str">
            <v>MECÂNICA</v>
          </cell>
          <cell r="E434" t="str">
            <v>1.1.2.1.4</v>
          </cell>
          <cell r="F434" t="str">
            <v>1.1.2.1.4.1</v>
          </cell>
          <cell r="G434" t="str">
            <v>1.1.2.1.4.1</v>
          </cell>
          <cell r="H434">
            <v>0</v>
          </cell>
          <cell r="I434">
            <v>0</v>
          </cell>
          <cell r="J434" t="str">
            <v/>
          </cell>
          <cell r="K434" t="str">
            <v/>
          </cell>
          <cell r="L434" t="str">
            <v/>
          </cell>
          <cell r="M434" t="str">
            <v/>
          </cell>
          <cell r="N434" t="str">
            <v/>
          </cell>
          <cell r="O434">
            <v>20</v>
          </cell>
        </row>
        <row r="435">
          <cell r="A435">
            <v>5</v>
          </cell>
          <cell r="B435" t="str">
            <v xml:space="preserve"> 1.1.6.3.3  </v>
          </cell>
          <cell r="C435" t="str">
            <v xml:space="preserve"> LIVRO DE PROJETO DE PRÉ DETALHAMENTO  </v>
          </cell>
          <cell r="D435" t="str">
            <v>MECÂNICA</v>
          </cell>
          <cell r="E435" t="str">
            <v>1.1.2.1.4.1</v>
          </cell>
          <cell r="F435" t="str">
            <v>1.1.2.1.4.1.1</v>
          </cell>
          <cell r="H435">
            <v>0</v>
          </cell>
          <cell r="I435">
            <v>0</v>
          </cell>
          <cell r="J435" t="str">
            <v/>
          </cell>
          <cell r="K435" t="str">
            <v/>
          </cell>
          <cell r="L435" t="str">
            <v/>
          </cell>
          <cell r="M435" t="str">
            <v/>
          </cell>
          <cell r="N435">
            <v>2</v>
          </cell>
          <cell r="O435" t="str">
            <v/>
          </cell>
        </row>
        <row r="436">
          <cell r="A436">
            <v>5</v>
          </cell>
          <cell r="B436" t="str">
            <v xml:space="preserve"> 1.1.6.3.4</v>
          </cell>
          <cell r="C436" t="str">
            <v xml:space="preserve"> MAQUETE ELETRONICA  </v>
          </cell>
          <cell r="D436" t="str">
            <v>MECÂNICA</v>
          </cell>
          <cell r="E436" t="str">
            <v>1.1.2.1.4.1</v>
          </cell>
          <cell r="F436" t="str">
            <v>1.1.2.1.4.1.1</v>
          </cell>
          <cell r="H436">
            <v>0</v>
          </cell>
          <cell r="I436">
            <v>0</v>
          </cell>
          <cell r="J436" t="str">
            <v/>
          </cell>
          <cell r="K436" t="str">
            <v/>
          </cell>
          <cell r="L436" t="str">
            <v/>
          </cell>
          <cell r="M436" t="str">
            <v/>
          </cell>
          <cell r="N436">
            <v>5</v>
          </cell>
          <cell r="O436" t="str">
            <v/>
          </cell>
        </row>
        <row r="437">
          <cell r="C437" t="str">
            <v>SUB-TOTAL - OSBL INTERLIGAÇÃO ENTRE AS UNIDADES</v>
          </cell>
          <cell r="D437" t="str">
            <v>MECÂNICA</v>
          </cell>
          <cell r="E437" t="str">
            <v>1.1.2.1.4.1</v>
          </cell>
          <cell r="F437" t="str">
            <v>1.1.2.1.4.1.1</v>
          </cell>
          <cell r="H437" t="str">
            <v>FD-5230.00-2316-550-QGI-003</v>
          </cell>
          <cell r="I437" t="str">
            <v>FD-2316-M.06-003</v>
          </cell>
          <cell r="K437" t="str">
            <v>FOLHA DE DADOS - T-450003 - H2S STRIPPER</v>
          </cell>
          <cell r="N437">
            <v>25</v>
          </cell>
        </row>
        <row r="438">
          <cell r="C438">
            <v>2316</v>
          </cell>
          <cell r="D438" t="str">
            <v>MECÂNICA</v>
          </cell>
          <cell r="E438" t="str">
            <v>1.1.2.1.4.1</v>
          </cell>
          <cell r="F438" t="str">
            <v>1.1.2.1.4.1.1</v>
          </cell>
          <cell r="H438" t="str">
            <v>FD-5230.00-2316-550-QGI-004</v>
          </cell>
          <cell r="I438" t="str">
            <v>FD-2316-M.06-004</v>
          </cell>
          <cell r="K438" t="str">
            <v>FOLHA DE DADOS - T-450004 - STABILIZER</v>
          </cell>
          <cell r="N438">
            <v>25</v>
          </cell>
        </row>
        <row r="439">
          <cell r="C439" t="str">
            <v>TOTAL CARTEIRA DE GASOLINA</v>
          </cell>
          <cell r="D439" t="str">
            <v>MECÂNICA</v>
          </cell>
          <cell r="E439" t="str">
            <v>1.1.2.1.4.1</v>
          </cell>
          <cell r="F439" t="str">
            <v>1.1.2.1.4.1.1</v>
          </cell>
          <cell r="H439" t="str">
            <v>FD-5230.00-2316-550-QGI-005</v>
          </cell>
          <cell r="I439" t="str">
            <v>FD-2316-M.06-005</v>
          </cell>
          <cell r="K439" t="str">
            <v>FOLHA DE DADOS - T-450051 - DEA REGENERATOR</v>
          </cell>
          <cell r="N439">
            <v>25</v>
          </cell>
        </row>
        <row r="440">
          <cell r="C440">
            <v>2316</v>
          </cell>
          <cell r="D440" t="str">
            <v>MECÂNICA</v>
          </cell>
          <cell r="E440" t="str">
            <v>1.1.2.1.4.1</v>
          </cell>
          <cell r="F440" t="str">
            <v>1.1.2.1.4.1.1</v>
          </cell>
          <cell r="H440" t="str">
            <v>FD-5230.00-2316-540-QGI-001</v>
          </cell>
          <cell r="I440" t="str">
            <v>FD-2316-M.06-006</v>
          </cell>
          <cell r="K440" t="str">
            <v>FOLHA DE DADOS - V-450001 - FEED SURGE DRUM</v>
          </cell>
          <cell r="N440">
            <v>25</v>
          </cell>
        </row>
        <row r="441">
          <cell r="A441">
            <v>2</v>
          </cell>
          <cell r="B441" t="str">
            <v>1.2</v>
          </cell>
          <cell r="C441" t="str">
            <v xml:space="preserve"> CARTEIRA DE COQUE  </v>
          </cell>
          <cell r="D441" t="str">
            <v>MECÂNICA</v>
          </cell>
          <cell r="E441" t="str">
            <v>1.1.2.1.4.1</v>
          </cell>
          <cell r="F441" t="str">
            <v>1.1.2.1.4.1.1</v>
          </cell>
          <cell r="H441" t="str">
            <v>FD-5230.00-2316-540-QGI-002</v>
          </cell>
          <cell r="I441" t="str">
            <v>FD-2316-M.06-007</v>
          </cell>
          <cell r="J441" t="str">
            <v/>
          </cell>
          <cell r="K441">
            <v>35</v>
          </cell>
          <cell r="L441" t="str">
            <v/>
          </cell>
          <cell r="M441" t="str">
            <v/>
          </cell>
          <cell r="N441" t="str">
            <v/>
          </cell>
          <cell r="O441" t="str">
            <v/>
          </cell>
        </row>
        <row r="442">
          <cell r="A442">
            <v>3</v>
          </cell>
          <cell r="B442" t="str">
            <v>1.2.1</v>
          </cell>
          <cell r="C442" t="str">
            <v xml:space="preserve">UNIDADE 2313 HDT DE INSTÁVEIS  </v>
          </cell>
          <cell r="D442" t="str">
            <v>MECÂNICA</v>
          </cell>
          <cell r="E442" t="str">
            <v>1.1.2.1.4.1</v>
          </cell>
          <cell r="F442" t="str">
            <v>1.1.2.1.4.1.1</v>
          </cell>
          <cell r="H442">
            <v>0</v>
          </cell>
          <cell r="I442">
            <v>0</v>
          </cell>
          <cell r="J442" t="str">
            <v/>
          </cell>
          <cell r="K442" t="str">
            <v/>
          </cell>
          <cell r="L442">
            <v>45</v>
          </cell>
          <cell r="M442" t="str">
            <v/>
          </cell>
          <cell r="N442" t="str">
            <v/>
          </cell>
          <cell r="O442" t="str">
            <v/>
          </cell>
        </row>
        <row r="443">
          <cell r="A443">
            <v>4</v>
          </cell>
          <cell r="B443" t="str">
            <v xml:space="preserve"> 1.2.1.1  </v>
          </cell>
          <cell r="C443" t="str">
            <v xml:space="preserve"> MOBILIZAÇÃO  </v>
          </cell>
          <cell r="D443" t="str">
            <v>MECÂNICA</v>
          </cell>
          <cell r="E443" t="str">
            <v>1.1.2.1.4.1</v>
          </cell>
          <cell r="F443" t="str">
            <v>1.1.2.1.4.1.1</v>
          </cell>
          <cell r="H443">
            <v>0</v>
          </cell>
          <cell r="I443">
            <v>0</v>
          </cell>
          <cell r="J443" t="str">
            <v/>
          </cell>
          <cell r="K443" t="str">
            <v/>
          </cell>
          <cell r="L443" t="str">
            <v/>
          </cell>
          <cell r="M443">
            <v>10</v>
          </cell>
          <cell r="N443" t="str">
            <v/>
          </cell>
          <cell r="O443" t="str">
            <v/>
          </cell>
        </row>
        <row r="444">
          <cell r="A444">
            <v>5</v>
          </cell>
          <cell r="B444" t="str">
            <v xml:space="preserve"> 1.2.1.1.1  </v>
          </cell>
          <cell r="C444" t="str">
            <v xml:space="preserve"> KICK OFF MEETING  </v>
          </cell>
          <cell r="D444" t="str">
            <v>MECÂNICA</v>
          </cell>
          <cell r="E444">
            <v>0.5</v>
          </cell>
          <cell r="F444">
            <v>1</v>
          </cell>
          <cell r="H444">
            <v>0</v>
          </cell>
          <cell r="I444">
            <v>1</v>
          </cell>
          <cell r="J444" t="str">
            <v/>
          </cell>
          <cell r="K444" t="str">
            <v/>
          </cell>
          <cell r="L444" t="str">
            <v/>
          </cell>
          <cell r="M444" t="str">
            <v/>
          </cell>
          <cell r="N444">
            <v>5</v>
          </cell>
          <cell r="O444" t="str">
            <v/>
          </cell>
        </row>
        <row r="445">
          <cell r="A445">
            <v>5</v>
          </cell>
          <cell r="B445" t="str">
            <v xml:space="preserve"> 1.2.1.1.2  </v>
          </cell>
          <cell r="C445" t="str">
            <v xml:space="preserve"> MOBILIZAÇÃO, PLANEJAMENTO. MANUTENÇÃO  </v>
          </cell>
          <cell r="D445" t="str">
            <v>MECÂNICA</v>
          </cell>
          <cell r="E445" t="str">
            <v>1.1.2.1.4.1</v>
          </cell>
          <cell r="F445" t="str">
            <v>1.1.2.1.4.1.1</v>
          </cell>
          <cell r="H445">
            <v>0</v>
          </cell>
          <cell r="I445">
            <v>0</v>
          </cell>
          <cell r="J445" t="str">
            <v/>
          </cell>
          <cell r="K445" t="str">
            <v/>
          </cell>
          <cell r="L445" t="str">
            <v/>
          </cell>
          <cell r="M445" t="str">
            <v/>
          </cell>
          <cell r="N445">
            <v>75</v>
          </cell>
          <cell r="O445" t="str">
            <v/>
          </cell>
        </row>
        <row r="446">
          <cell r="A446">
            <v>6</v>
          </cell>
          <cell r="B446" t="str">
            <v xml:space="preserve"> 1.2.1.1.2.1  </v>
          </cell>
          <cell r="C446" t="str">
            <v xml:space="preserve"> MOBILIZAÇÃO DAS EQUIPES  </v>
          </cell>
          <cell r="D446" t="str">
            <v>MECÂNICA</v>
          </cell>
          <cell r="E446" t="str">
            <v>1.1.2.1.4.1</v>
          </cell>
          <cell r="F446" t="str">
            <v>1.1.2.1.4.1.1</v>
          </cell>
          <cell r="H446">
            <v>0</v>
          </cell>
          <cell r="I446">
            <v>0</v>
          </cell>
          <cell r="J446" t="str">
            <v/>
          </cell>
          <cell r="K446" t="str">
            <v/>
          </cell>
          <cell r="L446" t="str">
            <v/>
          </cell>
          <cell r="M446" t="str">
            <v/>
          </cell>
          <cell r="N446" t="str">
            <v/>
          </cell>
          <cell r="O446">
            <v>10</v>
          </cell>
        </row>
        <row r="447">
          <cell r="B447" t="str">
            <v>1.2.1.1.2.1.1</v>
          </cell>
          <cell r="C447" t="str">
            <v xml:space="preserve"> MOBILIZAÇÃO DA EQUIPE NO ESCRITÓRIO SEDE DA CONTRATADA</v>
          </cell>
          <cell r="D447" t="str">
            <v>MECÂNICA</v>
          </cell>
          <cell r="E447">
            <v>3.7499999999999999E-2</v>
          </cell>
          <cell r="F447">
            <v>1</v>
          </cell>
          <cell r="H447">
            <v>0</v>
          </cell>
          <cell r="I447">
            <v>0</v>
          </cell>
          <cell r="K447" t="str">
            <v>FOLHA DE DADOS - V-450008 - SECOND STAGE HDS HOT SEPARATOR</v>
          </cell>
          <cell r="N447">
            <v>25</v>
          </cell>
        </row>
        <row r="448">
          <cell r="B448" t="str">
            <v>1.2.1.1.2.1.2</v>
          </cell>
          <cell r="C448" t="str">
            <v xml:space="preserve"> MOBILIZAÇÃO DA EQUIPE MÍNIMA LOTADA NA UM-REPAR</v>
          </cell>
          <cell r="D448" t="str">
            <v>MECÂNICA</v>
          </cell>
          <cell r="E448">
            <v>0.71249999999999991</v>
          </cell>
          <cell r="F448">
            <v>1</v>
          </cell>
          <cell r="H448">
            <v>0</v>
          </cell>
          <cell r="I448">
            <v>0</v>
          </cell>
          <cell r="K448" t="str">
            <v>FOLHA DE DADOS - V-450009 - SECOND STAGE HDS COLD SEPARATOR</v>
          </cell>
          <cell r="N448">
            <v>25</v>
          </cell>
        </row>
        <row r="449">
          <cell r="A449">
            <v>6</v>
          </cell>
          <cell r="B449" t="str">
            <v xml:space="preserve">1.2.1.1.2.2  </v>
          </cell>
          <cell r="C449" t="str">
            <v xml:space="preserve"> PLANEJAMENTO  </v>
          </cell>
          <cell r="D449" t="str">
            <v>MECÂNICA</v>
          </cell>
          <cell r="E449" t="str">
            <v>1.1.2.1.4.1</v>
          </cell>
          <cell r="F449" t="str">
            <v>1.1.2.1.4.1.1</v>
          </cell>
          <cell r="H449">
            <v>0</v>
          </cell>
          <cell r="I449">
            <v>0</v>
          </cell>
          <cell r="J449" t="str">
            <v/>
          </cell>
          <cell r="K449" t="str">
            <v/>
          </cell>
          <cell r="L449" t="str">
            <v/>
          </cell>
          <cell r="M449" t="str">
            <v/>
          </cell>
          <cell r="N449" t="str">
            <v/>
          </cell>
          <cell r="O449">
            <v>40</v>
          </cell>
        </row>
        <row r="450">
          <cell r="B450" t="str">
            <v>1.2.1.1.2.2.1</v>
          </cell>
          <cell r="C450" t="str">
            <v>ORGANIZAÇÃO, RESPONSABILIDADE, AUTORIDADE E RECURSOS</v>
          </cell>
          <cell r="D450" t="str">
            <v>MECÂNICA</v>
          </cell>
          <cell r="E450" t="str">
            <v>1.1.2.1.4.1</v>
          </cell>
          <cell r="F450" t="str">
            <v>1.1.2.1.4.1.1</v>
          </cell>
          <cell r="H450">
            <v>0</v>
          </cell>
          <cell r="I450">
            <v>0</v>
          </cell>
          <cell r="K450" t="str">
            <v>FOLHA DE DADOS - V-450011 - WATER INJECTION DRUM</v>
          </cell>
          <cell r="N450">
            <v>25</v>
          </cell>
        </row>
        <row r="451">
          <cell r="B451" t="str">
            <v>1.2.1.1.2.2.1.1</v>
          </cell>
          <cell r="C451" t="str">
            <v>ORGANOGRAMAS</v>
          </cell>
          <cell r="D451" t="str">
            <v>MECÂNICA</v>
          </cell>
          <cell r="E451">
            <v>0.15</v>
          </cell>
          <cell r="F451">
            <v>1</v>
          </cell>
          <cell r="H451">
            <v>1</v>
          </cell>
          <cell r="I451">
            <v>0</v>
          </cell>
          <cell r="K451" t="str">
            <v>FOLHA DE DADOS - V-450012 - SHU PREHEATER CONDENSATE POT</v>
          </cell>
          <cell r="N451">
            <v>25</v>
          </cell>
        </row>
        <row r="452">
          <cell r="B452" t="str">
            <v>1.2.1.1.2.2.1.2</v>
          </cell>
          <cell r="C452" t="str">
            <v>CURRÍCULOS</v>
          </cell>
          <cell r="D452" t="str">
            <v>MECÂNICA</v>
          </cell>
          <cell r="E452">
            <v>0.15</v>
          </cell>
          <cell r="F452">
            <v>1</v>
          </cell>
          <cell r="H452">
            <v>1</v>
          </cell>
          <cell r="I452">
            <v>0</v>
          </cell>
          <cell r="K452" t="str">
            <v>FOLHA DE DADOS - V-450051 - RICH DEA FLASH DRUM</v>
          </cell>
          <cell r="N452">
            <v>25</v>
          </cell>
        </row>
        <row r="453">
          <cell r="B453" t="str">
            <v>1.2.1.1.2.2.2</v>
          </cell>
          <cell r="C453" t="str">
            <v>RECURSOS</v>
          </cell>
          <cell r="D453" t="str">
            <v>MECÂNICA</v>
          </cell>
          <cell r="E453" t="str">
            <v>1.1.2.1.4.1</v>
          </cell>
          <cell r="F453" t="str">
            <v>1.1.2.1.4.1.1</v>
          </cell>
          <cell r="H453">
            <v>0</v>
          </cell>
          <cell r="I453">
            <v>0</v>
          </cell>
          <cell r="K453" t="str">
            <v>FOLHA DE DADOS - V-450052 - DEA REGENERATOR OVERHEAD DRUM</v>
          </cell>
          <cell r="N453">
            <v>25</v>
          </cell>
        </row>
        <row r="454">
          <cell r="B454" t="str">
            <v>1.2.1.1.2.2.2.1</v>
          </cell>
          <cell r="C454" t="str">
            <v>HISTOGRAMA DE MÃO DE OBRA</v>
          </cell>
          <cell r="D454" t="str">
            <v>MECÂNICA</v>
          </cell>
          <cell r="E454">
            <v>0.3</v>
          </cell>
          <cell r="F454">
            <v>1</v>
          </cell>
          <cell r="H454">
            <v>0</v>
          </cell>
          <cell r="I454">
            <v>0</v>
          </cell>
          <cell r="K454" t="str">
            <v>FOLHA DE DADOS - V-450053 - DEA SUMP DRUM</v>
          </cell>
          <cell r="N454">
            <v>25</v>
          </cell>
        </row>
        <row r="455">
          <cell r="B455" t="str">
            <v>1.2.1.1.2.2.3</v>
          </cell>
          <cell r="C455" t="str">
            <v>PROCEDIMENTO DE PLANEJAMENTO DE PROJETO</v>
          </cell>
          <cell r="D455" t="str">
            <v>MECÂNICA</v>
          </cell>
          <cell r="E455" t="str">
            <v>1.1.2.1.4.1</v>
          </cell>
          <cell r="F455" t="str">
            <v>1.1.2.1.4.1.1</v>
          </cell>
          <cell r="H455">
            <v>0</v>
          </cell>
          <cell r="I455">
            <v>0</v>
          </cell>
          <cell r="K455" t="str">
            <v>FOLHA DE DADOS - FT-450051 A/B - DEA CARTRIGE FILTERS</v>
          </cell>
          <cell r="N455">
            <v>20</v>
          </cell>
        </row>
        <row r="456">
          <cell r="B456" t="str">
            <v>1.2.1.1.2.2.3.1</v>
          </cell>
          <cell r="C456" t="str">
            <v>EAP DETALHADA</v>
          </cell>
          <cell r="D456" t="str">
            <v>MECÂNICA</v>
          </cell>
          <cell r="E456">
            <v>0.27</v>
          </cell>
          <cell r="F456">
            <v>1</v>
          </cell>
          <cell r="H456">
            <v>0</v>
          </cell>
          <cell r="I456">
            <v>0</v>
          </cell>
          <cell r="K456" t="str">
            <v>FOLHA DE DADOS - FT-450052 - DEA CARBON FILTER</v>
          </cell>
          <cell r="N456">
            <v>20</v>
          </cell>
        </row>
        <row r="457">
          <cell r="B457" t="str">
            <v>1.2.1.1.2.2.3.2</v>
          </cell>
          <cell r="C457" t="str">
            <v>LISTA DE DOCUMENTOS DA U-2316 - UHDS</v>
          </cell>
          <cell r="D457" t="str">
            <v>MECÂNICA</v>
          </cell>
          <cell r="E457">
            <v>0.36000000000000004</v>
          </cell>
          <cell r="F457">
            <v>1</v>
          </cell>
          <cell r="H457">
            <v>0</v>
          </cell>
          <cell r="I457">
            <v>0</v>
          </cell>
          <cell r="K457" t="str">
            <v>FOLHA DE DADOS - FT-450002 A/B - FUEL GAS STRAINER</v>
          </cell>
          <cell r="N457">
            <v>20</v>
          </cell>
        </row>
        <row r="458">
          <cell r="B458" t="str">
            <v>1.2.1.1.2.2.3.3</v>
          </cell>
          <cell r="C458" t="str">
            <v>CRONOGRAMA DE EXECUÇÃO FÍSICA DETALHADO</v>
          </cell>
          <cell r="D458" t="str">
            <v>MECÂNICA</v>
          </cell>
          <cell r="E458">
            <v>0.36000000000000004</v>
          </cell>
          <cell r="F458">
            <v>1</v>
          </cell>
          <cell r="H458">
            <v>0</v>
          </cell>
          <cell r="I458">
            <v>0</v>
          </cell>
          <cell r="K458" t="str">
            <v>FOLHA DE DADOS - FT-450003 - FUEL GAS COALESCER</v>
          </cell>
          <cell r="N458">
            <v>20</v>
          </cell>
        </row>
        <row r="459">
          <cell r="B459" t="str">
            <v>1.2.1.1.2.2.3.4</v>
          </cell>
          <cell r="C459" t="str">
            <v>CURVA DE EXECUÇÃO FÍSICA</v>
          </cell>
          <cell r="D459" t="str">
            <v>MECÂNICA</v>
          </cell>
          <cell r="E459">
            <v>0.18000000000000002</v>
          </cell>
          <cell r="F459">
            <v>1</v>
          </cell>
          <cell r="H459">
            <v>0</v>
          </cell>
          <cell r="I459">
            <v>0</v>
          </cell>
          <cell r="K459" t="str">
            <v>FOLHA DE DADOS - V-450015 - FUEL GAS KNOCK OUT DRUM</v>
          </cell>
          <cell r="N459">
            <v>25</v>
          </cell>
        </row>
        <row r="460">
          <cell r="B460" t="str">
            <v>1.2.1.1.2.2.3.5</v>
          </cell>
          <cell r="C460" t="str">
            <v>CRONOGRAMA DE EXECUÇÃO FÍSICA-FINANCEIRO DETALHADO</v>
          </cell>
          <cell r="D460" t="str">
            <v>MECÂNICA</v>
          </cell>
          <cell r="E460">
            <v>0.18000000000000002</v>
          </cell>
          <cell r="F460">
            <v>1</v>
          </cell>
          <cell r="H460">
            <v>0</v>
          </cell>
          <cell r="I460">
            <v>0</v>
          </cell>
          <cell r="K460" t="str">
            <v>FOLHA DE DADOS - V-450054 - CONDENSATE EXP. DRUM</v>
          </cell>
          <cell r="N460">
            <v>25</v>
          </cell>
        </row>
        <row r="461">
          <cell r="B461" t="str">
            <v>1.2.1.1.2.2.3.6</v>
          </cell>
          <cell r="C461" t="str">
            <v>CURVA DE EXECUÇÃO FÍSICA-FINANCEIRA</v>
          </cell>
          <cell r="D461" t="str">
            <v>MECÂNICA</v>
          </cell>
          <cell r="E461">
            <v>0.18000000000000002</v>
          </cell>
          <cell r="F461">
            <v>1</v>
          </cell>
          <cell r="H461">
            <v>0</v>
          </cell>
          <cell r="I461">
            <v>0</v>
          </cell>
          <cell r="K461" t="str">
            <v>FOLHA DE DADOS - V-450018 - VASO DE BLOW-DOWN</v>
          </cell>
          <cell r="N461">
            <v>25</v>
          </cell>
        </row>
        <row r="462">
          <cell r="B462" t="str">
            <v>1.2.1.1.2.2.3.7</v>
          </cell>
          <cell r="C462" t="str">
            <v>PROCEDIMENTO DE MEDIÇÃO DE SERVIÇOS</v>
          </cell>
          <cell r="D462" t="str">
            <v>MECÂNICA</v>
          </cell>
          <cell r="E462">
            <v>0.27</v>
          </cell>
          <cell r="F462">
            <v>1</v>
          </cell>
          <cell r="H462">
            <v>1</v>
          </cell>
          <cell r="I462">
            <v>0</v>
          </cell>
          <cell r="K462" t="str">
            <v>FOLHA DE DADOS - FT-450001 A/B - FEED FILTER</v>
          </cell>
          <cell r="N462">
            <v>20</v>
          </cell>
        </row>
        <row r="463">
          <cell r="B463" t="str">
            <v>1.2.1.1.2.2.4</v>
          </cell>
          <cell r="C463" t="str">
            <v>PROCEDIMENTOS DE QSMS</v>
          </cell>
          <cell r="D463" t="str">
            <v>MECÂNICA</v>
          </cell>
          <cell r="E463" t="str">
            <v>1.1.2.1.4.1</v>
          </cell>
          <cell r="F463" t="str">
            <v>1.1.2.1.4.1.1</v>
          </cell>
          <cell r="H463">
            <v>0</v>
          </cell>
          <cell r="I463">
            <v>0</v>
          </cell>
          <cell r="K463" t="str">
            <v>FOLHA DE DADOS - F-450001 - 1º STAGE HDS HEATER</v>
          </cell>
          <cell r="N463">
            <v>25</v>
          </cell>
        </row>
        <row r="464">
          <cell r="B464" t="str">
            <v>1.2.1.1.2.2.4.1</v>
          </cell>
          <cell r="C464" t="str">
            <v>MANUAL DA QUALIDADE DE PROJETO DE PRÉ-DETALHAMENTO</v>
          </cell>
          <cell r="D464" t="str">
            <v>MECÂNICA</v>
          </cell>
          <cell r="E464">
            <v>0.42</v>
          </cell>
          <cell r="F464">
            <v>1</v>
          </cell>
          <cell r="H464">
            <v>1</v>
          </cell>
          <cell r="I464">
            <v>0</v>
          </cell>
          <cell r="K464" t="str">
            <v>FOLHA DE DADOS - F-450002 - 2º STAGE HDS HEATER</v>
          </cell>
          <cell r="N464">
            <v>25</v>
          </cell>
        </row>
        <row r="465">
          <cell r="B465" t="str">
            <v>1.2.1.1.2.2.4.2</v>
          </cell>
          <cell r="C465" t="str">
            <v>PLANO DA QUALIDADE</v>
          </cell>
          <cell r="D465" t="str">
            <v>MECÂNICA</v>
          </cell>
          <cell r="E465">
            <v>0.18000000000000002</v>
          </cell>
          <cell r="F465">
            <v>1</v>
          </cell>
          <cell r="H465">
            <v>1</v>
          </cell>
          <cell r="I465">
            <v>0</v>
          </cell>
          <cell r="K465" t="str">
            <v>FOLHA DE DADOS - TQ-450051 - DEA TANK</v>
          </cell>
          <cell r="N465">
            <v>20</v>
          </cell>
        </row>
        <row r="466">
          <cell r="A466">
            <v>6</v>
          </cell>
          <cell r="B466" t="str">
            <v xml:space="preserve"> 1.2.1.1.2.3  </v>
          </cell>
          <cell r="C466" t="str">
            <v xml:space="preserve"> MANUTENÇÃO DAS EQUIPES  </v>
          </cell>
          <cell r="D466" t="str">
            <v>MECÂNICA</v>
          </cell>
          <cell r="E466" t="str">
            <v>1.1.2.1.4.1</v>
          </cell>
          <cell r="F466" t="str">
            <v>1.1.2.1.4.1.1</v>
          </cell>
          <cell r="H466">
            <v>0</v>
          </cell>
          <cell r="I466">
            <v>0</v>
          </cell>
          <cell r="J466" t="str">
            <v/>
          </cell>
          <cell r="K466" t="str">
            <v/>
          </cell>
          <cell r="L466" t="str">
            <v/>
          </cell>
          <cell r="M466" t="str">
            <v/>
          </cell>
          <cell r="N466" t="str">
            <v/>
          </cell>
          <cell r="O466">
            <v>50</v>
          </cell>
        </row>
        <row r="467">
          <cell r="B467" t="str">
            <v xml:space="preserve"> 1.2.1.1.2.3.1</v>
          </cell>
          <cell r="C467" t="str">
            <v>MANUTENÇÃO DA EQUIPE NO ESCRITÓRIO SEDE DA CONTRATADA</v>
          </cell>
          <cell r="D467" t="str">
            <v>MECÂNICA</v>
          </cell>
          <cell r="E467">
            <v>0</v>
          </cell>
          <cell r="F467">
            <v>1</v>
          </cell>
          <cell r="H467">
            <v>0</v>
          </cell>
          <cell r="I467">
            <v>0</v>
          </cell>
          <cell r="K467" t="str">
            <v>FOLHA DE DADOS - V-450017 - VASO DE CONDENSADO</v>
          </cell>
          <cell r="N467">
            <v>25</v>
          </cell>
        </row>
        <row r="468">
          <cell r="B468" t="str">
            <v xml:space="preserve"> 1.2.1.1.2.3.2</v>
          </cell>
          <cell r="C468" t="str">
            <v>MANUTENÇÃO DA EQUIPE MÍNIMA LOTADA NA UM-REPAR</v>
          </cell>
          <cell r="D468" t="str">
            <v>MECÂNICA</v>
          </cell>
          <cell r="E468">
            <v>0</v>
          </cell>
          <cell r="F468">
            <v>1</v>
          </cell>
          <cell r="H468">
            <v>0</v>
          </cell>
          <cell r="I468">
            <v>0</v>
          </cell>
          <cell r="K468" t="str">
            <v>FOLHA DE DADOS - B-450014 A/B - BOMBA DE BLOWDOWN</v>
          </cell>
          <cell r="N468">
            <v>20</v>
          </cell>
        </row>
        <row r="469">
          <cell r="A469">
            <v>5</v>
          </cell>
          <cell r="B469" t="str">
            <v xml:space="preserve"> 1.2.1.1.3  </v>
          </cell>
          <cell r="C469" t="str">
            <v xml:space="preserve"> DESMOBILIZAÇÃO  </v>
          </cell>
          <cell r="D469" t="str">
            <v>MECÂNICA</v>
          </cell>
          <cell r="E469">
            <v>2</v>
          </cell>
          <cell r="F469">
            <v>1</v>
          </cell>
          <cell r="H469">
            <v>0</v>
          </cell>
          <cell r="I469">
            <v>0</v>
          </cell>
          <cell r="J469" t="str">
            <v/>
          </cell>
          <cell r="K469" t="str">
            <v/>
          </cell>
          <cell r="L469" t="str">
            <v/>
          </cell>
          <cell r="M469" t="str">
            <v/>
          </cell>
          <cell r="N469">
            <v>20</v>
          </cell>
          <cell r="O469" t="str">
            <v/>
          </cell>
        </row>
        <row r="470">
          <cell r="A470">
            <v>4</v>
          </cell>
          <cell r="B470" t="str">
            <v xml:space="preserve"> 1.2.1.2  </v>
          </cell>
          <cell r="C470" t="str">
            <v xml:space="preserve"> INFRA-ESTRUTURA  </v>
          </cell>
          <cell r="D470" t="str">
            <v>MECÂNICA</v>
          </cell>
          <cell r="E470" t="str">
            <v>1.1.2.1.4.1</v>
          </cell>
          <cell r="F470" t="str">
            <v>1.1.2.1.4.1.1</v>
          </cell>
          <cell r="H470">
            <v>0</v>
          </cell>
          <cell r="I470">
            <v>0</v>
          </cell>
          <cell r="J470" t="str">
            <v/>
          </cell>
          <cell r="K470" t="str">
            <v/>
          </cell>
          <cell r="L470" t="str">
            <v/>
          </cell>
          <cell r="M470">
            <v>8</v>
          </cell>
          <cell r="N470" t="str">
            <v/>
          </cell>
          <cell r="O470" t="str">
            <v/>
          </cell>
        </row>
        <row r="471">
          <cell r="A471">
            <v>5</v>
          </cell>
          <cell r="B471" t="str">
            <v xml:space="preserve"> 1.2.1.2.1  </v>
          </cell>
          <cell r="C471" t="str">
            <v xml:space="preserve"> ESCRITÓRIO DA CONTRATADA NA UN-REPAR  </v>
          </cell>
          <cell r="D471" t="str">
            <v>MECÂNICA</v>
          </cell>
          <cell r="E471" t="str">
            <v>1.1.2.1.4.1</v>
          </cell>
          <cell r="F471" t="str">
            <v>1.1.2.1.4.1.1</v>
          </cell>
          <cell r="H471">
            <v>0</v>
          </cell>
          <cell r="I471">
            <v>0</v>
          </cell>
          <cell r="J471" t="str">
            <v/>
          </cell>
          <cell r="K471" t="str">
            <v/>
          </cell>
          <cell r="L471" t="str">
            <v/>
          </cell>
          <cell r="M471" t="str">
            <v/>
          </cell>
          <cell r="N471">
            <v>100</v>
          </cell>
          <cell r="O471" t="str">
            <v/>
          </cell>
        </row>
        <row r="472">
          <cell r="B472" t="str">
            <v xml:space="preserve"> 1.2.1.2.1.1</v>
          </cell>
          <cell r="C472" t="str">
            <v xml:space="preserve">IMPLANTAÇÃO DO ESCRITÓRIO DA CONTRATADA NA UN-REPAR  </v>
          </cell>
          <cell r="D472" t="str">
            <v>MECÂNICA</v>
          </cell>
          <cell r="E472">
            <v>0</v>
          </cell>
          <cell r="F472">
            <v>1</v>
          </cell>
          <cell r="H472">
            <v>0</v>
          </cell>
          <cell r="I472">
            <v>0</v>
          </cell>
          <cell r="K472" t="str">
            <v>FOLHA DE DADOS - P-450014 - 2º STAGE HDS EFLUENT CONDENSER</v>
          </cell>
          <cell r="N472">
            <v>20</v>
          </cell>
          <cell r="O472">
            <v>10</v>
          </cell>
        </row>
        <row r="473">
          <cell r="B473" t="str">
            <v xml:space="preserve"> 1.2.1.2.1.2</v>
          </cell>
          <cell r="C473" t="str">
            <v xml:space="preserve">MANUTENÇÃO ESCRITÓRIO DA CONTRATADA NA UN-REPAR  </v>
          </cell>
          <cell r="D473" t="str">
            <v>MECÂNICA</v>
          </cell>
          <cell r="E473">
            <v>0</v>
          </cell>
          <cell r="F473">
            <v>1</v>
          </cell>
          <cell r="H473">
            <v>0</v>
          </cell>
          <cell r="I473">
            <v>0</v>
          </cell>
          <cell r="K473" t="str">
            <v>FOLHA DE DADOS - P-450016 - STABILIZER OVERHEAD CONDENSER</v>
          </cell>
          <cell r="N473">
            <v>20</v>
          </cell>
          <cell r="O473">
            <v>90</v>
          </cell>
        </row>
        <row r="474">
          <cell r="C474">
            <v>2316</v>
          </cell>
          <cell r="D474" t="str">
            <v>MECÂNICA</v>
          </cell>
          <cell r="E474" t="str">
            <v>1.1.2.1.4.1</v>
          </cell>
          <cell r="F474" t="str">
            <v>1.1.2.1.4.1.1</v>
          </cell>
          <cell r="H474">
            <v>0</v>
          </cell>
          <cell r="I474">
            <v>0</v>
          </cell>
          <cell r="K474" t="str">
            <v>FOLHA DE DADOS - P-450019 - STABILIZER BOTTOMS AIR COOLER</v>
          </cell>
          <cell r="N474">
            <v>20</v>
          </cell>
        </row>
        <row r="475">
          <cell r="A475">
            <v>4</v>
          </cell>
          <cell r="B475" t="str">
            <v xml:space="preserve"> 1.2.1.3  </v>
          </cell>
          <cell r="C475" t="str">
            <v xml:space="preserve"> PROJETOS CIVIS E ELETRONICOS  </v>
          </cell>
          <cell r="D475" t="str">
            <v>MECÂNICA</v>
          </cell>
          <cell r="E475" t="str">
            <v>1.1.2.1.4.1</v>
          </cell>
          <cell r="F475" t="str">
            <v>1.1.2.1.4.1.1</v>
          </cell>
          <cell r="H475">
            <v>0</v>
          </cell>
          <cell r="I475">
            <v>0</v>
          </cell>
          <cell r="J475" t="str">
            <v/>
          </cell>
          <cell r="K475" t="str">
            <v/>
          </cell>
          <cell r="L475" t="str">
            <v/>
          </cell>
          <cell r="M475">
            <v>82</v>
          </cell>
          <cell r="N475" t="str">
            <v/>
          </cell>
          <cell r="O475" t="str">
            <v/>
          </cell>
        </row>
        <row r="476">
          <cell r="A476">
            <v>5</v>
          </cell>
          <cell r="B476" t="str">
            <v xml:space="preserve"> 1.2.1.3.1  </v>
          </cell>
          <cell r="C476" t="str">
            <v xml:space="preserve"> CIVIL  </v>
          </cell>
          <cell r="D476" t="str">
            <v>MECÂNICA</v>
          </cell>
          <cell r="E476" t="str">
            <v>1.1.2.1.4.1</v>
          </cell>
          <cell r="F476" t="str">
            <v>1.1.2.1.4.1.1</v>
          </cell>
          <cell r="H476">
            <v>0</v>
          </cell>
          <cell r="I476">
            <v>0</v>
          </cell>
          <cell r="J476" t="str">
            <v/>
          </cell>
          <cell r="K476" t="str">
            <v/>
          </cell>
          <cell r="L476" t="str">
            <v/>
          </cell>
          <cell r="M476" t="str">
            <v/>
          </cell>
          <cell r="N476">
            <v>15</v>
          </cell>
          <cell r="O476" t="str">
            <v/>
          </cell>
        </row>
        <row r="477">
          <cell r="A477">
            <v>6</v>
          </cell>
          <cell r="B477" t="str">
            <v xml:space="preserve"> 1.2.1.3.1.1  </v>
          </cell>
          <cell r="C477" t="str">
            <v xml:space="preserve"> ESTRUTURA  </v>
          </cell>
          <cell r="D477" t="str">
            <v>MECÂNICA</v>
          </cell>
          <cell r="E477" t="str">
            <v>1.1.2.1.4.1</v>
          </cell>
          <cell r="F477" t="str">
            <v>1.1.2.1.4.1.1</v>
          </cell>
          <cell r="H477">
            <v>0</v>
          </cell>
          <cell r="I477">
            <v>0</v>
          </cell>
          <cell r="J477" t="str">
            <v/>
          </cell>
          <cell r="K477" t="str">
            <v/>
          </cell>
          <cell r="L477" t="str">
            <v/>
          </cell>
          <cell r="M477" t="str">
            <v/>
          </cell>
          <cell r="N477" t="str">
            <v/>
          </cell>
          <cell r="O477">
            <v>40</v>
          </cell>
        </row>
        <row r="478">
          <cell r="A478">
            <v>6</v>
          </cell>
          <cell r="B478" t="str">
            <v xml:space="preserve"> 1.2.1.3.1.2  </v>
          </cell>
          <cell r="C478" t="str">
            <v xml:space="preserve"> ARQUITETONICO  </v>
          </cell>
          <cell r="D478" t="str">
            <v>MECÂNICA</v>
          </cell>
          <cell r="E478" t="str">
            <v>1.1.2.1.4.1</v>
          </cell>
          <cell r="F478" t="str">
            <v>1.1.2.1.4.1.1</v>
          </cell>
          <cell r="H478">
            <v>0</v>
          </cell>
          <cell r="I478">
            <v>0</v>
          </cell>
          <cell r="J478" t="str">
            <v/>
          </cell>
          <cell r="K478" t="str">
            <v/>
          </cell>
          <cell r="L478" t="str">
            <v/>
          </cell>
          <cell r="M478" t="str">
            <v/>
          </cell>
          <cell r="N478" t="str">
            <v/>
          </cell>
          <cell r="O478">
            <v>30</v>
          </cell>
        </row>
        <row r="479">
          <cell r="A479">
            <v>6</v>
          </cell>
          <cell r="B479" t="str">
            <v xml:space="preserve"> 1.2.1.3.1.3  </v>
          </cell>
          <cell r="C479" t="str">
            <v xml:space="preserve"> UNDERGROUD  </v>
          </cell>
          <cell r="D479" t="str">
            <v>MECÂNICA</v>
          </cell>
          <cell r="E479" t="str">
            <v>1.1.2.1.4.1</v>
          </cell>
          <cell r="F479" t="str">
            <v>1.1.2.1.4.1.1</v>
          </cell>
          <cell r="H479">
            <v>0</v>
          </cell>
          <cell r="I479">
            <v>0</v>
          </cell>
          <cell r="J479" t="str">
            <v/>
          </cell>
          <cell r="K479" t="str">
            <v/>
          </cell>
          <cell r="L479" t="str">
            <v/>
          </cell>
          <cell r="M479" t="str">
            <v/>
          </cell>
          <cell r="N479" t="str">
            <v/>
          </cell>
          <cell r="O479">
            <v>30</v>
          </cell>
        </row>
        <row r="480">
          <cell r="A480">
            <v>5</v>
          </cell>
          <cell r="B480" t="str">
            <v xml:space="preserve"> 1.2.1.3.2  </v>
          </cell>
          <cell r="C480" t="str">
            <v xml:space="preserve"> ELETROMECÂNICOS  </v>
          </cell>
          <cell r="D480" t="str">
            <v>MECÂNICA</v>
          </cell>
          <cell r="E480" t="str">
            <v>1.1.2.1.4.1</v>
          </cell>
          <cell r="F480" t="str">
            <v>1.1.2.1.4.1.1</v>
          </cell>
          <cell r="H480">
            <v>0</v>
          </cell>
          <cell r="I480">
            <v>0</v>
          </cell>
          <cell r="J480" t="str">
            <v/>
          </cell>
          <cell r="K480" t="str">
            <v/>
          </cell>
          <cell r="L480" t="str">
            <v/>
          </cell>
          <cell r="M480" t="str">
            <v/>
          </cell>
          <cell r="N480">
            <v>78</v>
          </cell>
          <cell r="O480" t="str">
            <v/>
          </cell>
        </row>
        <row r="481">
          <cell r="A481">
            <v>6</v>
          </cell>
          <cell r="B481" t="str">
            <v xml:space="preserve"> 1.2.1.3.2.1  </v>
          </cell>
          <cell r="C481" t="str">
            <v xml:space="preserve"> PROCESSO  </v>
          </cell>
          <cell r="D481" t="str">
            <v>MECÂNICA</v>
          </cell>
          <cell r="E481" t="str">
            <v>1.1.2.1.4.1</v>
          </cell>
          <cell r="F481" t="str">
            <v>1.1.2.1.4.1.1</v>
          </cell>
          <cell r="H481">
            <v>0</v>
          </cell>
          <cell r="I481">
            <v>0</v>
          </cell>
          <cell r="J481" t="str">
            <v/>
          </cell>
          <cell r="K481" t="str">
            <v/>
          </cell>
          <cell r="L481" t="str">
            <v/>
          </cell>
          <cell r="M481" t="str">
            <v/>
          </cell>
          <cell r="N481" t="str">
            <v/>
          </cell>
          <cell r="O481">
            <v>25</v>
          </cell>
        </row>
        <row r="482">
          <cell r="A482">
            <v>6</v>
          </cell>
          <cell r="B482" t="str">
            <v xml:space="preserve"> 1.2.1.3.2.2  </v>
          </cell>
          <cell r="C482" t="str">
            <v xml:space="preserve"> EQUIPAMENTOS  </v>
          </cell>
          <cell r="D482" t="str">
            <v>MECÂNICA</v>
          </cell>
          <cell r="E482" t="str">
            <v>1.1.2.1.4.1</v>
          </cell>
          <cell r="F482" t="str">
            <v>1.1.2.1.4.1.1</v>
          </cell>
          <cell r="H482">
            <v>0</v>
          </cell>
          <cell r="I482">
            <v>0</v>
          </cell>
          <cell r="J482" t="str">
            <v/>
          </cell>
          <cell r="K482" t="str">
            <v/>
          </cell>
          <cell r="L482" t="str">
            <v/>
          </cell>
          <cell r="M482" t="str">
            <v/>
          </cell>
          <cell r="N482" t="str">
            <v/>
          </cell>
          <cell r="O482">
            <v>15</v>
          </cell>
        </row>
        <row r="483">
          <cell r="A483">
            <v>6</v>
          </cell>
          <cell r="B483" t="str">
            <v xml:space="preserve"> 1.2.1.3.2.3  </v>
          </cell>
          <cell r="C483" t="str">
            <v xml:space="preserve"> TUBULAÇÃO  </v>
          </cell>
          <cell r="D483" t="str">
            <v>MECÂNICA</v>
          </cell>
          <cell r="E483" t="str">
            <v>1.1.2.1.4.1</v>
          </cell>
          <cell r="F483" t="str">
            <v>1.1.2.1.4.1.1</v>
          </cell>
          <cell r="H483">
            <v>0</v>
          </cell>
          <cell r="I483">
            <v>0</v>
          </cell>
          <cell r="J483" t="str">
            <v/>
          </cell>
          <cell r="K483" t="str">
            <v/>
          </cell>
          <cell r="L483" t="str">
            <v/>
          </cell>
          <cell r="M483" t="str">
            <v/>
          </cell>
          <cell r="N483" t="str">
            <v/>
          </cell>
          <cell r="O483">
            <v>30</v>
          </cell>
        </row>
        <row r="484">
          <cell r="A484">
            <v>6</v>
          </cell>
          <cell r="B484" t="str">
            <v xml:space="preserve"> 1.2.1.3.2.4  </v>
          </cell>
          <cell r="C484" t="str">
            <v xml:space="preserve"> ELÉTRICA  </v>
          </cell>
          <cell r="D484" t="str">
            <v>MECÂNICA</v>
          </cell>
          <cell r="E484" t="str">
            <v>1.1.2.1.4.1</v>
          </cell>
          <cell r="F484" t="str">
            <v>1.1.2.1.4.1.1</v>
          </cell>
          <cell r="H484">
            <v>0</v>
          </cell>
          <cell r="I484">
            <v>0</v>
          </cell>
          <cell r="J484" t="str">
            <v/>
          </cell>
          <cell r="K484" t="str">
            <v/>
          </cell>
          <cell r="L484" t="str">
            <v/>
          </cell>
          <cell r="M484" t="str">
            <v/>
          </cell>
          <cell r="N484" t="str">
            <v/>
          </cell>
          <cell r="O484">
            <v>10</v>
          </cell>
        </row>
        <row r="485">
          <cell r="A485">
            <v>6</v>
          </cell>
          <cell r="B485" t="str">
            <v xml:space="preserve"> 1.2.1.3.2.5  </v>
          </cell>
          <cell r="C485" t="str">
            <v xml:space="preserve"> INSTRUMENTAÇÃO  </v>
          </cell>
          <cell r="D485" t="str">
            <v>MECÂNICA</v>
          </cell>
          <cell r="E485" t="str">
            <v>1.1.2.1.4.1</v>
          </cell>
          <cell r="F485" t="str">
            <v>1.1.2.1.4.1.1</v>
          </cell>
          <cell r="H485">
            <v>0</v>
          </cell>
          <cell r="I485">
            <v>0</v>
          </cell>
          <cell r="J485" t="str">
            <v/>
          </cell>
          <cell r="K485" t="str">
            <v/>
          </cell>
          <cell r="L485" t="str">
            <v/>
          </cell>
          <cell r="M485" t="str">
            <v/>
          </cell>
          <cell r="N485" t="str">
            <v/>
          </cell>
          <cell r="O485">
            <v>20</v>
          </cell>
        </row>
        <row r="486">
          <cell r="A486">
            <v>5</v>
          </cell>
          <cell r="B486" t="str">
            <v xml:space="preserve"> 1.2.1.3.3  </v>
          </cell>
          <cell r="C486" t="str">
            <v xml:space="preserve"> LIVRO DE PROJETO DE PRÉ DETALHAMENTO  </v>
          </cell>
          <cell r="D486" t="str">
            <v>MECÂNICA</v>
          </cell>
          <cell r="E486" t="str">
            <v>1.1.2.1.4.1</v>
          </cell>
          <cell r="F486" t="str">
            <v>1.1.2.1.4.1.1</v>
          </cell>
          <cell r="H486">
            <v>0</v>
          </cell>
          <cell r="I486">
            <v>0</v>
          </cell>
          <cell r="J486" t="str">
            <v/>
          </cell>
          <cell r="K486" t="str">
            <v/>
          </cell>
          <cell r="L486" t="str">
            <v/>
          </cell>
          <cell r="M486" t="str">
            <v/>
          </cell>
          <cell r="N486">
            <v>2</v>
          </cell>
          <cell r="O486" t="str">
            <v/>
          </cell>
        </row>
        <row r="487">
          <cell r="A487">
            <v>5</v>
          </cell>
          <cell r="B487" t="str">
            <v xml:space="preserve"> 1.2.1.3.4  </v>
          </cell>
          <cell r="C487" t="str">
            <v xml:space="preserve"> MAQUETE ELETRONICA  </v>
          </cell>
          <cell r="D487" t="str">
            <v>MECÂNICA</v>
          </cell>
          <cell r="E487" t="str">
            <v>1.1.2.1.4.1</v>
          </cell>
          <cell r="F487" t="str">
            <v>1.1.2.1.4.1.1</v>
          </cell>
          <cell r="H487">
            <v>0</v>
          </cell>
          <cell r="I487">
            <v>0</v>
          </cell>
          <cell r="J487" t="str">
            <v/>
          </cell>
          <cell r="K487" t="str">
            <v/>
          </cell>
          <cell r="L487" t="str">
            <v/>
          </cell>
          <cell r="M487" t="str">
            <v/>
          </cell>
          <cell r="N487">
            <v>5</v>
          </cell>
          <cell r="O487" t="str">
            <v/>
          </cell>
        </row>
        <row r="488">
          <cell r="C488" t="str">
            <v xml:space="preserve">SUB-TOTAL - UNIDADE 2313 HDT DE INSTÁVEIS  </v>
          </cell>
          <cell r="D488" t="str">
            <v>MECÂNICA</v>
          </cell>
          <cell r="E488" t="str">
            <v>1.1.2.1.4.1</v>
          </cell>
          <cell r="F488" t="str">
            <v>1.1.2.1.4.1.1</v>
          </cell>
          <cell r="H488" t="str">
            <v>RM-5230.00-2316-550-QGI-001</v>
          </cell>
          <cell r="I488" t="str">
            <v>RC-2316-M.37-005</v>
          </cell>
          <cell r="K488" t="str">
            <v>REQUISIÇÃO DE MATERIAL - TORRES AÇO CARBONO</v>
          </cell>
          <cell r="N488">
            <v>25</v>
          </cell>
        </row>
        <row r="489">
          <cell r="C489">
            <v>2316</v>
          </cell>
          <cell r="D489" t="str">
            <v>MECÂNICA</v>
          </cell>
          <cell r="E489" t="str">
            <v>1.1.2.1.4.1</v>
          </cell>
          <cell r="F489" t="str">
            <v>1.1.2.1.4.1.1</v>
          </cell>
          <cell r="H489" t="str">
            <v>RM-5230.00-2316-550-QGI-002</v>
          </cell>
          <cell r="I489" t="str">
            <v>RC-2316-M.37-006</v>
          </cell>
          <cell r="K489" t="str">
            <v>REQUISIÇÃO DE MATERIAL - TORRES CLAD</v>
          </cell>
          <cell r="N489">
            <v>25</v>
          </cell>
        </row>
        <row r="490">
          <cell r="A490">
            <v>3</v>
          </cell>
          <cell r="B490" t="str">
            <v>1.2.2</v>
          </cell>
          <cell r="C490" t="str">
            <v xml:space="preserve">UNIDADE 22311 GH ( Geração de Hidrogênio)  </v>
          </cell>
          <cell r="D490" t="str">
            <v>MECÂNICA</v>
          </cell>
          <cell r="E490" t="str">
            <v>1.1.2.1.4.1</v>
          </cell>
          <cell r="F490" t="str">
            <v>1.1.2.1.4.1.1</v>
          </cell>
          <cell r="H490" t="str">
            <v>RM-5230.00-2316-550-QGI-003</v>
          </cell>
          <cell r="I490" t="str">
            <v>RC-2316-M.37-007</v>
          </cell>
          <cell r="J490" t="str">
            <v/>
          </cell>
          <cell r="K490" t="str">
            <v/>
          </cell>
          <cell r="L490">
            <v>33</v>
          </cell>
          <cell r="M490" t="str">
            <v/>
          </cell>
          <cell r="N490" t="str">
            <v/>
          </cell>
          <cell r="O490" t="str">
            <v/>
          </cell>
        </row>
        <row r="491">
          <cell r="A491">
            <v>4</v>
          </cell>
          <cell r="B491" t="str">
            <v xml:space="preserve"> 1.2.2.1  </v>
          </cell>
          <cell r="C491" t="str">
            <v xml:space="preserve"> MOBILIZAÇÃO  </v>
          </cell>
          <cell r="D491" t="str">
            <v>MECÂNICA</v>
          </cell>
          <cell r="E491" t="str">
            <v>1.1.2.1.4.1</v>
          </cell>
          <cell r="F491" t="str">
            <v>1.1.2.1.4.1.1</v>
          </cell>
          <cell r="H491">
            <v>0</v>
          </cell>
          <cell r="I491">
            <v>0</v>
          </cell>
          <cell r="J491" t="str">
            <v/>
          </cell>
          <cell r="K491" t="str">
            <v/>
          </cell>
          <cell r="L491" t="str">
            <v/>
          </cell>
          <cell r="M491">
            <v>10</v>
          </cell>
          <cell r="N491" t="str">
            <v/>
          </cell>
          <cell r="O491" t="str">
            <v/>
          </cell>
        </row>
        <row r="492">
          <cell r="A492">
            <v>5</v>
          </cell>
          <cell r="B492" t="str">
            <v xml:space="preserve"> 1.2.2.1.1  </v>
          </cell>
          <cell r="C492" t="str">
            <v xml:space="preserve"> KICK OFF MEETING  </v>
          </cell>
          <cell r="D492" t="str">
            <v>MECÂNICA</v>
          </cell>
          <cell r="E492">
            <v>0.5</v>
          </cell>
          <cell r="F492">
            <v>1</v>
          </cell>
          <cell r="H492">
            <v>0</v>
          </cell>
          <cell r="I492">
            <v>1</v>
          </cell>
          <cell r="J492" t="str">
            <v/>
          </cell>
          <cell r="K492" t="str">
            <v/>
          </cell>
          <cell r="L492" t="str">
            <v/>
          </cell>
          <cell r="M492" t="str">
            <v/>
          </cell>
          <cell r="N492">
            <v>5</v>
          </cell>
          <cell r="O492" t="str">
            <v/>
          </cell>
        </row>
        <row r="493">
          <cell r="A493">
            <v>5</v>
          </cell>
          <cell r="B493" t="str">
            <v xml:space="preserve"> 1.2.2.1.2  </v>
          </cell>
          <cell r="C493" t="str">
            <v xml:space="preserve"> MOBILIZAÇÃO, PLANEJAMENTO. MANUTENÇÃO  </v>
          </cell>
          <cell r="D493" t="str">
            <v>MECÂNICA</v>
          </cell>
          <cell r="E493" t="str">
            <v>1.1.2.1.4.1</v>
          </cell>
          <cell r="F493" t="str">
            <v>1.1.2.1.4.1.1</v>
          </cell>
          <cell r="H493">
            <v>0</v>
          </cell>
          <cell r="I493">
            <v>0</v>
          </cell>
          <cell r="J493" t="str">
            <v/>
          </cell>
          <cell r="K493" t="str">
            <v/>
          </cell>
          <cell r="L493" t="str">
            <v/>
          </cell>
          <cell r="M493" t="str">
            <v/>
          </cell>
          <cell r="N493">
            <v>75</v>
          </cell>
          <cell r="O493" t="str">
            <v/>
          </cell>
        </row>
        <row r="494">
          <cell r="A494">
            <v>6</v>
          </cell>
          <cell r="B494" t="str">
            <v xml:space="preserve"> 1.2.2.1.2.1  </v>
          </cell>
          <cell r="C494" t="str">
            <v xml:space="preserve"> MOBILIZAÇÃO DAS EQUIPES  </v>
          </cell>
          <cell r="D494" t="str">
            <v>MECÂNICA</v>
          </cell>
          <cell r="E494" t="str">
            <v>1.1.2.1.4.1</v>
          </cell>
          <cell r="F494" t="str">
            <v>1.1.2.1.4.1.1</v>
          </cell>
          <cell r="H494">
            <v>0</v>
          </cell>
          <cell r="I494">
            <v>0</v>
          </cell>
          <cell r="J494" t="str">
            <v/>
          </cell>
          <cell r="K494" t="str">
            <v/>
          </cell>
          <cell r="L494" t="str">
            <v/>
          </cell>
          <cell r="M494" t="str">
            <v/>
          </cell>
          <cell r="N494" t="str">
            <v/>
          </cell>
          <cell r="O494">
            <v>10</v>
          </cell>
        </row>
        <row r="495">
          <cell r="B495" t="str">
            <v>1.2.2.1.2.1.1</v>
          </cell>
          <cell r="C495" t="str">
            <v xml:space="preserve"> MOBILIZAÇÃO DA EQUIPE NO ESCRITÓRIO SEDE DA CONTRATADA</v>
          </cell>
          <cell r="D495" t="str">
            <v>MECÂNICA</v>
          </cell>
          <cell r="E495">
            <v>3.7500000000000006E-2</v>
          </cell>
          <cell r="F495">
            <v>1</v>
          </cell>
          <cell r="H495">
            <v>0</v>
          </cell>
          <cell r="I495">
            <v>0</v>
          </cell>
          <cell r="K495" t="str">
            <v>REQUISIÇÃO DE MATERIAL - SISTEMAS DE INJEÇÃO</v>
          </cell>
          <cell r="N495">
            <v>25</v>
          </cell>
        </row>
        <row r="496">
          <cell r="B496" t="str">
            <v>1.2.2.1.2.1.2</v>
          </cell>
          <cell r="C496" t="str">
            <v xml:space="preserve"> MOBILIZAÇÃO DA EQUIPE MÍNIMA LOTADA NA UM-REPAR</v>
          </cell>
          <cell r="D496" t="str">
            <v>MECÂNICA</v>
          </cell>
          <cell r="E496">
            <v>0.71250000000000013</v>
          </cell>
          <cell r="F496">
            <v>1</v>
          </cell>
          <cell r="H496">
            <v>0</v>
          </cell>
          <cell r="I496">
            <v>0</v>
          </cell>
          <cell r="K496" t="str">
            <v>REQUISIÇÃO DE MATERIAL - MISTURADOR ESTÁTICO</v>
          </cell>
          <cell r="N496">
            <v>20</v>
          </cell>
        </row>
        <row r="497">
          <cell r="A497">
            <v>6</v>
          </cell>
          <cell r="B497" t="str">
            <v xml:space="preserve">1.2.2.1.2.2  </v>
          </cell>
          <cell r="C497" t="str">
            <v xml:space="preserve"> PLANEJAMENTO  </v>
          </cell>
          <cell r="D497" t="str">
            <v>MECÂNICA</v>
          </cell>
          <cell r="E497" t="str">
            <v>1.1.2.1.4.1</v>
          </cell>
          <cell r="F497" t="str">
            <v>1.1.2.1.4.1.1</v>
          </cell>
          <cell r="H497">
            <v>0</v>
          </cell>
          <cell r="I497">
            <v>0</v>
          </cell>
          <cell r="J497" t="str">
            <v/>
          </cell>
          <cell r="K497" t="str">
            <v/>
          </cell>
          <cell r="L497" t="str">
            <v/>
          </cell>
          <cell r="M497" t="str">
            <v/>
          </cell>
          <cell r="N497" t="str">
            <v/>
          </cell>
          <cell r="O497">
            <v>40</v>
          </cell>
        </row>
        <row r="498">
          <cell r="B498" t="str">
            <v>1.2.2.1.2.2.1</v>
          </cell>
          <cell r="C498" t="str">
            <v>ORGANIZAÇÃO, RESPONSABILIDADE, AUTORIDADE E RECURSOS</v>
          </cell>
          <cell r="D498" t="str">
            <v>MECÂNICA</v>
          </cell>
          <cell r="E498" t="str">
            <v>1.1.2.1.4.1</v>
          </cell>
          <cell r="F498" t="str">
            <v>1.1.2.1.4.1.1</v>
          </cell>
          <cell r="H498">
            <v>0</v>
          </cell>
          <cell r="I498">
            <v>0</v>
          </cell>
          <cell r="K498" t="str">
            <v>REQUISIÇÃO DE MATERIAL - FORNOS</v>
          </cell>
          <cell r="N498">
            <v>20</v>
          </cell>
        </row>
        <row r="499">
          <cell r="B499" t="str">
            <v>1.2.2.1.2.2.1.1</v>
          </cell>
          <cell r="C499" t="str">
            <v>ORGANOGRAMAS</v>
          </cell>
          <cell r="D499" t="str">
            <v>MECÂNICA</v>
          </cell>
          <cell r="E499">
            <v>0.15000000000000002</v>
          </cell>
          <cell r="F499">
            <v>1</v>
          </cell>
          <cell r="H499">
            <v>1</v>
          </cell>
          <cell r="I499">
            <v>0</v>
          </cell>
          <cell r="K499" t="str">
            <v>REQUISIÇÃO DE MATERIAL - VASOS DE PRESSÃO - HIC / H2S RESISTANCE</v>
          </cell>
          <cell r="N499">
            <v>25</v>
          </cell>
        </row>
        <row r="500">
          <cell r="B500" t="str">
            <v>1.2.2.1.2.2.1.2</v>
          </cell>
          <cell r="C500" t="str">
            <v>CURRÍCULOS</v>
          </cell>
          <cell r="D500" t="str">
            <v>MECÂNICA</v>
          </cell>
          <cell r="E500">
            <v>0.15000000000000002</v>
          </cell>
          <cell r="F500">
            <v>1</v>
          </cell>
          <cell r="H500">
            <v>1</v>
          </cell>
          <cell r="I500">
            <v>0</v>
          </cell>
          <cell r="K500" t="str">
            <v>REQUISIÇÃO DE MATERIAL - VASOS DE PRESSÃO - AÇO CARBONO</v>
          </cell>
          <cell r="N500">
            <v>25</v>
          </cell>
        </row>
        <row r="501">
          <cell r="B501" t="str">
            <v>1.2.2.1.2.2.2</v>
          </cell>
          <cell r="C501" t="str">
            <v>RECURSOS</v>
          </cell>
          <cell r="D501" t="str">
            <v>MECÂNICA</v>
          </cell>
          <cell r="E501" t="str">
            <v>1.1.2.1.4.1</v>
          </cell>
          <cell r="F501" t="str">
            <v>1.1.2.1.4.1.1</v>
          </cell>
          <cell r="H501">
            <v>0</v>
          </cell>
          <cell r="I501">
            <v>0</v>
          </cell>
          <cell r="K501" t="str">
            <v>REQUISIÇÃO DE MATERIAL - VASOS DE PRESSÃO - CLAD</v>
          </cell>
          <cell r="N501">
            <v>25</v>
          </cell>
        </row>
        <row r="502">
          <cell r="B502" t="str">
            <v>1.2.2.1.2.2.2.1</v>
          </cell>
          <cell r="C502" t="str">
            <v>HISTOGRAMA DE MÃO DE OBRA</v>
          </cell>
          <cell r="D502" t="str">
            <v>MECÂNICA</v>
          </cell>
          <cell r="E502">
            <v>0.30000000000000004</v>
          </cell>
          <cell r="F502">
            <v>1</v>
          </cell>
          <cell r="H502">
            <v>0</v>
          </cell>
          <cell r="I502">
            <v>0</v>
          </cell>
          <cell r="K502" t="str">
            <v>REQUISIÇÃO DE MATERIAL - TROCADORES DE CALOR CASCO/TUBOS - HIC / H2S RESISTANCE</v>
          </cell>
          <cell r="N502">
            <v>50</v>
          </cell>
        </row>
        <row r="503">
          <cell r="B503" t="str">
            <v>1.2.2.1.2.2.3</v>
          </cell>
          <cell r="C503" t="str">
            <v>PROCEDIMENTO DE PLANEJAMENTO DE PROJETO</v>
          </cell>
          <cell r="D503" t="str">
            <v>MECÂNICA</v>
          </cell>
          <cell r="E503" t="str">
            <v>1.1.2.1.4.1</v>
          </cell>
          <cell r="F503" t="str">
            <v>1.1.2.1.4.1.1</v>
          </cell>
          <cell r="H503">
            <v>0</v>
          </cell>
          <cell r="I503">
            <v>0</v>
          </cell>
          <cell r="K503" t="str">
            <v>REQUISIÇÃO DE MATERIAL - TROCADORES DE CALOR CASCO/TUBOS - AÇO CARBONO</v>
          </cell>
          <cell r="N503">
            <v>100</v>
          </cell>
        </row>
        <row r="504">
          <cell r="B504" t="str">
            <v>1.2.2.1.2.2.3.1</v>
          </cell>
          <cell r="C504" t="str">
            <v>EAP DETALHADA</v>
          </cell>
          <cell r="D504" t="str">
            <v>MECÂNICA</v>
          </cell>
          <cell r="E504">
            <v>0.27</v>
          </cell>
          <cell r="F504">
            <v>1</v>
          </cell>
          <cell r="H504">
            <v>0</v>
          </cell>
          <cell r="I504">
            <v>0</v>
          </cell>
          <cell r="K504" t="str">
            <v>REQUISIÇÃO DE MATERIAL - TROCADORES DE CALOR CASCO/TUBOS - CLAD</v>
          </cell>
          <cell r="N504">
            <v>50</v>
          </cell>
        </row>
        <row r="505">
          <cell r="A505" t="str">
            <v>RETIRAR</v>
          </cell>
          <cell r="B505" t="str">
            <v>1.2.2.1.2.2.3.2</v>
          </cell>
          <cell r="C505" t="str">
            <v>LISTA DE DOCUMENTOS DA U-2316 - UHDS</v>
          </cell>
          <cell r="D505" t="str">
            <v>MECÂNICA</v>
          </cell>
          <cell r="E505">
            <v>0.36000000000000004</v>
          </cell>
          <cell r="F505">
            <v>1</v>
          </cell>
          <cell r="H505">
            <v>0</v>
          </cell>
          <cell r="I505">
            <v>0</v>
          </cell>
          <cell r="K505" t="str">
            <v>MEMÓRIA DE CÁLCULO - TROCADORES DE CALOR</v>
          </cell>
          <cell r="N505">
            <v>0</v>
          </cell>
        </row>
        <row r="506">
          <cell r="A506" t="str">
            <v>RETIRAR</v>
          </cell>
          <cell r="B506" t="str">
            <v>1.2.2.1.2.2.3.3</v>
          </cell>
          <cell r="C506" t="str">
            <v>CRONOGRAMA DE EXECUÇÃO FÍSICA DETALHADO</v>
          </cell>
          <cell r="D506" t="str">
            <v>MECÂNICA</v>
          </cell>
          <cell r="E506">
            <v>0.36000000000000004</v>
          </cell>
          <cell r="F506">
            <v>1</v>
          </cell>
          <cell r="H506">
            <v>0</v>
          </cell>
          <cell r="I506">
            <v>0</v>
          </cell>
          <cell r="K506" t="str">
            <v>MEMÓRIA DE CÁLCULO - VASOS DE PRESSÃO</v>
          </cell>
          <cell r="N506">
            <v>0</v>
          </cell>
        </row>
        <row r="507">
          <cell r="B507" t="str">
            <v>1.2.2.1.2.2.3.4</v>
          </cell>
          <cell r="C507" t="str">
            <v>CURVA DE EXECUÇÃO FÍSICA</v>
          </cell>
          <cell r="D507" t="str">
            <v>MECÂNICA</v>
          </cell>
          <cell r="E507">
            <v>0.18000000000000002</v>
          </cell>
          <cell r="F507">
            <v>1</v>
          </cell>
          <cell r="G507" t="str">
            <v>1.1.2.1.4.2</v>
          </cell>
          <cell r="H507">
            <v>0</v>
          </cell>
          <cell r="I507">
            <v>0</v>
          </cell>
          <cell r="K507" t="str">
            <v>PARECER TÉCNICO DE TODOS OS EQUIPAMENTOS</v>
          </cell>
        </row>
        <row r="508">
          <cell r="B508" t="str">
            <v>1.2.2.1.2.2.3.5</v>
          </cell>
          <cell r="C508" t="str">
            <v>CRONOGRAMA DE EXECUÇÃO FÍSICA-FINANCEIRO DETALHADO</v>
          </cell>
          <cell r="D508" t="str">
            <v>MECÂNICA</v>
          </cell>
          <cell r="E508">
            <v>0.18000000000000002</v>
          </cell>
          <cell r="F508">
            <v>1</v>
          </cell>
          <cell r="H508">
            <v>0</v>
          </cell>
          <cell r="I508">
            <v>0</v>
          </cell>
          <cell r="K508" t="str">
            <v>PARECER TÉCNICO - OIL MIST</v>
          </cell>
          <cell r="N508">
            <v>50</v>
          </cell>
        </row>
        <row r="509">
          <cell r="B509" t="str">
            <v>1.2.2.1.2.2.3.6</v>
          </cell>
          <cell r="C509" t="str">
            <v>CURVA DE EXECUÇÃO FÍSICA-FINANCEIRA</v>
          </cell>
          <cell r="D509" t="str">
            <v>MECÂNICA</v>
          </cell>
          <cell r="E509">
            <v>0.18000000000000002</v>
          </cell>
          <cell r="F509">
            <v>1</v>
          </cell>
          <cell r="H509">
            <v>0</v>
          </cell>
          <cell r="I509">
            <v>0</v>
          </cell>
          <cell r="K509" t="str">
            <v>PARECER TÉCNICO - PONTE ROLANTE</v>
          </cell>
          <cell r="N509">
            <v>70</v>
          </cell>
        </row>
        <row r="510">
          <cell r="B510" t="str">
            <v>1.2.2.1.2.2.3.7</v>
          </cell>
          <cell r="C510" t="str">
            <v>PROCEDIMENTO DE MEDIÇÃO DE SERVIÇOS</v>
          </cell>
          <cell r="D510" t="str">
            <v>MECÂNICA</v>
          </cell>
          <cell r="E510">
            <v>0.27</v>
          </cell>
          <cell r="F510">
            <v>1</v>
          </cell>
          <cell r="H510">
            <v>1</v>
          </cell>
          <cell r="I510">
            <v>0</v>
          </cell>
          <cell r="K510" t="str">
            <v>PARECER TÉCNICO - BOMBAS CENTRÍFUGAS 1</v>
          </cell>
          <cell r="N510">
            <v>180</v>
          </cell>
        </row>
        <row r="511">
          <cell r="B511" t="str">
            <v>1.2.2.1.2.2.4</v>
          </cell>
          <cell r="C511" t="str">
            <v>PROCEDIMENTOS DE QSMS</v>
          </cell>
          <cell r="D511" t="str">
            <v>MECÂNICA</v>
          </cell>
          <cell r="E511" t="str">
            <v>1.1.2.1.4.2</v>
          </cell>
          <cell r="F511" t="str">
            <v>1.1.2.1.4.2.1</v>
          </cell>
          <cell r="H511">
            <v>0</v>
          </cell>
          <cell r="I511">
            <v>0</v>
          </cell>
          <cell r="K511" t="str">
            <v>PARECER TÉCNICO - BOMBAS CENTRÍFUGAS 2</v>
          </cell>
          <cell r="N511">
            <v>180</v>
          </cell>
        </row>
        <row r="512">
          <cell r="B512" t="str">
            <v>1.2.2.1.2.2.4.1</v>
          </cell>
          <cell r="C512" t="str">
            <v>MANUAL DA QUALIDADE DE PROJETO DE PRÉ-DETALHAMENTO</v>
          </cell>
          <cell r="D512" t="str">
            <v>MECÂNICA</v>
          </cell>
          <cell r="E512">
            <v>0.42000000000000004</v>
          </cell>
          <cell r="F512">
            <v>1</v>
          </cell>
          <cell r="H512">
            <v>1</v>
          </cell>
          <cell r="I512">
            <v>0</v>
          </cell>
          <cell r="K512" t="str">
            <v>PARECER TÉCNICO - TORRES AÇO CARBONO</v>
          </cell>
          <cell r="N512">
            <v>85</v>
          </cell>
        </row>
        <row r="513">
          <cell r="B513" t="str">
            <v>1.2.2.1.2.2.4.2</v>
          </cell>
          <cell r="C513" t="str">
            <v>PLANO DA QUALIDADE</v>
          </cell>
          <cell r="D513" t="str">
            <v>MECÂNICA</v>
          </cell>
          <cell r="E513">
            <v>0.18000000000000002</v>
          </cell>
          <cell r="F513">
            <v>1</v>
          </cell>
          <cell r="H513">
            <v>1</v>
          </cell>
          <cell r="I513">
            <v>0</v>
          </cell>
          <cell r="K513" t="str">
            <v>PARECER TÉCNICO - TORRES CLAD</v>
          </cell>
          <cell r="N513">
            <v>85</v>
          </cell>
        </row>
        <row r="514">
          <cell r="A514">
            <v>6</v>
          </cell>
          <cell r="B514" t="str">
            <v xml:space="preserve"> 1.2.2.1.2.3  </v>
          </cell>
          <cell r="C514" t="str">
            <v xml:space="preserve"> MANUTENÇÃO DAS EQUIPES  </v>
          </cell>
          <cell r="D514" t="str">
            <v>MECÂNICA</v>
          </cell>
          <cell r="E514" t="str">
            <v>1.1.2.1.4.2</v>
          </cell>
          <cell r="F514" t="str">
            <v>1.1.2.1.4.2.1</v>
          </cell>
          <cell r="H514">
            <v>0</v>
          </cell>
          <cell r="I514">
            <v>0</v>
          </cell>
          <cell r="J514" t="str">
            <v/>
          </cell>
          <cell r="K514" t="str">
            <v/>
          </cell>
          <cell r="L514" t="str">
            <v/>
          </cell>
          <cell r="M514" t="str">
            <v/>
          </cell>
          <cell r="N514" t="str">
            <v/>
          </cell>
          <cell r="O514">
            <v>50</v>
          </cell>
        </row>
        <row r="515">
          <cell r="B515" t="str">
            <v xml:space="preserve"> 1.2.2.1.2.3.1</v>
          </cell>
          <cell r="C515" t="str">
            <v>MANUTENÇÃO DA EQUIPE NO ESCRITÓRIO SEDE DA CONTRATADA</v>
          </cell>
          <cell r="D515" t="str">
            <v>MECÂNICA</v>
          </cell>
          <cell r="E515">
            <v>0</v>
          </cell>
          <cell r="F515">
            <v>1</v>
          </cell>
          <cell r="H515">
            <v>0</v>
          </cell>
          <cell r="I515">
            <v>0</v>
          </cell>
          <cell r="K515" t="str">
            <v>PARECER TÉCNICO - TANQUE</v>
          </cell>
          <cell r="N515">
            <v>70</v>
          </cell>
        </row>
        <row r="516">
          <cell r="B516" t="str">
            <v xml:space="preserve"> 1.2.2.1.2.3.2</v>
          </cell>
          <cell r="C516" t="str">
            <v>MANUTENÇÃO DA EQUIPE MÍNIMA LOTADA NA UM-REPAR</v>
          </cell>
          <cell r="D516" t="str">
            <v>MECÂNICA</v>
          </cell>
          <cell r="E516">
            <v>0</v>
          </cell>
          <cell r="F516">
            <v>1</v>
          </cell>
          <cell r="H516">
            <v>0</v>
          </cell>
          <cell r="I516">
            <v>0</v>
          </cell>
          <cell r="K516" t="str">
            <v>PARECER TÉCNICO - RESFRIADOR A AR</v>
          </cell>
          <cell r="N516">
            <v>70</v>
          </cell>
        </row>
        <row r="517">
          <cell r="A517">
            <v>5</v>
          </cell>
          <cell r="B517" t="str">
            <v xml:space="preserve"> 1.2.2.1.3  </v>
          </cell>
          <cell r="C517" t="str">
            <v xml:space="preserve"> DESMOBILIZAÇÃO  </v>
          </cell>
          <cell r="D517" t="str">
            <v>MECÂNICA</v>
          </cell>
          <cell r="E517">
            <v>2</v>
          </cell>
          <cell r="F517">
            <v>1</v>
          </cell>
          <cell r="H517">
            <v>0</v>
          </cell>
          <cell r="I517">
            <v>0</v>
          </cell>
          <cell r="J517" t="str">
            <v/>
          </cell>
          <cell r="K517" t="str">
            <v/>
          </cell>
          <cell r="L517" t="str">
            <v/>
          </cell>
          <cell r="M517" t="str">
            <v/>
          </cell>
          <cell r="N517">
            <v>20</v>
          </cell>
          <cell r="O517" t="str">
            <v/>
          </cell>
        </row>
        <row r="518">
          <cell r="A518">
            <v>4</v>
          </cell>
          <cell r="B518" t="str">
            <v xml:space="preserve"> 1.2.2.2  </v>
          </cell>
          <cell r="C518" t="str">
            <v xml:space="preserve"> INFRA-ESTRUTURA  </v>
          </cell>
          <cell r="D518" t="str">
            <v>MECÂNICA</v>
          </cell>
          <cell r="E518" t="str">
            <v>1.1.2.1.4.2</v>
          </cell>
          <cell r="F518" t="str">
            <v>1.1.2.1.4.2.1</v>
          </cell>
          <cell r="H518">
            <v>0</v>
          </cell>
          <cell r="I518">
            <v>0</v>
          </cell>
          <cell r="J518" t="str">
            <v/>
          </cell>
          <cell r="K518" t="str">
            <v/>
          </cell>
          <cell r="L518" t="str">
            <v/>
          </cell>
          <cell r="M518">
            <v>8</v>
          </cell>
          <cell r="N518" t="str">
            <v/>
          </cell>
          <cell r="O518" t="str">
            <v/>
          </cell>
        </row>
        <row r="519">
          <cell r="A519">
            <v>5</v>
          </cell>
          <cell r="B519" t="str">
            <v xml:space="preserve"> 1.2.2.2.1  </v>
          </cell>
          <cell r="C519" t="str">
            <v xml:space="preserve"> ESCRITÓRIO DA CONTRATADA NA UN-REPAR  </v>
          </cell>
          <cell r="D519" t="str">
            <v>MECÂNICA</v>
          </cell>
          <cell r="E519" t="str">
            <v>1.1.2.1.4.2</v>
          </cell>
          <cell r="F519" t="str">
            <v>1.1.2.1.4.2.1</v>
          </cell>
          <cell r="H519">
            <v>0</v>
          </cell>
          <cell r="I519">
            <v>0</v>
          </cell>
          <cell r="J519" t="str">
            <v/>
          </cell>
          <cell r="K519" t="str">
            <v/>
          </cell>
          <cell r="L519" t="str">
            <v/>
          </cell>
          <cell r="M519" t="str">
            <v/>
          </cell>
          <cell r="N519">
            <v>100</v>
          </cell>
          <cell r="O519" t="str">
            <v/>
          </cell>
        </row>
        <row r="520">
          <cell r="B520" t="str">
            <v xml:space="preserve"> 1.2.2.2.1.1</v>
          </cell>
          <cell r="C520" t="str">
            <v xml:space="preserve">IMPLANTAÇÃO DO ESCRITÓRIO DA CONTRATADA NA UN-REPAR  </v>
          </cell>
          <cell r="D520" t="str">
            <v>MECÂNICA</v>
          </cell>
          <cell r="E520">
            <v>0</v>
          </cell>
          <cell r="F520">
            <v>1</v>
          </cell>
          <cell r="H520">
            <v>0</v>
          </cell>
          <cell r="I520">
            <v>0</v>
          </cell>
          <cell r="K520" t="str">
            <v>PARECER TÉCNICO - MISTURADOR ESTÁTICO</v>
          </cell>
          <cell r="N520">
            <v>50</v>
          </cell>
          <cell r="O520">
            <v>10</v>
          </cell>
        </row>
        <row r="521">
          <cell r="B521" t="str">
            <v xml:space="preserve"> 1.2.2.2.1.2</v>
          </cell>
          <cell r="C521" t="str">
            <v xml:space="preserve">MANUTENÇÃO ESCRITÓRIO DA CONTRATADA NA UN-REPAR  </v>
          </cell>
          <cell r="D521" t="str">
            <v>MECÂNICA</v>
          </cell>
          <cell r="E521">
            <v>0</v>
          </cell>
          <cell r="F521">
            <v>1</v>
          </cell>
          <cell r="H521">
            <v>0</v>
          </cell>
          <cell r="I521">
            <v>0</v>
          </cell>
          <cell r="K521" t="str">
            <v>PARECER TÉCNICO - FILTROS</v>
          </cell>
          <cell r="N521">
            <v>60</v>
          </cell>
          <cell r="O521">
            <v>90</v>
          </cell>
        </row>
        <row r="522">
          <cell r="C522">
            <v>2316</v>
          </cell>
          <cell r="D522" t="str">
            <v>MECÂNICA</v>
          </cell>
          <cell r="E522" t="str">
            <v>1.1.2.1.4.2</v>
          </cell>
          <cell r="F522" t="str">
            <v>1.1.2.1.4.2.1</v>
          </cell>
          <cell r="H522">
            <v>0</v>
          </cell>
          <cell r="I522">
            <v>0</v>
          </cell>
          <cell r="K522" t="str">
            <v>PARECER TÉCNICO - FORNOS</v>
          </cell>
          <cell r="N522">
            <v>80</v>
          </cell>
        </row>
        <row r="523">
          <cell r="A523">
            <v>4</v>
          </cell>
          <cell r="B523" t="str">
            <v xml:space="preserve"> 1.2.2.3  </v>
          </cell>
          <cell r="C523" t="str">
            <v xml:space="preserve"> PROJETOS CIVIS E ELETRONICOS  </v>
          </cell>
          <cell r="D523" t="str">
            <v>MECÂNICA</v>
          </cell>
          <cell r="E523" t="str">
            <v>1.1.2.1.4.2</v>
          </cell>
          <cell r="F523" t="str">
            <v>1.1.2.1.4.2.1</v>
          </cell>
          <cell r="H523">
            <v>0</v>
          </cell>
          <cell r="I523">
            <v>0</v>
          </cell>
          <cell r="J523" t="str">
            <v/>
          </cell>
          <cell r="K523" t="str">
            <v/>
          </cell>
          <cell r="L523" t="str">
            <v/>
          </cell>
          <cell r="M523">
            <v>82</v>
          </cell>
          <cell r="N523" t="str">
            <v/>
          </cell>
          <cell r="O523" t="str">
            <v/>
          </cell>
        </row>
        <row r="524">
          <cell r="A524">
            <v>5</v>
          </cell>
          <cell r="B524" t="str">
            <v xml:space="preserve"> 1.2.2.3.1  </v>
          </cell>
          <cell r="C524" t="str">
            <v xml:space="preserve"> CIVIL  </v>
          </cell>
          <cell r="D524" t="str">
            <v>MECÂNICA</v>
          </cell>
          <cell r="E524" t="str">
            <v>1.1.2.1.4.2</v>
          </cell>
          <cell r="F524" t="str">
            <v>1.1.2.1.4.2.1</v>
          </cell>
          <cell r="H524">
            <v>0</v>
          </cell>
          <cell r="I524">
            <v>0</v>
          </cell>
          <cell r="J524" t="str">
            <v/>
          </cell>
          <cell r="K524" t="str">
            <v/>
          </cell>
          <cell r="L524" t="str">
            <v/>
          </cell>
          <cell r="M524" t="str">
            <v/>
          </cell>
          <cell r="N524">
            <v>15</v>
          </cell>
          <cell r="O524" t="str">
            <v/>
          </cell>
        </row>
        <row r="525">
          <cell r="A525">
            <v>6</v>
          </cell>
          <cell r="B525" t="str">
            <v xml:space="preserve"> 1.2.2.3.1.1  </v>
          </cell>
          <cell r="C525" t="str">
            <v xml:space="preserve"> ESTRUTURA  </v>
          </cell>
          <cell r="D525" t="str">
            <v>MECÂNICA</v>
          </cell>
          <cell r="E525" t="str">
            <v>1.1.2.1.4.2</v>
          </cell>
          <cell r="F525" t="str">
            <v>1.1.2.1.4.2.1</v>
          </cell>
          <cell r="H525">
            <v>0</v>
          </cell>
          <cell r="I525">
            <v>0</v>
          </cell>
          <cell r="J525" t="str">
            <v/>
          </cell>
          <cell r="K525" t="str">
            <v/>
          </cell>
          <cell r="L525" t="str">
            <v/>
          </cell>
          <cell r="M525" t="str">
            <v/>
          </cell>
          <cell r="N525" t="str">
            <v/>
          </cell>
          <cell r="O525">
            <v>40</v>
          </cell>
        </row>
        <row r="526">
          <cell r="A526">
            <v>6</v>
          </cell>
          <cell r="B526" t="str">
            <v xml:space="preserve"> 1.2.2.3.1.2  </v>
          </cell>
          <cell r="C526" t="str">
            <v xml:space="preserve"> ARQUITETONICO  </v>
          </cell>
          <cell r="D526" t="str">
            <v>MECÂNICA</v>
          </cell>
          <cell r="E526" t="str">
            <v>1.1.2.1.4.2</v>
          </cell>
          <cell r="F526" t="str">
            <v>1.1.2.1.4.2.1</v>
          </cell>
          <cell r="H526">
            <v>0</v>
          </cell>
          <cell r="I526">
            <v>0</v>
          </cell>
          <cell r="J526" t="str">
            <v/>
          </cell>
          <cell r="K526" t="str">
            <v/>
          </cell>
          <cell r="L526" t="str">
            <v/>
          </cell>
          <cell r="M526" t="str">
            <v/>
          </cell>
          <cell r="N526" t="str">
            <v/>
          </cell>
          <cell r="O526">
            <v>30</v>
          </cell>
        </row>
        <row r="527">
          <cell r="A527">
            <v>6</v>
          </cell>
          <cell r="B527" t="str">
            <v xml:space="preserve"> 1.2.2.3.1.3  </v>
          </cell>
          <cell r="C527" t="str">
            <v xml:space="preserve"> UNDERGROUD  </v>
          </cell>
          <cell r="D527" t="str">
            <v>MECÂNICA</v>
          </cell>
          <cell r="E527" t="str">
            <v>1.1.2.1.4.2</v>
          </cell>
          <cell r="F527" t="str">
            <v>1.1.2.1.4.2.1</v>
          </cell>
          <cell r="H527">
            <v>0</v>
          </cell>
          <cell r="I527">
            <v>0</v>
          </cell>
          <cell r="J527" t="str">
            <v/>
          </cell>
          <cell r="K527" t="str">
            <v/>
          </cell>
          <cell r="L527" t="str">
            <v/>
          </cell>
          <cell r="M527" t="str">
            <v/>
          </cell>
          <cell r="N527" t="str">
            <v/>
          </cell>
          <cell r="O527">
            <v>30</v>
          </cell>
        </row>
        <row r="528">
          <cell r="A528">
            <v>5</v>
          </cell>
          <cell r="B528" t="str">
            <v xml:space="preserve"> 1.2.2.3.2  </v>
          </cell>
          <cell r="C528" t="str">
            <v xml:space="preserve"> ELETROMECÂNICOS  </v>
          </cell>
          <cell r="D528" t="str">
            <v>MECÂNICA</v>
          </cell>
          <cell r="E528" t="str">
            <v>1.1.2.1.4.2</v>
          </cell>
          <cell r="F528" t="str">
            <v>1.1.2.1.4.2.1</v>
          </cell>
          <cell r="H528">
            <v>0</v>
          </cell>
          <cell r="I528">
            <v>0</v>
          </cell>
          <cell r="J528" t="str">
            <v/>
          </cell>
          <cell r="K528" t="str">
            <v/>
          </cell>
          <cell r="L528" t="str">
            <v/>
          </cell>
          <cell r="M528" t="str">
            <v/>
          </cell>
          <cell r="N528">
            <v>78</v>
          </cell>
          <cell r="O528" t="str">
            <v/>
          </cell>
        </row>
        <row r="529">
          <cell r="A529">
            <v>6</v>
          </cell>
          <cell r="B529" t="str">
            <v xml:space="preserve"> 1.2.2.3.2.1  </v>
          </cell>
          <cell r="C529" t="str">
            <v xml:space="preserve"> PROCESSO  </v>
          </cell>
          <cell r="D529" t="str">
            <v>MECÂNICA</v>
          </cell>
          <cell r="E529" t="str">
            <v>1.1.2.1.4</v>
          </cell>
          <cell r="F529" t="str">
            <v>1.1.2.1.4.3</v>
          </cell>
          <cell r="G529" t="str">
            <v>1.1.2.1.4.3</v>
          </cell>
          <cell r="H529">
            <v>0</v>
          </cell>
          <cell r="I529">
            <v>0</v>
          </cell>
          <cell r="J529" t="str">
            <v/>
          </cell>
          <cell r="K529" t="str">
            <v/>
          </cell>
          <cell r="L529" t="str">
            <v/>
          </cell>
          <cell r="M529" t="str">
            <v/>
          </cell>
          <cell r="N529" t="str">
            <v/>
          </cell>
          <cell r="O529">
            <v>25</v>
          </cell>
        </row>
        <row r="530">
          <cell r="A530">
            <v>6</v>
          </cell>
          <cell r="B530" t="str">
            <v xml:space="preserve"> 1.2.2.3.2.2  </v>
          </cell>
          <cell r="C530" t="str">
            <v xml:space="preserve"> EQUIPAMENTOS  </v>
          </cell>
          <cell r="D530" t="str">
            <v>MECÂNICA</v>
          </cell>
          <cell r="E530" t="str">
            <v>1.1.2.1.4.3</v>
          </cell>
          <cell r="F530" t="str">
            <v>1.1.2.1.4.3.1</v>
          </cell>
          <cell r="H530">
            <v>0</v>
          </cell>
          <cell r="I530">
            <v>0</v>
          </cell>
          <cell r="J530" t="str">
            <v/>
          </cell>
          <cell r="K530" t="str">
            <v/>
          </cell>
          <cell r="L530" t="str">
            <v/>
          </cell>
          <cell r="M530" t="str">
            <v/>
          </cell>
          <cell r="N530" t="str">
            <v/>
          </cell>
          <cell r="O530">
            <v>15</v>
          </cell>
        </row>
        <row r="531">
          <cell r="A531">
            <v>6</v>
          </cell>
          <cell r="B531" t="str">
            <v xml:space="preserve"> 1.2.2.3.2.3  </v>
          </cell>
          <cell r="C531" t="str">
            <v xml:space="preserve"> TUBULAÇÃO  </v>
          </cell>
          <cell r="D531" t="str">
            <v>MECÂNICA</v>
          </cell>
          <cell r="E531" t="str">
            <v>1.1.2.1.4.3</v>
          </cell>
          <cell r="F531" t="str">
            <v>1.1.2.1.4.3.1</v>
          </cell>
          <cell r="H531">
            <v>0</v>
          </cell>
          <cell r="I531">
            <v>0</v>
          </cell>
          <cell r="J531" t="str">
            <v/>
          </cell>
          <cell r="K531" t="str">
            <v/>
          </cell>
          <cell r="L531" t="str">
            <v/>
          </cell>
          <cell r="M531" t="str">
            <v/>
          </cell>
          <cell r="N531" t="str">
            <v/>
          </cell>
          <cell r="O531">
            <v>30</v>
          </cell>
        </row>
        <row r="532">
          <cell r="A532">
            <v>6</v>
          </cell>
          <cell r="B532" t="str">
            <v xml:space="preserve"> 1.2.2.3.2.4  </v>
          </cell>
          <cell r="C532" t="str">
            <v xml:space="preserve"> ELÉTRICA  </v>
          </cell>
          <cell r="D532" t="str">
            <v>MECÂNICA</v>
          </cell>
          <cell r="E532" t="str">
            <v>1.1.2.1.4.3</v>
          </cell>
          <cell r="F532" t="str">
            <v>1.1.2.1.4.3.1</v>
          </cell>
          <cell r="H532">
            <v>0</v>
          </cell>
          <cell r="I532">
            <v>0</v>
          </cell>
          <cell r="J532" t="str">
            <v/>
          </cell>
          <cell r="K532" t="str">
            <v/>
          </cell>
          <cell r="L532" t="str">
            <v/>
          </cell>
          <cell r="M532" t="str">
            <v/>
          </cell>
          <cell r="N532" t="str">
            <v/>
          </cell>
          <cell r="O532">
            <v>10</v>
          </cell>
        </row>
        <row r="533">
          <cell r="A533">
            <v>6</v>
          </cell>
          <cell r="B533" t="str">
            <v xml:space="preserve"> 1.2.2.3.2.5  </v>
          </cell>
          <cell r="C533" t="str">
            <v xml:space="preserve"> INSTRUMENTAÇÃO  </v>
          </cell>
          <cell r="D533" t="str">
            <v>MECÂNICA</v>
          </cell>
          <cell r="E533" t="str">
            <v>1.1.2.1.4.3</v>
          </cell>
          <cell r="F533" t="str">
            <v>1.1.2.1.4.3.1</v>
          </cell>
          <cell r="H533">
            <v>0</v>
          </cell>
          <cell r="I533">
            <v>0</v>
          </cell>
          <cell r="J533" t="str">
            <v/>
          </cell>
          <cell r="K533" t="str">
            <v/>
          </cell>
          <cell r="L533" t="str">
            <v/>
          </cell>
          <cell r="M533" t="str">
            <v/>
          </cell>
          <cell r="N533" t="str">
            <v/>
          </cell>
          <cell r="O533">
            <v>20</v>
          </cell>
        </row>
        <row r="534">
          <cell r="A534">
            <v>5</v>
          </cell>
          <cell r="B534" t="str">
            <v xml:space="preserve"> 1.2.2.3.3  </v>
          </cell>
          <cell r="C534" t="str">
            <v xml:space="preserve"> LIVRO DE PROJETO DE PRÉ DETALHAMENTO  </v>
          </cell>
          <cell r="D534" t="str">
            <v>MECÂNICA</v>
          </cell>
          <cell r="E534" t="str">
            <v>1.1.2.1.4.3</v>
          </cell>
          <cell r="F534" t="str">
            <v>1.1.2.1.4.3.1</v>
          </cell>
          <cell r="H534">
            <v>0</v>
          </cell>
          <cell r="I534">
            <v>0</v>
          </cell>
          <cell r="J534" t="str">
            <v/>
          </cell>
          <cell r="K534" t="str">
            <v/>
          </cell>
          <cell r="L534" t="str">
            <v/>
          </cell>
          <cell r="M534" t="str">
            <v/>
          </cell>
          <cell r="N534">
            <v>2</v>
          </cell>
          <cell r="O534" t="str">
            <v/>
          </cell>
        </row>
        <row r="535">
          <cell r="A535">
            <v>5</v>
          </cell>
          <cell r="B535" t="str">
            <v xml:space="preserve"> 1.2.2.3.4  </v>
          </cell>
          <cell r="C535" t="str">
            <v xml:space="preserve"> MAQUETE ELETRONICA  </v>
          </cell>
          <cell r="D535" t="str">
            <v>MECÂNICA</v>
          </cell>
          <cell r="E535" t="str">
            <v>1.1.2.1.4.3</v>
          </cell>
          <cell r="F535" t="str">
            <v>1.1.2.1.4.3.1</v>
          </cell>
          <cell r="H535">
            <v>0</v>
          </cell>
          <cell r="I535">
            <v>0</v>
          </cell>
          <cell r="J535" t="str">
            <v/>
          </cell>
          <cell r="K535" t="str">
            <v/>
          </cell>
          <cell r="L535" t="str">
            <v/>
          </cell>
          <cell r="M535" t="str">
            <v/>
          </cell>
          <cell r="N535">
            <v>5</v>
          </cell>
          <cell r="O535" t="str">
            <v/>
          </cell>
        </row>
        <row r="536">
          <cell r="C536" t="str">
            <v xml:space="preserve">SUB-TOTAL - UNIDADE 22311 GH ( Geração de Hidrogênio)  </v>
          </cell>
          <cell r="D536" t="str">
            <v>MECÂNICA</v>
          </cell>
          <cell r="E536" t="str">
            <v>1.1.2.1.4.3</v>
          </cell>
          <cell r="F536" t="str">
            <v>1.1.2.1.4.3.1</v>
          </cell>
          <cell r="H536" t="str">
            <v>DF-5230.00-2316-561-QGI-001</v>
          </cell>
          <cell r="I536" t="str">
            <v>DF-2316-M.39-007</v>
          </cell>
          <cell r="K536" t="str">
            <v>DOCUMENTOS DE FORNECEDOR - RM-5230.00-2316-561-xxx-001 (FT-450051 A/B,FT-450001 A/B, FT-450002 A/B, FT-450003, FT-450052)</v>
          </cell>
          <cell r="N536">
            <v>250</v>
          </cell>
        </row>
        <row r="537">
          <cell r="C537">
            <v>2316</v>
          </cell>
          <cell r="D537" t="str">
            <v>MECÂNICA</v>
          </cell>
          <cell r="E537" t="str">
            <v>1.1.2.1.4.3</v>
          </cell>
          <cell r="F537" t="str">
            <v>1.1.2.1.4.3.1</v>
          </cell>
          <cell r="H537">
            <v>0</v>
          </cell>
          <cell r="I537">
            <v>0</v>
          </cell>
          <cell r="K537" t="str">
            <v>DOCUMENTOS DE FORNECEDOR - RM-5230.00-2316-421-xxx-001 (F-450001,F-450002)</v>
          </cell>
          <cell r="N537">
            <v>150</v>
          </cell>
        </row>
        <row r="538">
          <cell r="A538">
            <v>3</v>
          </cell>
          <cell r="B538" t="str">
            <v>1.2.3</v>
          </cell>
          <cell r="C538" t="str">
            <v xml:space="preserve">UNIDADE 32323 DEA ( COQUE )  </v>
          </cell>
          <cell r="D538" t="str">
            <v>MECÂNICA</v>
          </cell>
          <cell r="E538" t="str">
            <v>1.1.2.1.4.3</v>
          </cell>
          <cell r="F538" t="str">
            <v>1.1.2.1.4.3.1</v>
          </cell>
          <cell r="H538">
            <v>0</v>
          </cell>
          <cell r="I538">
            <v>0</v>
          </cell>
          <cell r="J538" t="str">
            <v/>
          </cell>
          <cell r="K538" t="str">
            <v/>
          </cell>
          <cell r="L538">
            <v>18</v>
          </cell>
          <cell r="M538" t="str">
            <v/>
          </cell>
          <cell r="N538" t="str">
            <v/>
          </cell>
          <cell r="O538" t="str">
            <v/>
          </cell>
        </row>
        <row r="539">
          <cell r="A539">
            <v>4</v>
          </cell>
          <cell r="B539" t="str">
            <v xml:space="preserve"> 1.2.3.1  </v>
          </cell>
          <cell r="C539" t="str">
            <v xml:space="preserve"> MOBILIZAÇÃO  </v>
          </cell>
          <cell r="D539" t="str">
            <v>MECÂNICA</v>
          </cell>
          <cell r="E539" t="str">
            <v>1.1.2.1.4.3</v>
          </cell>
          <cell r="F539" t="str">
            <v>1.1.2.1.4.3.1</v>
          </cell>
          <cell r="H539">
            <v>0</v>
          </cell>
          <cell r="I539">
            <v>0</v>
          </cell>
          <cell r="J539" t="str">
            <v/>
          </cell>
          <cell r="K539" t="str">
            <v/>
          </cell>
          <cell r="L539" t="str">
            <v/>
          </cell>
          <cell r="M539">
            <v>10</v>
          </cell>
          <cell r="N539" t="str">
            <v/>
          </cell>
          <cell r="O539" t="str">
            <v/>
          </cell>
        </row>
        <row r="540">
          <cell r="A540">
            <v>5</v>
          </cell>
          <cell r="B540" t="str">
            <v xml:space="preserve"> 1.2.3.1.1  </v>
          </cell>
          <cell r="C540" t="str">
            <v xml:space="preserve"> KICK OFF MEETING  </v>
          </cell>
          <cell r="D540" t="str">
            <v>MECÂNICA</v>
          </cell>
          <cell r="E540">
            <v>0.5</v>
          </cell>
          <cell r="F540">
            <v>1</v>
          </cell>
          <cell r="H540">
            <v>0</v>
          </cell>
          <cell r="I540">
            <v>1</v>
          </cell>
          <cell r="J540" t="str">
            <v/>
          </cell>
          <cell r="K540" t="str">
            <v/>
          </cell>
          <cell r="L540" t="str">
            <v/>
          </cell>
          <cell r="M540" t="str">
            <v/>
          </cell>
          <cell r="N540">
            <v>5</v>
          </cell>
          <cell r="O540" t="str">
            <v/>
          </cell>
        </row>
        <row r="541">
          <cell r="A541">
            <v>5</v>
          </cell>
          <cell r="B541" t="str">
            <v xml:space="preserve"> 1.2.3.1.2  </v>
          </cell>
          <cell r="C541" t="str">
            <v xml:space="preserve"> MOBILIZAÇÃO, PLANEJAMENTO. MANUTENÇÃO  </v>
          </cell>
          <cell r="D541" t="str">
            <v>MECÂNICA</v>
          </cell>
          <cell r="E541" t="str">
            <v>1.1.2.1.4.3</v>
          </cell>
          <cell r="F541" t="str">
            <v>1.1.2.1.4.3.1</v>
          </cell>
          <cell r="H541">
            <v>0</v>
          </cell>
          <cell r="I541">
            <v>0</v>
          </cell>
          <cell r="J541" t="str">
            <v/>
          </cell>
          <cell r="K541" t="str">
            <v/>
          </cell>
          <cell r="L541" t="str">
            <v/>
          </cell>
          <cell r="M541" t="str">
            <v/>
          </cell>
          <cell r="N541">
            <v>75</v>
          </cell>
          <cell r="O541" t="str">
            <v/>
          </cell>
        </row>
        <row r="542">
          <cell r="A542">
            <v>6</v>
          </cell>
          <cell r="B542" t="str">
            <v xml:space="preserve"> 1.2.3.1.2.1  </v>
          </cell>
          <cell r="C542" t="str">
            <v xml:space="preserve"> MOBILIZAÇÃO DAS EQUIPES  </v>
          </cell>
          <cell r="D542" t="str">
            <v>MECÂNICA</v>
          </cell>
          <cell r="E542" t="str">
            <v>1.1.2.1.4.3</v>
          </cell>
          <cell r="F542" t="str">
            <v>1.1.2.1.4.3.1</v>
          </cell>
          <cell r="H542">
            <v>0</v>
          </cell>
          <cell r="I542">
            <v>0</v>
          </cell>
          <cell r="J542" t="str">
            <v/>
          </cell>
          <cell r="K542" t="str">
            <v/>
          </cell>
          <cell r="L542" t="str">
            <v/>
          </cell>
          <cell r="M542" t="str">
            <v/>
          </cell>
          <cell r="N542" t="str">
            <v/>
          </cell>
          <cell r="O542">
            <v>10</v>
          </cell>
        </row>
        <row r="543">
          <cell r="B543" t="str">
            <v>1.2.3.1.2.1.1</v>
          </cell>
          <cell r="C543" t="str">
            <v xml:space="preserve"> MOBILIZAÇÃO DA EQUIPE NO ESCRITÓRIO SEDE DA CONTRATADA</v>
          </cell>
          <cell r="D543" t="str">
            <v>MECÂNICA</v>
          </cell>
          <cell r="E543">
            <v>3.7500000000000006E-2</v>
          </cell>
          <cell r="F543">
            <v>1</v>
          </cell>
          <cell r="H543">
            <v>0</v>
          </cell>
          <cell r="I543">
            <v>0</v>
          </cell>
          <cell r="K543" t="str">
            <v>DOCUMENTOS DE FORNECEDOR - RM-5230.00-2316-311-xxx-002</v>
          </cell>
          <cell r="N543">
            <v>400</v>
          </cell>
        </row>
        <row r="544">
          <cell r="B544" t="str">
            <v>1.2.3.1.2.1.2</v>
          </cell>
          <cell r="C544" t="str">
            <v xml:space="preserve"> MOBILIZAÇÃO DA EQUIPE MÍNIMA LOTADA NA UM-REPAR</v>
          </cell>
          <cell r="D544" t="str">
            <v>MECÂNICA</v>
          </cell>
          <cell r="E544">
            <v>0.71250000000000013</v>
          </cell>
          <cell r="F544">
            <v>1</v>
          </cell>
          <cell r="H544">
            <v>0</v>
          </cell>
          <cell r="I544">
            <v>0</v>
          </cell>
          <cell r="K544" t="str">
            <v>DOCUMENTOS DE FORNECEDOR -RM-5230.00-2316-455-xxx-001 (P-450005,P-450008,P-450012,P-450014,P-450016,P-450019)</v>
          </cell>
          <cell r="N544">
            <v>360</v>
          </cell>
        </row>
        <row r="545">
          <cell r="A545">
            <v>6</v>
          </cell>
          <cell r="B545" t="str">
            <v xml:space="preserve">1.2.3.1.2.2  </v>
          </cell>
          <cell r="C545" t="str">
            <v xml:space="preserve"> PLANEJAMENTO  </v>
          </cell>
          <cell r="D545" t="str">
            <v>MECÂNICA</v>
          </cell>
          <cell r="E545" t="str">
            <v>1.1.2.1.4.3</v>
          </cell>
          <cell r="F545" t="str">
            <v>1.1.2.1.4.3.1</v>
          </cell>
          <cell r="H545">
            <v>0</v>
          </cell>
          <cell r="I545">
            <v>0</v>
          </cell>
          <cell r="J545" t="str">
            <v/>
          </cell>
          <cell r="K545" t="str">
            <v/>
          </cell>
          <cell r="L545" t="str">
            <v/>
          </cell>
          <cell r="M545" t="str">
            <v/>
          </cell>
          <cell r="N545" t="str">
            <v/>
          </cell>
          <cell r="O545">
            <v>40</v>
          </cell>
        </row>
        <row r="546">
          <cell r="B546" t="str">
            <v>1.2.3.1.2.2.1</v>
          </cell>
          <cell r="C546" t="str">
            <v>ORGANIZAÇÃO, RESPONSABILIDADE, AUTORIDADE E RECURSOS</v>
          </cell>
          <cell r="D546" t="str">
            <v>MECÂNICA</v>
          </cell>
          <cell r="E546" t="str">
            <v>1.1.2.1.4.3</v>
          </cell>
          <cell r="F546" t="str">
            <v>1.1.2.1.4.3.1</v>
          </cell>
          <cell r="H546">
            <v>0</v>
          </cell>
          <cell r="I546">
            <v>0</v>
          </cell>
          <cell r="K546" t="str">
            <v>DOCUMENTOS DE FORNECEDOR - RM-5230.00-2316-491-xxx-001 (Z-450004,Z-450052)</v>
          </cell>
          <cell r="N546">
            <v>80</v>
          </cell>
        </row>
        <row r="547">
          <cell r="B547" t="str">
            <v>1.2.3.1.2.2.1.1</v>
          </cell>
          <cell r="C547" t="str">
            <v>ORGANOGRAMAS</v>
          </cell>
          <cell r="D547" t="str">
            <v>MECÂNICA</v>
          </cell>
          <cell r="E547">
            <v>0.15000000000000002</v>
          </cell>
          <cell r="F547">
            <v>1</v>
          </cell>
          <cell r="H547">
            <v>1</v>
          </cell>
          <cell r="I547">
            <v>0</v>
          </cell>
          <cell r="K547" t="str">
            <v>DOCUMENTOS DE FORNECEDOR - RM-5230.00-2316-940-xxx-001 (Z-450002, Z-450003, Z-450051)</v>
          </cell>
          <cell r="N547">
            <v>120</v>
          </cell>
        </row>
        <row r="548">
          <cell r="B548" t="str">
            <v>1.2.3.1.2.2.1.2</v>
          </cell>
          <cell r="C548" t="str">
            <v>CURRÍCULOS</v>
          </cell>
          <cell r="D548" t="str">
            <v>MECÂNICA</v>
          </cell>
          <cell r="E548">
            <v>0.15000000000000002</v>
          </cell>
          <cell r="F548">
            <v>1</v>
          </cell>
          <cell r="H548">
            <v>1</v>
          </cell>
          <cell r="I548">
            <v>0</v>
          </cell>
          <cell r="K548" t="str">
            <v>DOCUMENTOS DE FORNECEDOR -RM-5230.00-2316-300-xxx-001 (OIL MIST)</v>
          </cell>
          <cell r="N548">
            <v>40</v>
          </cell>
        </row>
        <row r="549">
          <cell r="B549" t="str">
            <v>1.2.3.1.2.2.2</v>
          </cell>
          <cell r="C549" t="str">
            <v>RECURSOS</v>
          </cell>
          <cell r="D549" t="str">
            <v>MECÂNICA</v>
          </cell>
          <cell r="E549" t="str">
            <v>1.1.2.1.4.3</v>
          </cell>
          <cell r="F549" t="str">
            <v>1.1.2.1.4.3.1</v>
          </cell>
          <cell r="H549">
            <v>0</v>
          </cell>
          <cell r="I549">
            <v>0</v>
          </cell>
          <cell r="K549" t="str">
            <v>DOCUMENTOS DE FORNECEDOR - RM-5230.00-2316-670-xxx-001 (Z-450001)</v>
          </cell>
          <cell r="N549">
            <v>45</v>
          </cell>
        </row>
        <row r="550">
          <cell r="B550" t="str">
            <v>1.2.3.1.2.2.2.1</v>
          </cell>
          <cell r="C550" t="str">
            <v>HISTOGRAMA DE MÃO DE OBRA</v>
          </cell>
          <cell r="D550" t="str">
            <v>MECÂNICA</v>
          </cell>
          <cell r="E550">
            <v>0.30000000000000004</v>
          </cell>
          <cell r="F550">
            <v>1</v>
          </cell>
          <cell r="H550">
            <v>0</v>
          </cell>
          <cell r="I550">
            <v>0</v>
          </cell>
          <cell r="K550" t="str">
            <v>DOCUMENTOS DE FORNECEDOR - RM-5230.00-2316-391-xxx-001 (E-450051)</v>
          </cell>
          <cell r="N550">
            <v>30</v>
          </cell>
        </row>
        <row r="551">
          <cell r="B551" t="str">
            <v>1.2.3.1.2.2.3</v>
          </cell>
          <cell r="C551" t="str">
            <v>PROCEDIMENTO DE PLANEJAMENTO DE PROJETO</v>
          </cell>
          <cell r="D551" t="str">
            <v>MECÂNICA</v>
          </cell>
          <cell r="E551" t="str">
            <v>1.1.2.1.4</v>
          </cell>
          <cell r="F551" t="str">
            <v>1.1.2.1.4.4</v>
          </cell>
          <cell r="G551" t="str">
            <v>1.1.2.1.4.4</v>
          </cell>
          <cell r="H551">
            <v>0</v>
          </cell>
          <cell r="I551">
            <v>0</v>
          </cell>
          <cell r="K551" t="str">
            <v>CERTIFICAÇÃO DE TODOS OS DOCUMENTOS DE FABRICANTES</v>
          </cell>
        </row>
        <row r="552">
          <cell r="B552" t="str">
            <v>1.2.3.1.2.2.3.1</v>
          </cell>
          <cell r="C552" t="str">
            <v>EAP DETALHADA</v>
          </cell>
          <cell r="D552" t="str">
            <v>MECÂNICA</v>
          </cell>
          <cell r="E552">
            <v>0.27</v>
          </cell>
          <cell r="F552">
            <v>1</v>
          </cell>
          <cell r="H552">
            <v>0</v>
          </cell>
          <cell r="I552">
            <v>0</v>
          </cell>
          <cell r="K552" t="str">
            <v>DATA BOOK - T-450001</v>
          </cell>
          <cell r="N552">
            <v>10</v>
          </cell>
        </row>
        <row r="553">
          <cell r="B553" t="str">
            <v>1.2.3.1.2.2.3.2</v>
          </cell>
          <cell r="C553" t="str">
            <v>LISTA DE DOCUMENTOS DA U-2316 - UHDS</v>
          </cell>
          <cell r="D553" t="str">
            <v>MECÂNICA</v>
          </cell>
          <cell r="E553">
            <v>0.36</v>
          </cell>
          <cell r="F553">
            <v>1</v>
          </cell>
          <cell r="H553">
            <v>0</v>
          </cell>
          <cell r="I553">
            <v>0</v>
          </cell>
          <cell r="K553" t="str">
            <v>DATA BOOK - T-450002</v>
          </cell>
          <cell r="N553">
            <v>10</v>
          </cell>
        </row>
        <row r="554">
          <cell r="B554" t="str">
            <v>1.2.3.1.2.2.3.3</v>
          </cell>
          <cell r="C554" t="str">
            <v>CRONOGRAMA DE EXECUÇÃO FÍSICA DETALHADO</v>
          </cell>
          <cell r="D554" t="str">
            <v>MECÂNICA</v>
          </cell>
          <cell r="E554">
            <v>0.36</v>
          </cell>
          <cell r="F554">
            <v>1</v>
          </cell>
          <cell r="H554">
            <v>0</v>
          </cell>
          <cell r="I554">
            <v>0</v>
          </cell>
          <cell r="K554" t="str">
            <v>DATA BOOK - T-450003</v>
          </cell>
          <cell r="N554">
            <v>10</v>
          </cell>
        </row>
        <row r="555">
          <cell r="B555" t="str">
            <v>1.2.3.1.2.2.3.4</v>
          </cell>
          <cell r="C555" t="str">
            <v>CURVA DE EXECUÇÃO FÍSICA</v>
          </cell>
          <cell r="D555" t="str">
            <v>MECÂNICA</v>
          </cell>
          <cell r="E555">
            <v>0.18</v>
          </cell>
          <cell r="F555">
            <v>1</v>
          </cell>
          <cell r="H555">
            <v>0</v>
          </cell>
          <cell r="I555">
            <v>0</v>
          </cell>
          <cell r="K555" t="str">
            <v>DATA BOOK - T-450004</v>
          </cell>
          <cell r="N555">
            <v>10</v>
          </cell>
        </row>
        <row r="556">
          <cell r="B556" t="str">
            <v>1.2.3.1.2.2.3.5</v>
          </cell>
          <cell r="C556" t="str">
            <v>CRONOGRAMA DE EXECUÇÃO FÍSICA-FINANCEIRO DETALHADO</v>
          </cell>
          <cell r="D556" t="str">
            <v>MECÂNICA</v>
          </cell>
          <cell r="E556">
            <v>0.18</v>
          </cell>
          <cell r="F556">
            <v>1</v>
          </cell>
          <cell r="H556">
            <v>0</v>
          </cell>
          <cell r="I556">
            <v>0</v>
          </cell>
          <cell r="K556" t="str">
            <v>DATA BOOK - T-450051</v>
          </cell>
          <cell r="N556">
            <v>10</v>
          </cell>
        </row>
        <row r="557">
          <cell r="B557" t="str">
            <v>1.2.3.1.2.2.3.6</v>
          </cell>
          <cell r="C557" t="str">
            <v>CURVA DE EXECUÇÃO FÍSICA-FINANCEIRA</v>
          </cell>
          <cell r="D557" t="str">
            <v>MECÂNICA</v>
          </cell>
          <cell r="E557">
            <v>0.18</v>
          </cell>
          <cell r="F557">
            <v>1</v>
          </cell>
          <cell r="H557">
            <v>0</v>
          </cell>
          <cell r="I557">
            <v>0</v>
          </cell>
          <cell r="K557" t="str">
            <v>DATA BOOK - V-450001</v>
          </cell>
          <cell r="N557">
            <v>10</v>
          </cell>
        </row>
        <row r="558">
          <cell r="B558" t="str">
            <v>1.2.3.1.2.2.3.7</v>
          </cell>
          <cell r="C558" t="str">
            <v>PROCEDIMENTO DE MEDIÇÃO DE SERVIÇOS</v>
          </cell>
          <cell r="D558" t="str">
            <v>MECÂNICA</v>
          </cell>
          <cell r="E558">
            <v>0.27</v>
          </cell>
          <cell r="F558">
            <v>1</v>
          </cell>
          <cell r="H558">
            <v>1</v>
          </cell>
          <cell r="I558">
            <v>0</v>
          </cell>
          <cell r="K558" t="str">
            <v>DATA BOOK - V-450002</v>
          </cell>
          <cell r="N558">
            <v>10</v>
          </cell>
        </row>
        <row r="559">
          <cell r="B559" t="str">
            <v>1.2.3.1.2.2.4</v>
          </cell>
          <cell r="C559" t="str">
            <v>PROCEDIMENTOS DE QSMS</v>
          </cell>
          <cell r="D559" t="str">
            <v>MECÂNICA</v>
          </cell>
          <cell r="E559" t="str">
            <v>1.1.2.1.4.4</v>
          </cell>
          <cell r="F559" t="str">
            <v>1.1.2.1.4.4.1</v>
          </cell>
          <cell r="H559">
            <v>0</v>
          </cell>
          <cell r="I559">
            <v>0</v>
          </cell>
          <cell r="K559" t="str">
            <v>DATA BOOK - V-450003</v>
          </cell>
          <cell r="N559">
            <v>10</v>
          </cell>
        </row>
        <row r="560">
          <cell r="B560" t="str">
            <v>1.2.3.1.2.2.4.1</v>
          </cell>
          <cell r="C560" t="str">
            <v>MANUAL DA QUALIDADE DE PROJETO DE PRÉ-DETALHAMENTO</v>
          </cell>
          <cell r="D560" t="str">
            <v>MECÂNICA</v>
          </cell>
          <cell r="E560">
            <v>0.42000000000000015</v>
          </cell>
          <cell r="F560">
            <v>1</v>
          </cell>
          <cell r="H560">
            <v>1</v>
          </cell>
          <cell r="I560">
            <v>0</v>
          </cell>
          <cell r="K560" t="str">
            <v>DATA BOOK - V-450004</v>
          </cell>
          <cell r="N560">
            <v>10</v>
          </cell>
        </row>
        <row r="561">
          <cell r="B561" t="str">
            <v>1.2.3.1.2.2.4.2</v>
          </cell>
          <cell r="C561" t="str">
            <v>PLANO DA QUALIDADE</v>
          </cell>
          <cell r="D561" t="str">
            <v>MECÂNICA</v>
          </cell>
          <cell r="E561">
            <v>0.18000000000000005</v>
          </cell>
          <cell r="F561">
            <v>1</v>
          </cell>
          <cell r="H561">
            <v>1</v>
          </cell>
          <cell r="I561">
            <v>0</v>
          </cell>
          <cell r="K561" t="str">
            <v>DATA BOOK - V-450005</v>
          </cell>
          <cell r="N561">
            <v>10</v>
          </cell>
        </row>
        <row r="562">
          <cell r="A562">
            <v>6</v>
          </cell>
          <cell r="B562" t="str">
            <v xml:space="preserve"> 1.2.3.1.2.3  </v>
          </cell>
          <cell r="C562" t="str">
            <v xml:space="preserve"> MANUTENÇÃO DAS EQUIPES  </v>
          </cell>
          <cell r="D562" t="str">
            <v>MECÂNICA</v>
          </cell>
          <cell r="E562" t="str">
            <v>1.1.2.1.4.4</v>
          </cell>
          <cell r="F562" t="str">
            <v>1.1.2.1.4.4.1</v>
          </cell>
          <cell r="H562">
            <v>0</v>
          </cell>
          <cell r="I562">
            <v>0</v>
          </cell>
          <cell r="J562" t="str">
            <v/>
          </cell>
          <cell r="K562" t="str">
            <v/>
          </cell>
          <cell r="L562" t="str">
            <v/>
          </cell>
          <cell r="M562" t="str">
            <v/>
          </cell>
          <cell r="N562" t="str">
            <v/>
          </cell>
          <cell r="O562">
            <v>50</v>
          </cell>
        </row>
        <row r="563">
          <cell r="B563" t="str">
            <v xml:space="preserve"> 1.2.3.1.2.3.1</v>
          </cell>
          <cell r="C563" t="str">
            <v>MANUTENÇÃO DA EQUIPE NO ESCRITÓRIO SEDE DA CONTRATADA</v>
          </cell>
          <cell r="D563" t="str">
            <v>MECÂNICA</v>
          </cell>
          <cell r="E563">
            <v>0</v>
          </cell>
          <cell r="F563">
            <v>1</v>
          </cell>
          <cell r="H563">
            <v>0</v>
          </cell>
          <cell r="I563">
            <v>0</v>
          </cell>
          <cell r="K563" t="str">
            <v>DATA BOOK - V-450007</v>
          </cell>
          <cell r="N563">
            <v>10</v>
          </cell>
        </row>
        <row r="564">
          <cell r="B564" t="str">
            <v xml:space="preserve"> 1.2.3.1.2.3.2</v>
          </cell>
          <cell r="C564" t="str">
            <v>MANUTENÇÃO DA EQUIPE MÍNIMA LOTADA NA UM-REPAR</v>
          </cell>
          <cell r="D564" t="str">
            <v>MECÂNICA</v>
          </cell>
          <cell r="E564">
            <v>0</v>
          </cell>
          <cell r="F564">
            <v>1</v>
          </cell>
          <cell r="H564">
            <v>0</v>
          </cell>
          <cell r="I564">
            <v>0</v>
          </cell>
          <cell r="K564" t="str">
            <v>DATA BOOK - V-450008</v>
          </cell>
          <cell r="N564">
            <v>10</v>
          </cell>
        </row>
        <row r="565">
          <cell r="A565">
            <v>5</v>
          </cell>
          <cell r="B565" t="str">
            <v xml:space="preserve"> 1.2.3.1.3  </v>
          </cell>
          <cell r="C565" t="str">
            <v xml:space="preserve"> DESMOBILIZAÇÃO  </v>
          </cell>
          <cell r="D565" t="str">
            <v>MECÂNICA</v>
          </cell>
          <cell r="E565">
            <v>2</v>
          </cell>
          <cell r="F565">
            <v>1</v>
          </cell>
          <cell r="H565">
            <v>0</v>
          </cell>
          <cell r="I565">
            <v>0</v>
          </cell>
          <cell r="J565" t="str">
            <v/>
          </cell>
          <cell r="K565" t="str">
            <v/>
          </cell>
          <cell r="L565" t="str">
            <v/>
          </cell>
          <cell r="M565" t="str">
            <v/>
          </cell>
          <cell r="N565">
            <v>20</v>
          </cell>
          <cell r="O565" t="str">
            <v/>
          </cell>
        </row>
        <row r="566">
          <cell r="A566">
            <v>4</v>
          </cell>
          <cell r="B566" t="str">
            <v xml:space="preserve"> 1.2.3.2  </v>
          </cell>
          <cell r="C566" t="str">
            <v xml:space="preserve"> INFRA-ESTRUTURA  </v>
          </cell>
          <cell r="D566" t="str">
            <v>MECÂNICA</v>
          </cell>
          <cell r="E566" t="str">
            <v>1.1.2.1.4.4</v>
          </cell>
          <cell r="F566" t="str">
            <v>1.1.2.1.4.4.1</v>
          </cell>
          <cell r="H566">
            <v>0</v>
          </cell>
          <cell r="I566">
            <v>0</v>
          </cell>
          <cell r="J566" t="str">
            <v/>
          </cell>
          <cell r="K566" t="str">
            <v/>
          </cell>
          <cell r="L566" t="str">
            <v/>
          </cell>
          <cell r="M566">
            <v>8</v>
          </cell>
          <cell r="N566" t="str">
            <v/>
          </cell>
          <cell r="O566" t="str">
            <v/>
          </cell>
        </row>
        <row r="567">
          <cell r="A567">
            <v>5</v>
          </cell>
          <cell r="B567" t="str">
            <v xml:space="preserve"> 1.2.3.2.1  </v>
          </cell>
          <cell r="C567" t="str">
            <v xml:space="preserve"> ESCRITÓRIO DA CONTRATADA NA UN-REPAR  </v>
          </cell>
          <cell r="D567" t="str">
            <v>MECÂNICA</v>
          </cell>
          <cell r="E567" t="str">
            <v>1.1.2.1.4.4</v>
          </cell>
          <cell r="F567" t="str">
            <v>1.1.2.1.4.4.1</v>
          </cell>
          <cell r="H567">
            <v>0</v>
          </cell>
          <cell r="I567">
            <v>0</v>
          </cell>
          <cell r="J567" t="str">
            <v/>
          </cell>
          <cell r="K567" t="str">
            <v/>
          </cell>
          <cell r="L567" t="str">
            <v/>
          </cell>
          <cell r="M567" t="str">
            <v/>
          </cell>
          <cell r="N567">
            <v>100</v>
          </cell>
          <cell r="O567" t="str">
            <v/>
          </cell>
        </row>
        <row r="568">
          <cell r="B568" t="str">
            <v xml:space="preserve"> 1.2.3.2.1.1</v>
          </cell>
          <cell r="C568" t="str">
            <v xml:space="preserve">IMPLANTAÇÃO DO ESCRITÓRIO DA CONTRATADA NA UN-REPAR  </v>
          </cell>
          <cell r="D568" t="str">
            <v>MECÂNICA</v>
          </cell>
          <cell r="E568">
            <v>0</v>
          </cell>
          <cell r="F568">
            <v>1</v>
          </cell>
          <cell r="H568">
            <v>0</v>
          </cell>
          <cell r="I568">
            <v>0</v>
          </cell>
          <cell r="K568" t="str">
            <v>DATA BOOK - V-450051</v>
          </cell>
          <cell r="N568">
            <v>10</v>
          </cell>
          <cell r="O568">
            <v>10</v>
          </cell>
        </row>
        <row r="569">
          <cell r="B569" t="str">
            <v xml:space="preserve"> 1.2.3.2.1.2</v>
          </cell>
          <cell r="C569" t="str">
            <v xml:space="preserve">MANUTENÇÃO ESCRITÓRIO DA CONTRATADA NA UN-REPAR  </v>
          </cell>
          <cell r="D569" t="str">
            <v>MECÂNICA</v>
          </cell>
          <cell r="E569">
            <v>0</v>
          </cell>
          <cell r="F569">
            <v>1</v>
          </cell>
          <cell r="H569">
            <v>0</v>
          </cell>
          <cell r="I569">
            <v>0</v>
          </cell>
          <cell r="K569" t="str">
            <v>DATA BOOK - V-450052</v>
          </cell>
          <cell r="N569">
            <v>10</v>
          </cell>
          <cell r="O569">
            <v>90</v>
          </cell>
        </row>
        <row r="570">
          <cell r="C570">
            <v>2316</v>
          </cell>
          <cell r="D570" t="str">
            <v>MECÂNICA</v>
          </cell>
          <cell r="E570" t="str">
            <v>1.1.2.1.4.4</v>
          </cell>
          <cell r="F570" t="str">
            <v>1.1.2.1.4.4.1</v>
          </cell>
          <cell r="H570">
            <v>0</v>
          </cell>
          <cell r="I570">
            <v>0</v>
          </cell>
          <cell r="K570" t="str">
            <v>DATA BOOK - V-450053</v>
          </cell>
          <cell r="N570">
            <v>10</v>
          </cell>
        </row>
        <row r="571">
          <cell r="A571">
            <v>4</v>
          </cell>
          <cell r="B571" t="str">
            <v xml:space="preserve"> 1.2.3.3  </v>
          </cell>
          <cell r="C571" t="str">
            <v xml:space="preserve"> PROJETOS CIVIS E ELETRONICOS  </v>
          </cell>
          <cell r="D571" t="str">
            <v>MECÂNICA</v>
          </cell>
          <cell r="E571" t="str">
            <v>1.1.2.1.4.4</v>
          </cell>
          <cell r="F571" t="str">
            <v>1.1.2.1.4.4.1</v>
          </cell>
          <cell r="H571">
            <v>0</v>
          </cell>
          <cell r="I571">
            <v>0</v>
          </cell>
          <cell r="J571" t="str">
            <v/>
          </cell>
          <cell r="K571" t="str">
            <v/>
          </cell>
          <cell r="L571" t="str">
            <v/>
          </cell>
          <cell r="M571">
            <v>82</v>
          </cell>
          <cell r="N571" t="str">
            <v/>
          </cell>
          <cell r="O571" t="str">
            <v/>
          </cell>
        </row>
        <row r="572">
          <cell r="A572">
            <v>5</v>
          </cell>
          <cell r="B572" t="str">
            <v xml:space="preserve"> 1.2.3.3.1  </v>
          </cell>
          <cell r="C572" t="str">
            <v xml:space="preserve"> CIVIL  </v>
          </cell>
          <cell r="D572" t="str">
            <v>MECÂNICA</v>
          </cell>
          <cell r="E572" t="str">
            <v>1.1.2.1.4.4</v>
          </cell>
          <cell r="F572" t="str">
            <v>1.1.2.1.4.4.1</v>
          </cell>
          <cell r="H572">
            <v>0</v>
          </cell>
          <cell r="I572">
            <v>0</v>
          </cell>
          <cell r="J572" t="str">
            <v/>
          </cell>
          <cell r="K572" t="str">
            <v/>
          </cell>
          <cell r="L572" t="str">
            <v/>
          </cell>
          <cell r="M572" t="str">
            <v/>
          </cell>
          <cell r="N572">
            <v>15</v>
          </cell>
          <cell r="O572" t="str">
            <v/>
          </cell>
        </row>
        <row r="573">
          <cell r="A573">
            <v>6</v>
          </cell>
          <cell r="B573" t="str">
            <v xml:space="preserve"> 1.2.3.3.1.1  </v>
          </cell>
          <cell r="C573" t="str">
            <v xml:space="preserve"> ESTRUTURA  </v>
          </cell>
          <cell r="D573" t="str">
            <v>MECÂNICA</v>
          </cell>
          <cell r="E573" t="str">
            <v>1.1.2.1.4.4</v>
          </cell>
          <cell r="F573" t="str">
            <v>1.1.2.1.4.4.1</v>
          </cell>
          <cell r="H573">
            <v>0</v>
          </cell>
          <cell r="I573">
            <v>0</v>
          </cell>
          <cell r="J573" t="str">
            <v/>
          </cell>
          <cell r="K573" t="str">
            <v/>
          </cell>
          <cell r="L573" t="str">
            <v/>
          </cell>
          <cell r="M573" t="str">
            <v/>
          </cell>
          <cell r="N573" t="str">
            <v/>
          </cell>
          <cell r="O573">
            <v>40</v>
          </cell>
        </row>
        <row r="574">
          <cell r="A574">
            <v>6</v>
          </cell>
          <cell r="B574" t="str">
            <v xml:space="preserve"> 1.2.3.3.1.2  </v>
          </cell>
          <cell r="C574" t="str">
            <v xml:space="preserve"> ARQUITETONICO  </v>
          </cell>
          <cell r="D574" t="str">
            <v>MECÂNICA</v>
          </cell>
          <cell r="E574" t="str">
            <v>1.1.2.1.4.4</v>
          </cell>
          <cell r="F574" t="str">
            <v>1.1.2.1.4.4.1</v>
          </cell>
          <cell r="H574">
            <v>0</v>
          </cell>
          <cell r="I574">
            <v>0</v>
          </cell>
          <cell r="J574" t="str">
            <v/>
          </cell>
          <cell r="K574" t="str">
            <v/>
          </cell>
          <cell r="L574" t="str">
            <v/>
          </cell>
          <cell r="M574" t="str">
            <v/>
          </cell>
          <cell r="N574" t="str">
            <v/>
          </cell>
          <cell r="O574">
            <v>30</v>
          </cell>
        </row>
        <row r="575">
          <cell r="A575">
            <v>6</v>
          </cell>
          <cell r="B575" t="str">
            <v xml:space="preserve"> 1.2.3.3.1.3  </v>
          </cell>
          <cell r="C575" t="str">
            <v xml:space="preserve"> UNDERGROUD  </v>
          </cell>
          <cell r="D575" t="str">
            <v>MECÂNICA</v>
          </cell>
          <cell r="E575" t="str">
            <v>1.1.2.1.4.4</v>
          </cell>
          <cell r="F575" t="str">
            <v>1.1.2.1.4.4.1</v>
          </cell>
          <cell r="H575">
            <v>0</v>
          </cell>
          <cell r="I575">
            <v>0</v>
          </cell>
          <cell r="J575" t="str">
            <v/>
          </cell>
          <cell r="K575" t="str">
            <v/>
          </cell>
          <cell r="L575" t="str">
            <v/>
          </cell>
          <cell r="M575" t="str">
            <v/>
          </cell>
          <cell r="N575" t="str">
            <v/>
          </cell>
          <cell r="O575">
            <v>30</v>
          </cell>
        </row>
        <row r="576">
          <cell r="A576">
            <v>5</v>
          </cell>
          <cell r="B576" t="str">
            <v xml:space="preserve"> 1.2.3.3.2  </v>
          </cell>
          <cell r="C576" t="str">
            <v xml:space="preserve"> ELETROMECÂNICOS  </v>
          </cell>
          <cell r="D576" t="str">
            <v>MECÂNICA</v>
          </cell>
          <cell r="E576" t="str">
            <v>1.1.2.1.4.4</v>
          </cell>
          <cell r="F576" t="str">
            <v>1.1.2.1.4.4.1</v>
          </cell>
          <cell r="H576">
            <v>0</v>
          </cell>
          <cell r="I576">
            <v>0</v>
          </cell>
          <cell r="J576" t="str">
            <v/>
          </cell>
          <cell r="K576" t="str">
            <v/>
          </cell>
          <cell r="L576" t="str">
            <v/>
          </cell>
          <cell r="M576" t="str">
            <v/>
          </cell>
          <cell r="N576">
            <v>78</v>
          </cell>
          <cell r="O576" t="str">
            <v/>
          </cell>
        </row>
        <row r="577">
          <cell r="A577">
            <v>6</v>
          </cell>
          <cell r="B577" t="str">
            <v xml:space="preserve"> 1.2.3.3.2.1  </v>
          </cell>
          <cell r="C577" t="str">
            <v xml:space="preserve"> PROCESSO  </v>
          </cell>
          <cell r="D577" t="str">
            <v>MECÂNICA</v>
          </cell>
          <cell r="E577" t="str">
            <v>1.1.2.1.4.4</v>
          </cell>
          <cell r="F577" t="str">
            <v>1.1.2.1.4.4.1</v>
          </cell>
          <cell r="H577">
            <v>0</v>
          </cell>
          <cell r="I577">
            <v>0</v>
          </cell>
          <cell r="J577" t="str">
            <v/>
          </cell>
          <cell r="K577" t="str">
            <v/>
          </cell>
          <cell r="L577" t="str">
            <v/>
          </cell>
          <cell r="M577" t="str">
            <v/>
          </cell>
          <cell r="N577" t="str">
            <v/>
          </cell>
          <cell r="O577">
            <v>25</v>
          </cell>
        </row>
        <row r="578">
          <cell r="A578">
            <v>6</v>
          </cell>
          <cell r="B578" t="str">
            <v xml:space="preserve"> 1.2.3.3.2.2  </v>
          </cell>
          <cell r="C578" t="str">
            <v xml:space="preserve"> EQUIPAMENTOS  </v>
          </cell>
          <cell r="D578" t="str">
            <v>MECÂNICA</v>
          </cell>
          <cell r="E578" t="str">
            <v>1.1.2.1.4.4</v>
          </cell>
          <cell r="F578" t="str">
            <v>1.1.2.1.4.4.1</v>
          </cell>
          <cell r="H578">
            <v>0</v>
          </cell>
          <cell r="I578">
            <v>0</v>
          </cell>
          <cell r="J578" t="str">
            <v/>
          </cell>
          <cell r="K578" t="str">
            <v/>
          </cell>
          <cell r="L578" t="str">
            <v/>
          </cell>
          <cell r="M578" t="str">
            <v/>
          </cell>
          <cell r="N578" t="str">
            <v/>
          </cell>
          <cell r="O578">
            <v>15</v>
          </cell>
        </row>
        <row r="579">
          <cell r="A579">
            <v>6</v>
          </cell>
          <cell r="B579" t="str">
            <v xml:space="preserve"> 1.2.3.3.2.3  </v>
          </cell>
          <cell r="C579" t="str">
            <v xml:space="preserve"> TUBULAÇÃO  </v>
          </cell>
          <cell r="D579" t="str">
            <v>MECÂNICA</v>
          </cell>
          <cell r="E579" t="str">
            <v>1.1.2.1.4.4</v>
          </cell>
          <cell r="F579" t="str">
            <v>1.1.2.1.4.4.1</v>
          </cell>
          <cell r="H579">
            <v>0</v>
          </cell>
          <cell r="I579">
            <v>0</v>
          </cell>
          <cell r="J579" t="str">
            <v/>
          </cell>
          <cell r="K579" t="str">
            <v/>
          </cell>
          <cell r="L579" t="str">
            <v/>
          </cell>
          <cell r="M579" t="str">
            <v/>
          </cell>
          <cell r="N579" t="str">
            <v/>
          </cell>
          <cell r="O579">
            <v>30</v>
          </cell>
        </row>
        <row r="580">
          <cell r="A580">
            <v>6</v>
          </cell>
          <cell r="B580" t="str">
            <v xml:space="preserve"> 1.2.3.3.2.4  </v>
          </cell>
          <cell r="C580" t="str">
            <v xml:space="preserve"> ELÉTRICA  </v>
          </cell>
          <cell r="D580" t="str">
            <v>MECÂNICA</v>
          </cell>
          <cell r="E580" t="str">
            <v>1.1.2.1.4.4</v>
          </cell>
          <cell r="F580" t="str">
            <v>1.1.2.1.4.4.1</v>
          </cell>
          <cell r="H580">
            <v>0</v>
          </cell>
          <cell r="I580">
            <v>0</v>
          </cell>
          <cell r="J580" t="str">
            <v/>
          </cell>
          <cell r="K580" t="str">
            <v/>
          </cell>
          <cell r="L580" t="str">
            <v/>
          </cell>
          <cell r="M580" t="str">
            <v/>
          </cell>
          <cell r="N580" t="str">
            <v/>
          </cell>
          <cell r="O580">
            <v>10</v>
          </cell>
        </row>
        <row r="581">
          <cell r="A581">
            <v>6</v>
          </cell>
          <cell r="B581" t="str">
            <v xml:space="preserve"> 1.2.3.3.2.5  </v>
          </cell>
          <cell r="C581" t="str">
            <v xml:space="preserve"> INSTRUMENTAÇÃO  </v>
          </cell>
          <cell r="D581" t="str">
            <v>MECÂNICA</v>
          </cell>
          <cell r="E581" t="str">
            <v>1.1.2.1.4.4</v>
          </cell>
          <cell r="F581" t="str">
            <v>1.1.2.1.4.4.1</v>
          </cell>
          <cell r="H581">
            <v>0</v>
          </cell>
          <cell r="I581">
            <v>0</v>
          </cell>
          <cell r="J581" t="str">
            <v/>
          </cell>
          <cell r="K581" t="str">
            <v/>
          </cell>
          <cell r="L581" t="str">
            <v/>
          </cell>
          <cell r="M581" t="str">
            <v/>
          </cell>
          <cell r="N581" t="str">
            <v/>
          </cell>
          <cell r="O581">
            <v>20</v>
          </cell>
        </row>
        <row r="582">
          <cell r="A582">
            <v>5</v>
          </cell>
          <cell r="B582" t="str">
            <v xml:space="preserve"> 1.2.3.3.3  </v>
          </cell>
          <cell r="C582" t="str">
            <v xml:space="preserve"> LIVRO DE PROJETO DE PRÉ DETALHAMENTO  </v>
          </cell>
          <cell r="D582" t="str">
            <v>MECÂNICA</v>
          </cell>
          <cell r="E582" t="str">
            <v>1.1.2.1.4.4</v>
          </cell>
          <cell r="F582" t="str">
            <v>1.1.2.1.4.4.1</v>
          </cell>
          <cell r="H582">
            <v>0</v>
          </cell>
          <cell r="I582">
            <v>0</v>
          </cell>
          <cell r="J582" t="str">
            <v/>
          </cell>
          <cell r="K582" t="str">
            <v/>
          </cell>
          <cell r="L582" t="str">
            <v/>
          </cell>
          <cell r="M582" t="str">
            <v/>
          </cell>
          <cell r="N582">
            <v>2</v>
          </cell>
          <cell r="O582" t="str">
            <v/>
          </cell>
        </row>
        <row r="583">
          <cell r="A583">
            <v>5</v>
          </cell>
          <cell r="B583" t="str">
            <v xml:space="preserve"> 1.2.3.3.4  </v>
          </cell>
          <cell r="C583" t="str">
            <v xml:space="preserve"> MAQUETE ELETRONICA  </v>
          </cell>
          <cell r="D583" t="str">
            <v>MECÂNICA</v>
          </cell>
          <cell r="E583" t="str">
            <v>1.1.2.1.4.4</v>
          </cell>
          <cell r="F583" t="str">
            <v>1.1.2.1.4.4.1</v>
          </cell>
          <cell r="H583">
            <v>0</v>
          </cell>
          <cell r="I583">
            <v>0</v>
          </cell>
          <cell r="J583" t="str">
            <v/>
          </cell>
          <cell r="K583" t="str">
            <v/>
          </cell>
          <cell r="L583" t="str">
            <v/>
          </cell>
          <cell r="M583" t="str">
            <v/>
          </cell>
          <cell r="N583">
            <v>5</v>
          </cell>
          <cell r="O583" t="str">
            <v/>
          </cell>
        </row>
        <row r="584">
          <cell r="C584" t="str">
            <v xml:space="preserve">SUB-TOTAL - UNIDADE 32323 DEA ( COQUE )  </v>
          </cell>
          <cell r="D584" t="str">
            <v>MECÂNICA</v>
          </cell>
          <cell r="E584" t="str">
            <v>1.1.2.1.4.4</v>
          </cell>
          <cell r="F584" t="str">
            <v>1.1.2.1.4.4.1</v>
          </cell>
          <cell r="H584" t="str">
            <v>DB-5230.00-2316-451-QGI-001</v>
          </cell>
          <cell r="I584" t="str">
            <v>AT-2316-M.39-033</v>
          </cell>
          <cell r="K584" t="str">
            <v>DATA BOOK - P-450001</v>
          </cell>
          <cell r="N584">
            <v>10</v>
          </cell>
        </row>
        <row r="585">
          <cell r="C585">
            <v>2316</v>
          </cell>
          <cell r="D585" t="str">
            <v>MECÂNICA</v>
          </cell>
          <cell r="E585" t="str">
            <v>1.1.2.1.4.4</v>
          </cell>
          <cell r="F585" t="str">
            <v>1.1.2.1.4.4.1</v>
          </cell>
          <cell r="H585" t="str">
            <v>DB-5230.00-2316-451-QGI-002</v>
          </cell>
          <cell r="I585" t="str">
            <v>AT-2316-M.39-034</v>
          </cell>
          <cell r="K585" t="str">
            <v>DATA BOOK - P-450002</v>
          </cell>
          <cell r="N585">
            <v>10</v>
          </cell>
        </row>
        <row r="586">
          <cell r="A586">
            <v>3</v>
          </cell>
          <cell r="B586" t="str">
            <v>1.2.4</v>
          </cell>
          <cell r="C586" t="str">
            <v>OSBL INTERLIGAÇÃO ENTRE AS UNIDADES</v>
          </cell>
          <cell r="D586" t="str">
            <v>MECÂNICA</v>
          </cell>
          <cell r="E586" t="str">
            <v>1.1.2.1.4.4</v>
          </cell>
          <cell r="F586" t="str">
            <v>1.1.2.1.4.4.1</v>
          </cell>
          <cell r="H586">
            <v>0</v>
          </cell>
          <cell r="I586">
            <v>0</v>
          </cell>
          <cell r="J586" t="str">
            <v/>
          </cell>
          <cell r="K586" t="str">
            <v/>
          </cell>
          <cell r="L586">
            <v>4</v>
          </cell>
          <cell r="M586" t="str">
            <v/>
          </cell>
          <cell r="N586" t="str">
            <v/>
          </cell>
          <cell r="O586" t="str">
            <v/>
          </cell>
        </row>
        <row r="587">
          <cell r="A587">
            <v>4</v>
          </cell>
          <cell r="B587" t="str">
            <v xml:space="preserve"> 1.2.4.1  </v>
          </cell>
          <cell r="C587" t="str">
            <v xml:space="preserve"> MOBILIZAÇÃO  </v>
          </cell>
          <cell r="D587" t="str">
            <v>MECÂNICA</v>
          </cell>
          <cell r="E587" t="str">
            <v>1.1.2.1.4.4</v>
          </cell>
          <cell r="F587" t="str">
            <v>1.1.2.1.4.4.1</v>
          </cell>
          <cell r="H587">
            <v>0</v>
          </cell>
          <cell r="I587">
            <v>0</v>
          </cell>
          <cell r="J587" t="str">
            <v/>
          </cell>
          <cell r="K587" t="str">
            <v/>
          </cell>
          <cell r="L587" t="str">
            <v/>
          </cell>
          <cell r="M587">
            <v>10</v>
          </cell>
          <cell r="N587" t="str">
            <v/>
          </cell>
          <cell r="O587" t="str">
            <v/>
          </cell>
        </row>
        <row r="588">
          <cell r="A588">
            <v>5</v>
          </cell>
          <cell r="B588" t="str">
            <v xml:space="preserve"> 1.2.4.1.1  </v>
          </cell>
          <cell r="C588" t="str">
            <v xml:space="preserve"> KICK OFF MEETING  </v>
          </cell>
          <cell r="D588" t="str">
            <v>MECÂNICA</v>
          </cell>
          <cell r="E588">
            <v>0.50000000000000011</v>
          </cell>
          <cell r="F588">
            <v>1</v>
          </cell>
          <cell r="H588">
            <v>0</v>
          </cell>
          <cell r="I588">
            <v>1</v>
          </cell>
          <cell r="J588" t="str">
            <v/>
          </cell>
          <cell r="K588" t="str">
            <v/>
          </cell>
          <cell r="L588" t="str">
            <v/>
          </cell>
          <cell r="M588" t="str">
            <v/>
          </cell>
          <cell r="N588">
            <v>5</v>
          </cell>
          <cell r="O588" t="str">
            <v/>
          </cell>
        </row>
        <row r="589">
          <cell r="A589">
            <v>5</v>
          </cell>
          <cell r="B589" t="str">
            <v xml:space="preserve"> 1.2.4.1.2</v>
          </cell>
          <cell r="C589" t="str">
            <v xml:space="preserve"> MOBILIZAÇÃO, PLANEJAMENTO. MANUTENÇÃO  </v>
          </cell>
          <cell r="D589" t="str">
            <v>MECÂNICA</v>
          </cell>
          <cell r="E589" t="str">
            <v>1.1.2.1.4.4</v>
          </cell>
          <cell r="F589" t="str">
            <v>1.1.2.1.4.4.1</v>
          </cell>
          <cell r="H589">
            <v>0</v>
          </cell>
          <cell r="I589">
            <v>0</v>
          </cell>
          <cell r="J589" t="str">
            <v/>
          </cell>
          <cell r="K589" t="str">
            <v/>
          </cell>
          <cell r="L589" t="str">
            <v/>
          </cell>
          <cell r="M589" t="str">
            <v/>
          </cell>
          <cell r="N589">
            <v>75</v>
          </cell>
          <cell r="O589" t="str">
            <v/>
          </cell>
        </row>
        <row r="590">
          <cell r="A590">
            <v>6</v>
          </cell>
          <cell r="B590" t="str">
            <v xml:space="preserve"> 1.2.4.1.2.1  </v>
          </cell>
          <cell r="C590" t="str">
            <v xml:space="preserve"> MOBILIZAÇÃO DAS EQUIPES  </v>
          </cell>
          <cell r="D590" t="str">
            <v>MECÂNICA</v>
          </cell>
          <cell r="E590" t="str">
            <v>1.1.2.1.4.4</v>
          </cell>
          <cell r="F590" t="str">
            <v>1.1.2.1.4.4.1</v>
          </cell>
          <cell r="H590">
            <v>0</v>
          </cell>
          <cell r="I590">
            <v>0</v>
          </cell>
          <cell r="J590" t="str">
            <v/>
          </cell>
          <cell r="K590" t="str">
            <v/>
          </cell>
          <cell r="L590" t="str">
            <v/>
          </cell>
          <cell r="M590" t="str">
            <v/>
          </cell>
          <cell r="N590" t="str">
            <v/>
          </cell>
          <cell r="O590">
            <v>10</v>
          </cell>
        </row>
        <row r="591">
          <cell r="B591" t="str">
            <v>1.2.4.1.2.1.1</v>
          </cell>
          <cell r="C591" t="str">
            <v xml:space="preserve"> MOBILIZAÇÃO DA EQUIPE NO ESCRITÓRIO SEDE DA CONTRATADA</v>
          </cell>
          <cell r="D591" t="str">
            <v>MECÂNICA</v>
          </cell>
          <cell r="E591">
            <v>3.7500000000000006E-2</v>
          </cell>
          <cell r="F591">
            <v>1</v>
          </cell>
          <cell r="H591">
            <v>0</v>
          </cell>
          <cell r="I591">
            <v>0</v>
          </cell>
          <cell r="K591" t="str">
            <v>DATA BOOK - P-450010</v>
          </cell>
          <cell r="N591">
            <v>10</v>
          </cell>
        </row>
        <row r="592">
          <cell r="B592" t="str">
            <v>1.2.4.1.2.1.2</v>
          </cell>
          <cell r="C592" t="str">
            <v xml:space="preserve"> MOBILIZAÇÃO DA EQUIPE MÍNIMA LOTADA NA UM-REPAR</v>
          </cell>
          <cell r="D592" t="str">
            <v>MECÂNICA</v>
          </cell>
          <cell r="E592">
            <v>0.71250000000000024</v>
          </cell>
          <cell r="F592">
            <v>1</v>
          </cell>
          <cell r="H592">
            <v>0</v>
          </cell>
          <cell r="I592">
            <v>0</v>
          </cell>
          <cell r="K592" t="str">
            <v>DATA BOOK - P-450011 A/B/C/D/E</v>
          </cell>
          <cell r="N592">
            <v>10</v>
          </cell>
        </row>
        <row r="593">
          <cell r="A593">
            <v>6</v>
          </cell>
          <cell r="B593" t="str">
            <v xml:space="preserve">1.2.4.1.2.2  </v>
          </cell>
          <cell r="C593" t="str">
            <v xml:space="preserve"> PLANEJAMENTO  </v>
          </cell>
          <cell r="D593" t="str">
            <v>MECÂNICA</v>
          </cell>
          <cell r="E593" t="str">
            <v>1.1.2.1.4.4</v>
          </cell>
          <cell r="F593" t="str">
            <v>1.1.2.1.4.4.1</v>
          </cell>
          <cell r="H593">
            <v>0</v>
          </cell>
          <cell r="I593">
            <v>0</v>
          </cell>
          <cell r="J593" t="str">
            <v/>
          </cell>
          <cell r="K593" t="str">
            <v/>
          </cell>
          <cell r="L593" t="str">
            <v/>
          </cell>
          <cell r="M593" t="str">
            <v/>
          </cell>
          <cell r="N593" t="str">
            <v/>
          </cell>
          <cell r="O593">
            <v>40</v>
          </cell>
        </row>
        <row r="594">
          <cell r="B594" t="str">
            <v>1.2.4.1.2.2.1</v>
          </cell>
          <cell r="C594" t="str">
            <v>ORGANIZAÇÃO, RESPONSABILIDADE, AUTORIDADE E RECURSOS</v>
          </cell>
          <cell r="D594" t="str">
            <v>MECÂNICA</v>
          </cell>
          <cell r="E594" t="str">
            <v>1.1.2.1.4.4</v>
          </cell>
          <cell r="F594" t="str">
            <v>1.1.2.1.4.4.1</v>
          </cell>
          <cell r="H594">
            <v>0</v>
          </cell>
          <cell r="I594">
            <v>0</v>
          </cell>
          <cell r="K594" t="str">
            <v>DATA BOOK - P-450015</v>
          </cell>
          <cell r="N594">
            <v>10</v>
          </cell>
        </row>
        <row r="595">
          <cell r="B595" t="str">
            <v>1.2.4.1.2.2.1.1</v>
          </cell>
          <cell r="C595" t="str">
            <v>ORGANOGRAMAS</v>
          </cell>
          <cell r="D595" t="str">
            <v>MECÂNICA</v>
          </cell>
          <cell r="E595">
            <v>0.15000000000000002</v>
          </cell>
          <cell r="F595">
            <v>1</v>
          </cell>
          <cell r="H595">
            <v>1</v>
          </cell>
          <cell r="I595">
            <v>0</v>
          </cell>
          <cell r="K595" t="str">
            <v>DATA BOOK - P-450017</v>
          </cell>
          <cell r="N595">
            <v>10</v>
          </cell>
        </row>
        <row r="596">
          <cell r="B596" t="str">
            <v>1.2.4.1.2.2.1.2</v>
          </cell>
          <cell r="C596" t="str">
            <v>CURRÍCULOS</v>
          </cell>
          <cell r="D596" t="str">
            <v>MECÂNICA</v>
          </cell>
          <cell r="E596">
            <v>0.15000000000000002</v>
          </cell>
          <cell r="F596">
            <v>1</v>
          </cell>
          <cell r="H596">
            <v>1</v>
          </cell>
          <cell r="I596">
            <v>0</v>
          </cell>
          <cell r="K596" t="str">
            <v>DATA BOOK - P-450018 A/B</v>
          </cell>
          <cell r="N596">
            <v>10</v>
          </cell>
        </row>
        <row r="597">
          <cell r="B597" t="str">
            <v>1.2.4.1.2.2.2</v>
          </cell>
          <cell r="C597" t="str">
            <v>RECURSOS</v>
          </cell>
          <cell r="D597" t="str">
            <v>MECÂNICA</v>
          </cell>
          <cell r="E597" t="str">
            <v>1.1.2.1.4.4</v>
          </cell>
          <cell r="F597" t="str">
            <v>1.1.2.1.4.4.1</v>
          </cell>
          <cell r="H597">
            <v>0</v>
          </cell>
          <cell r="I597">
            <v>0</v>
          </cell>
          <cell r="K597" t="str">
            <v>DATA BOOK - P-450020</v>
          </cell>
          <cell r="N597">
            <v>10</v>
          </cell>
        </row>
        <row r="598">
          <cell r="B598" t="str">
            <v>1.2.4.1.2.2.2.1</v>
          </cell>
          <cell r="C598" t="str">
            <v>HISTOGRAMA DE MÃO DE OBRA</v>
          </cell>
          <cell r="D598" t="str">
            <v>MECÂNICA</v>
          </cell>
          <cell r="E598">
            <v>0.30000000000000004</v>
          </cell>
          <cell r="F598">
            <v>1</v>
          </cell>
          <cell r="H598">
            <v>0</v>
          </cell>
          <cell r="I598">
            <v>0</v>
          </cell>
          <cell r="K598" t="str">
            <v>DATA BOOK - P-450051 A/B</v>
          </cell>
          <cell r="N598">
            <v>10</v>
          </cell>
        </row>
        <row r="599">
          <cell r="B599" t="str">
            <v>1.2.4.1.2.2.3</v>
          </cell>
          <cell r="C599" t="str">
            <v>PROCEDIMENTO DE PLANEJAMENTO DE PROJETO</v>
          </cell>
          <cell r="D599" t="str">
            <v>MECÂNICA</v>
          </cell>
          <cell r="E599" t="str">
            <v>1.1.2.1.4.4</v>
          </cell>
          <cell r="F599" t="str">
            <v>1.1.2.1.4.4.1</v>
          </cell>
          <cell r="H599">
            <v>0</v>
          </cell>
          <cell r="I599">
            <v>0</v>
          </cell>
          <cell r="K599" t="str">
            <v>DATA BOOK - P-450052</v>
          </cell>
          <cell r="N599">
            <v>10</v>
          </cell>
        </row>
        <row r="600">
          <cell r="B600" t="str">
            <v>1.2.4.1.2.2.3.1</v>
          </cell>
          <cell r="C600" t="str">
            <v>EAP DETALHADA</v>
          </cell>
          <cell r="D600" t="str">
            <v>MECÂNICA</v>
          </cell>
          <cell r="E600">
            <v>0.27000000000000007</v>
          </cell>
          <cell r="F600">
            <v>1</v>
          </cell>
          <cell r="H600">
            <v>0</v>
          </cell>
          <cell r="I600">
            <v>0</v>
          </cell>
          <cell r="K600" t="str">
            <v>DATA BOOK - P-450053</v>
          </cell>
          <cell r="N600">
            <v>10</v>
          </cell>
        </row>
        <row r="601">
          <cell r="B601" t="str">
            <v>1.2.4.1.2.2.3.2</v>
          </cell>
          <cell r="C601" t="str">
            <v>LISTA DE DOCUMENTOS DA U-2316 - UHDS</v>
          </cell>
          <cell r="D601" t="str">
            <v>MECÂNICA</v>
          </cell>
          <cell r="E601">
            <v>0.36000000000000004</v>
          </cell>
          <cell r="F601">
            <v>1</v>
          </cell>
          <cell r="H601">
            <v>0</v>
          </cell>
          <cell r="I601">
            <v>0</v>
          </cell>
          <cell r="K601" t="str">
            <v>DATA BOOK - P-450054</v>
          </cell>
          <cell r="N601">
            <v>10</v>
          </cell>
        </row>
        <row r="602">
          <cell r="B602" t="str">
            <v>1.2.4.1.2.2.3.3</v>
          </cell>
          <cell r="C602" t="str">
            <v>CRONOGRAMA DE EXECUÇÃO FÍSICA DETALHADO</v>
          </cell>
          <cell r="D602" t="str">
            <v>MECÂNICA</v>
          </cell>
          <cell r="E602">
            <v>0.36000000000000004</v>
          </cell>
          <cell r="F602">
            <v>1</v>
          </cell>
          <cell r="H602">
            <v>0</v>
          </cell>
          <cell r="I602">
            <v>0</v>
          </cell>
          <cell r="K602" t="str">
            <v>DATA BOOK - C-450001</v>
          </cell>
          <cell r="N602">
            <v>10</v>
          </cell>
        </row>
        <row r="603">
          <cell r="B603" t="str">
            <v>1.2.4.1.2.2.3.4</v>
          </cell>
          <cell r="C603" t="str">
            <v>CURVA DE EXECUÇÃO FÍSICA</v>
          </cell>
          <cell r="D603" t="str">
            <v>MECÂNICA</v>
          </cell>
          <cell r="E603">
            <v>0.18000000000000002</v>
          </cell>
          <cell r="F603">
            <v>1</v>
          </cell>
          <cell r="H603">
            <v>0</v>
          </cell>
          <cell r="I603">
            <v>0</v>
          </cell>
          <cell r="K603" t="str">
            <v>DATA BOOK - B-450001A/B</v>
          </cell>
          <cell r="N603">
            <v>10</v>
          </cell>
        </row>
        <row r="604">
          <cell r="B604" t="str">
            <v>1.2.4.1.2.2.3.5</v>
          </cell>
          <cell r="C604" t="str">
            <v>CRONOGRAMA DE EXECUÇÃO FÍSICA-FINANCEIRO DETALHADO</v>
          </cell>
          <cell r="D604" t="str">
            <v>MECÂNICA</v>
          </cell>
          <cell r="E604">
            <v>0.18000000000000002</v>
          </cell>
          <cell r="F604">
            <v>1</v>
          </cell>
          <cell r="H604">
            <v>0</v>
          </cell>
          <cell r="I604">
            <v>0</v>
          </cell>
          <cell r="K604" t="str">
            <v>DATA BOOK - B-450002 A/B</v>
          </cell>
          <cell r="N604">
            <v>10</v>
          </cell>
        </row>
        <row r="605">
          <cell r="B605" t="str">
            <v>1.2.4.1.2.2.3.6</v>
          </cell>
          <cell r="C605" t="str">
            <v>CURVA DE EXECUÇÃO FÍSICA-FINANCEIRA</v>
          </cell>
          <cell r="D605" t="str">
            <v>MECÂNICA</v>
          </cell>
          <cell r="E605">
            <v>0.18000000000000002</v>
          </cell>
          <cell r="F605">
            <v>1</v>
          </cell>
          <cell r="H605">
            <v>0</v>
          </cell>
          <cell r="I605">
            <v>0</v>
          </cell>
          <cell r="K605" t="str">
            <v>DATA BOOK - B-450003 A/B</v>
          </cell>
          <cell r="N605">
            <v>10</v>
          </cell>
        </row>
        <row r="606">
          <cell r="B606" t="str">
            <v>1.2.4.1.2.2.3.7</v>
          </cell>
          <cell r="C606" t="str">
            <v>PROCEDIMENTO DE MEDIÇÃO DE SERVIÇOS</v>
          </cell>
          <cell r="D606" t="str">
            <v>MECÂNICA</v>
          </cell>
          <cell r="E606">
            <v>0.27000000000000007</v>
          </cell>
          <cell r="F606">
            <v>1</v>
          </cell>
          <cell r="H606">
            <v>1</v>
          </cell>
          <cell r="I606">
            <v>0</v>
          </cell>
          <cell r="K606" t="str">
            <v>DATA BOOK - B-450004 A/B</v>
          </cell>
          <cell r="N606">
            <v>10</v>
          </cell>
        </row>
        <row r="607">
          <cell r="B607" t="str">
            <v>1.2.4.1.2.2.4</v>
          </cell>
          <cell r="C607" t="str">
            <v>PROCEDIMENTOS DE QSMS</v>
          </cell>
          <cell r="D607" t="str">
            <v>MECÂNICA</v>
          </cell>
          <cell r="E607" t="str">
            <v>1.1.2.1.4.4</v>
          </cell>
          <cell r="F607" t="str">
            <v>1.1.2.1.4.4.1</v>
          </cell>
          <cell r="H607">
            <v>0</v>
          </cell>
          <cell r="I607">
            <v>0</v>
          </cell>
          <cell r="K607" t="str">
            <v>DATA BOOK - B-450005 A/B</v>
          </cell>
          <cell r="N607">
            <v>10</v>
          </cell>
        </row>
        <row r="608">
          <cell r="B608" t="str">
            <v>1.2.4.1.2.2.4.1</v>
          </cell>
          <cell r="C608" t="str">
            <v>MANUAL DA QUALIDADE DE PROJETO DE PRÉ-DETALHAMENTO</v>
          </cell>
          <cell r="D608" t="str">
            <v>MECÂNICA</v>
          </cell>
          <cell r="E608">
            <v>0.42000000000000004</v>
          </cell>
          <cell r="F608">
            <v>1</v>
          </cell>
          <cell r="H608">
            <v>1</v>
          </cell>
          <cell r="I608">
            <v>0</v>
          </cell>
          <cell r="K608" t="str">
            <v>DATA BOOK - B-450006 A/B</v>
          </cell>
          <cell r="N608">
            <v>10</v>
          </cell>
        </row>
        <row r="609">
          <cell r="B609" t="str">
            <v>1.2.4.1.2.2.4.2</v>
          </cell>
          <cell r="C609" t="str">
            <v>PLANO DA QUALIDADE</v>
          </cell>
          <cell r="D609" t="str">
            <v>MECÂNICA</v>
          </cell>
          <cell r="E609">
            <v>0.18000000000000002</v>
          </cell>
          <cell r="F609">
            <v>1</v>
          </cell>
          <cell r="H609">
            <v>1</v>
          </cell>
          <cell r="I609">
            <v>0</v>
          </cell>
          <cell r="K609" t="str">
            <v>DATA BOOK - B-450007 A/B</v>
          </cell>
          <cell r="N609">
            <v>10</v>
          </cell>
        </row>
        <row r="610">
          <cell r="A610">
            <v>6</v>
          </cell>
          <cell r="B610" t="str">
            <v xml:space="preserve"> 1.2.4.1.2.3</v>
          </cell>
          <cell r="C610" t="str">
            <v xml:space="preserve"> MANUTENÇÃO DAS EQUIPES  </v>
          </cell>
          <cell r="D610" t="str">
            <v>MECÂNICA</v>
          </cell>
          <cell r="E610" t="str">
            <v>1.1.2.1.4.4</v>
          </cell>
          <cell r="F610" t="str">
            <v>1.1.2.1.4.4.1</v>
          </cell>
          <cell r="H610">
            <v>0</v>
          </cell>
          <cell r="I610">
            <v>0</v>
          </cell>
          <cell r="J610" t="str">
            <v/>
          </cell>
          <cell r="K610" t="str">
            <v/>
          </cell>
          <cell r="L610" t="str">
            <v/>
          </cell>
          <cell r="M610" t="str">
            <v/>
          </cell>
          <cell r="N610" t="str">
            <v/>
          </cell>
          <cell r="O610">
            <v>50</v>
          </cell>
        </row>
        <row r="611">
          <cell r="B611" t="str">
            <v xml:space="preserve"> 1.2.4.1.2.3.1</v>
          </cell>
          <cell r="C611" t="str">
            <v>MANUTENÇÃO DA EQUIPE NO ESCRITÓRIO SEDE DA CONTRATADA</v>
          </cell>
          <cell r="D611" t="str">
            <v>MECÂNICA</v>
          </cell>
          <cell r="E611">
            <v>0</v>
          </cell>
          <cell r="F611">
            <v>1</v>
          </cell>
          <cell r="H611">
            <v>0</v>
          </cell>
          <cell r="I611">
            <v>0</v>
          </cell>
          <cell r="K611" t="str">
            <v>DATA BOOK - B-450009</v>
          </cell>
          <cell r="N611">
            <v>10</v>
          </cell>
        </row>
        <row r="612">
          <cell r="B612" t="str">
            <v xml:space="preserve"> 1.2.4.1.2.3.2</v>
          </cell>
          <cell r="C612" t="str">
            <v>MANUTENÇÃO DA EQUIPE MÍNIMA LOTADA NA UM-REPAR</v>
          </cell>
          <cell r="D612" t="str">
            <v>MECÂNICA</v>
          </cell>
          <cell r="E612">
            <v>0</v>
          </cell>
          <cell r="F612">
            <v>1</v>
          </cell>
          <cell r="H612">
            <v>0</v>
          </cell>
          <cell r="I612">
            <v>0</v>
          </cell>
          <cell r="K612" t="str">
            <v>DATA BOOK - B-450010 A/B</v>
          </cell>
          <cell r="N612">
            <v>10</v>
          </cell>
        </row>
        <row r="613">
          <cell r="A613">
            <v>5</v>
          </cell>
          <cell r="B613" t="str">
            <v xml:space="preserve"> 1.2.4.1.3  </v>
          </cell>
          <cell r="C613" t="str">
            <v xml:space="preserve"> DESMOBILIZAÇÃO  </v>
          </cell>
          <cell r="D613" t="str">
            <v>MECÂNICA</v>
          </cell>
          <cell r="E613">
            <v>2.0000000000000004</v>
          </cell>
          <cell r="F613">
            <v>1</v>
          </cell>
          <cell r="H613">
            <v>0</v>
          </cell>
          <cell r="I613">
            <v>0</v>
          </cell>
          <cell r="J613" t="str">
            <v/>
          </cell>
          <cell r="K613" t="str">
            <v/>
          </cell>
          <cell r="L613" t="str">
            <v/>
          </cell>
          <cell r="M613" t="str">
            <v/>
          </cell>
          <cell r="N613">
            <v>20</v>
          </cell>
          <cell r="O613" t="str">
            <v/>
          </cell>
        </row>
        <row r="614">
          <cell r="A614">
            <v>4</v>
          </cell>
          <cell r="B614" t="str">
            <v xml:space="preserve"> 1.2.4.2  </v>
          </cell>
          <cell r="C614" t="str">
            <v xml:space="preserve"> INFRA-ESTRUTURA  </v>
          </cell>
          <cell r="D614" t="str">
            <v>MECÂNICA</v>
          </cell>
          <cell r="E614" t="str">
            <v>1.1.2.1.4.4</v>
          </cell>
          <cell r="F614" t="str">
            <v>1.1.2.1.4.4.1</v>
          </cell>
          <cell r="H614">
            <v>0</v>
          </cell>
          <cell r="I614">
            <v>0</v>
          </cell>
          <cell r="J614" t="str">
            <v/>
          </cell>
          <cell r="K614" t="str">
            <v/>
          </cell>
          <cell r="L614" t="str">
            <v/>
          </cell>
          <cell r="M614">
            <v>8</v>
          </cell>
          <cell r="N614" t="str">
            <v/>
          </cell>
          <cell r="O614" t="str">
            <v/>
          </cell>
        </row>
        <row r="615">
          <cell r="A615">
            <v>5</v>
          </cell>
          <cell r="B615" t="str">
            <v xml:space="preserve"> 1.2.4.2.1  </v>
          </cell>
          <cell r="C615" t="str">
            <v xml:space="preserve"> ESCRITÓRIO DA CONTRATADA NA UN-REPAR  </v>
          </cell>
          <cell r="D615" t="str">
            <v>MECÂNICA</v>
          </cell>
          <cell r="E615" t="str">
            <v>1.1.2.1.4.4</v>
          </cell>
          <cell r="F615" t="str">
            <v>1.1.2.1.4.4.1</v>
          </cell>
          <cell r="H615">
            <v>0</v>
          </cell>
          <cell r="I615">
            <v>0</v>
          </cell>
          <cell r="J615" t="str">
            <v/>
          </cell>
          <cell r="K615" t="str">
            <v/>
          </cell>
          <cell r="L615" t="str">
            <v/>
          </cell>
          <cell r="M615" t="str">
            <v/>
          </cell>
          <cell r="N615">
            <v>100</v>
          </cell>
          <cell r="O615" t="str">
            <v/>
          </cell>
        </row>
        <row r="616">
          <cell r="B616" t="str">
            <v xml:space="preserve"> 1.2.4.2.1.1</v>
          </cell>
          <cell r="C616" t="str">
            <v xml:space="preserve">IMPLANTAÇÃO DO ESCRITÓRIO DA CONTRATADA NA UN-REPAR  </v>
          </cell>
          <cell r="D616" t="str">
            <v>MECÂNICA</v>
          </cell>
          <cell r="E616">
            <v>0</v>
          </cell>
          <cell r="F616">
            <v>1</v>
          </cell>
          <cell r="H616">
            <v>0</v>
          </cell>
          <cell r="I616">
            <v>0</v>
          </cell>
          <cell r="K616" t="str">
            <v>DATA BOOK - B-450052 A/B</v>
          </cell>
          <cell r="N616">
            <v>10</v>
          </cell>
          <cell r="O616">
            <v>10</v>
          </cell>
        </row>
        <row r="617">
          <cell r="B617" t="str">
            <v xml:space="preserve"> 1.2.4.2.1.2</v>
          </cell>
          <cell r="C617" t="str">
            <v xml:space="preserve">MANUTENÇÃO ESCRITÓRIO DA CONTRATADA NA UN-REPAR  </v>
          </cell>
          <cell r="D617" t="str">
            <v>MECÂNICA</v>
          </cell>
          <cell r="E617">
            <v>0</v>
          </cell>
          <cell r="F617">
            <v>1</v>
          </cell>
          <cell r="H617">
            <v>0</v>
          </cell>
          <cell r="I617">
            <v>0</v>
          </cell>
          <cell r="K617" t="str">
            <v>DATA BOOK - B-450053 A/B</v>
          </cell>
          <cell r="N617">
            <v>10</v>
          </cell>
          <cell r="O617">
            <v>90</v>
          </cell>
        </row>
        <row r="618">
          <cell r="A618">
            <v>4</v>
          </cell>
          <cell r="B618" t="str">
            <v xml:space="preserve"> 1.2.4.3  </v>
          </cell>
          <cell r="C618" t="str">
            <v xml:space="preserve"> PROJETOS CIVIS E ELETRONICOS  </v>
          </cell>
          <cell r="D618" t="str">
            <v>MECÂNICA</v>
          </cell>
          <cell r="E618" t="str">
            <v>1.1.2.1.4.4</v>
          </cell>
          <cell r="F618" t="str">
            <v>1.1.2.1.4.4.1</v>
          </cell>
          <cell r="H618">
            <v>0</v>
          </cell>
          <cell r="I618">
            <v>0</v>
          </cell>
          <cell r="J618" t="str">
            <v/>
          </cell>
          <cell r="K618" t="str">
            <v/>
          </cell>
          <cell r="L618" t="str">
            <v/>
          </cell>
          <cell r="M618">
            <v>82</v>
          </cell>
          <cell r="N618" t="str">
            <v/>
          </cell>
          <cell r="O618" t="str">
            <v/>
          </cell>
        </row>
        <row r="619">
          <cell r="A619">
            <v>5</v>
          </cell>
          <cell r="B619" t="str">
            <v xml:space="preserve"> 1.2.4.3.1  </v>
          </cell>
          <cell r="C619" t="str">
            <v xml:space="preserve"> CIVIL  </v>
          </cell>
          <cell r="D619" t="str">
            <v>MECÂNICA</v>
          </cell>
          <cell r="E619" t="str">
            <v>1.1.2.1.4.4</v>
          </cell>
          <cell r="F619" t="str">
            <v>1.1.2.1.4.4.1</v>
          </cell>
          <cell r="H619">
            <v>0</v>
          </cell>
          <cell r="I619">
            <v>0</v>
          </cell>
          <cell r="J619" t="str">
            <v/>
          </cell>
          <cell r="K619" t="str">
            <v/>
          </cell>
          <cell r="L619" t="str">
            <v/>
          </cell>
          <cell r="M619" t="str">
            <v/>
          </cell>
          <cell r="N619">
            <v>15</v>
          </cell>
          <cell r="O619" t="str">
            <v/>
          </cell>
        </row>
        <row r="620">
          <cell r="A620">
            <v>6</v>
          </cell>
          <cell r="B620" t="str">
            <v xml:space="preserve"> 1.2.4.3.1.1  </v>
          </cell>
          <cell r="C620" t="str">
            <v xml:space="preserve"> ESTRUTURA  </v>
          </cell>
          <cell r="D620" t="str">
            <v>MECÂNICA</v>
          </cell>
          <cell r="E620" t="str">
            <v>1.1.2.1.4.4</v>
          </cell>
          <cell r="F620" t="str">
            <v>1.1.2.1.4.4.1</v>
          </cell>
          <cell r="H620">
            <v>0</v>
          </cell>
          <cell r="I620">
            <v>0</v>
          </cell>
          <cell r="J620" t="str">
            <v/>
          </cell>
          <cell r="K620" t="str">
            <v/>
          </cell>
          <cell r="L620" t="str">
            <v/>
          </cell>
          <cell r="M620" t="str">
            <v/>
          </cell>
          <cell r="N620" t="str">
            <v/>
          </cell>
          <cell r="O620">
            <v>40</v>
          </cell>
        </row>
        <row r="621">
          <cell r="A621">
            <v>6</v>
          </cell>
          <cell r="B621" t="str">
            <v xml:space="preserve"> 1.2.4.3.1.2</v>
          </cell>
          <cell r="C621" t="str">
            <v xml:space="preserve"> ARQUITETONICO  </v>
          </cell>
          <cell r="D621" t="str">
            <v>MECÂNICA</v>
          </cell>
          <cell r="E621" t="str">
            <v>1.1.2.1.4.4</v>
          </cell>
          <cell r="F621" t="str">
            <v>1.1.2.1.4.4.1</v>
          </cell>
          <cell r="H621">
            <v>0</v>
          </cell>
          <cell r="I621">
            <v>0</v>
          </cell>
          <cell r="J621" t="str">
            <v/>
          </cell>
          <cell r="K621" t="str">
            <v/>
          </cell>
          <cell r="L621" t="str">
            <v/>
          </cell>
          <cell r="M621" t="str">
            <v/>
          </cell>
          <cell r="N621" t="str">
            <v/>
          </cell>
          <cell r="O621">
            <v>30</v>
          </cell>
        </row>
        <row r="622">
          <cell r="A622">
            <v>6</v>
          </cell>
          <cell r="B622" t="str">
            <v xml:space="preserve"> 1.2.4.3.1.3</v>
          </cell>
          <cell r="C622" t="str">
            <v xml:space="preserve"> UNDERGROUD  </v>
          </cell>
          <cell r="D622" t="str">
            <v>MECÂNICA</v>
          </cell>
          <cell r="E622" t="str">
            <v>1.1.2.1.4.4</v>
          </cell>
          <cell r="F622" t="str">
            <v>1.1.2.1.4.4.1</v>
          </cell>
          <cell r="H622">
            <v>0</v>
          </cell>
          <cell r="I622">
            <v>0</v>
          </cell>
          <cell r="J622" t="str">
            <v/>
          </cell>
          <cell r="K622" t="str">
            <v/>
          </cell>
          <cell r="L622" t="str">
            <v/>
          </cell>
          <cell r="M622" t="str">
            <v/>
          </cell>
          <cell r="N622" t="str">
            <v/>
          </cell>
          <cell r="O622">
            <v>30</v>
          </cell>
        </row>
        <row r="623">
          <cell r="A623">
            <v>5</v>
          </cell>
          <cell r="B623" t="str">
            <v xml:space="preserve"> 1.2.4.3.2  </v>
          </cell>
          <cell r="C623" t="str">
            <v xml:space="preserve"> ELETROMECÂNICOS  </v>
          </cell>
          <cell r="D623" t="str">
            <v>MECÂNICA</v>
          </cell>
          <cell r="E623" t="str">
            <v>1.1.2.1.4.4</v>
          </cell>
          <cell r="F623" t="str">
            <v>1.1.2.1.4.4.1</v>
          </cell>
          <cell r="H623">
            <v>0</v>
          </cell>
          <cell r="I623">
            <v>0</v>
          </cell>
          <cell r="J623" t="str">
            <v/>
          </cell>
          <cell r="K623" t="str">
            <v/>
          </cell>
          <cell r="L623" t="str">
            <v/>
          </cell>
          <cell r="M623" t="str">
            <v/>
          </cell>
          <cell r="N623">
            <v>78</v>
          </cell>
          <cell r="O623" t="str">
            <v/>
          </cell>
        </row>
        <row r="624">
          <cell r="A624">
            <v>6</v>
          </cell>
          <cell r="B624" t="str">
            <v xml:space="preserve"> 1.2.4.3.2.1  </v>
          </cell>
          <cell r="C624" t="str">
            <v xml:space="preserve"> PROCESSO  </v>
          </cell>
          <cell r="D624" t="str">
            <v>MECÂNICA</v>
          </cell>
          <cell r="E624" t="str">
            <v>1.1.2.1.4.4</v>
          </cell>
          <cell r="F624" t="str">
            <v>1.1.2.1.4.4.1</v>
          </cell>
          <cell r="H624">
            <v>0</v>
          </cell>
          <cell r="I624">
            <v>0</v>
          </cell>
          <cell r="J624" t="str">
            <v/>
          </cell>
          <cell r="K624" t="str">
            <v/>
          </cell>
          <cell r="L624" t="str">
            <v/>
          </cell>
          <cell r="M624" t="str">
            <v/>
          </cell>
          <cell r="N624" t="str">
            <v/>
          </cell>
          <cell r="O624">
            <v>25</v>
          </cell>
        </row>
        <row r="625">
          <cell r="A625">
            <v>6</v>
          </cell>
          <cell r="B625" t="str">
            <v xml:space="preserve"> 1.2.4.3.2.2</v>
          </cell>
          <cell r="C625" t="str">
            <v xml:space="preserve"> EQUIPAMENTOS  </v>
          </cell>
          <cell r="D625" t="str">
            <v>MECÂNICA</v>
          </cell>
          <cell r="E625" t="str">
            <v>1.1.2.1.4.4</v>
          </cell>
          <cell r="F625" t="str">
            <v>1.1.2.1.4.4.1</v>
          </cell>
          <cell r="H625">
            <v>0</v>
          </cell>
          <cell r="I625">
            <v>0</v>
          </cell>
          <cell r="J625" t="str">
            <v/>
          </cell>
          <cell r="K625" t="str">
            <v/>
          </cell>
          <cell r="L625" t="str">
            <v/>
          </cell>
          <cell r="M625" t="str">
            <v/>
          </cell>
          <cell r="N625" t="str">
            <v/>
          </cell>
          <cell r="O625">
            <v>15</v>
          </cell>
        </row>
        <row r="626">
          <cell r="A626">
            <v>6</v>
          </cell>
          <cell r="B626" t="str">
            <v xml:space="preserve"> 1.2.4.3.2.3</v>
          </cell>
          <cell r="C626" t="str">
            <v xml:space="preserve"> TUBULAÇÃO  </v>
          </cell>
          <cell r="D626" t="str">
            <v>MECÂNICA</v>
          </cell>
          <cell r="E626" t="str">
            <v>1.1.2.1.4.4</v>
          </cell>
          <cell r="F626" t="str">
            <v>1.1.2.1.4.4.1</v>
          </cell>
          <cell r="H626">
            <v>0</v>
          </cell>
          <cell r="I626">
            <v>0</v>
          </cell>
          <cell r="J626" t="str">
            <v/>
          </cell>
          <cell r="K626" t="str">
            <v/>
          </cell>
          <cell r="L626" t="str">
            <v/>
          </cell>
          <cell r="M626" t="str">
            <v/>
          </cell>
          <cell r="N626" t="str">
            <v/>
          </cell>
          <cell r="O626">
            <v>30</v>
          </cell>
        </row>
        <row r="627">
          <cell r="A627">
            <v>6</v>
          </cell>
          <cell r="B627" t="str">
            <v xml:space="preserve"> 1.2.4.3.2.4</v>
          </cell>
          <cell r="C627" t="str">
            <v xml:space="preserve"> ELÉTRICA  </v>
          </cell>
          <cell r="D627" t="str">
            <v>MECÂNICA</v>
          </cell>
          <cell r="E627" t="str">
            <v>1.1.2.1.4.4</v>
          </cell>
          <cell r="F627" t="str">
            <v>1.1.2.1.4.4.1</v>
          </cell>
          <cell r="H627">
            <v>0</v>
          </cell>
          <cell r="I627">
            <v>0</v>
          </cell>
          <cell r="J627" t="str">
            <v/>
          </cell>
          <cell r="K627" t="str">
            <v/>
          </cell>
          <cell r="L627" t="str">
            <v/>
          </cell>
          <cell r="M627" t="str">
            <v/>
          </cell>
          <cell r="N627" t="str">
            <v/>
          </cell>
          <cell r="O627">
            <v>10</v>
          </cell>
        </row>
        <row r="628">
          <cell r="A628">
            <v>6</v>
          </cell>
          <cell r="B628" t="str">
            <v xml:space="preserve"> 1.2.4.3.2.5</v>
          </cell>
          <cell r="C628" t="str">
            <v xml:space="preserve"> INSTRUMENTAÇÃO  </v>
          </cell>
          <cell r="D628" t="str">
            <v>MECÂNICA</v>
          </cell>
          <cell r="E628" t="str">
            <v>1.1.2.1.4.4</v>
          </cell>
          <cell r="F628" t="str">
            <v>1.1.2.1.4.4.1</v>
          </cell>
          <cell r="H628">
            <v>0</v>
          </cell>
          <cell r="I628">
            <v>0</v>
          </cell>
          <cell r="J628" t="str">
            <v/>
          </cell>
          <cell r="K628" t="str">
            <v/>
          </cell>
          <cell r="L628" t="str">
            <v/>
          </cell>
          <cell r="M628" t="str">
            <v/>
          </cell>
          <cell r="N628" t="str">
            <v/>
          </cell>
          <cell r="O628">
            <v>20</v>
          </cell>
        </row>
        <row r="629">
          <cell r="A629">
            <v>5</v>
          </cell>
          <cell r="B629" t="str">
            <v xml:space="preserve"> 1.2.4.3.3  </v>
          </cell>
          <cell r="C629" t="str">
            <v xml:space="preserve"> LIVRO DE PROJETO DE PRÉ DETALHAMENTO  </v>
          </cell>
          <cell r="D629" t="str">
            <v>MECÂNICA</v>
          </cell>
          <cell r="E629" t="str">
            <v>1.1.2.1.4.4</v>
          </cell>
          <cell r="F629" t="str">
            <v>1.1.2.1.4.4.1</v>
          </cell>
          <cell r="H629">
            <v>0</v>
          </cell>
          <cell r="I629">
            <v>0</v>
          </cell>
          <cell r="J629" t="str">
            <v/>
          </cell>
          <cell r="K629" t="str">
            <v/>
          </cell>
          <cell r="L629" t="str">
            <v/>
          </cell>
          <cell r="M629" t="str">
            <v/>
          </cell>
          <cell r="N629">
            <v>2</v>
          </cell>
          <cell r="O629" t="str">
            <v/>
          </cell>
        </row>
        <row r="630">
          <cell r="A630">
            <v>5</v>
          </cell>
          <cell r="B630" t="str">
            <v xml:space="preserve"> 1.2.4.3.4  </v>
          </cell>
          <cell r="C630" t="str">
            <v xml:space="preserve"> MAQUETE ELETRONICA  </v>
          </cell>
          <cell r="D630" t="str">
            <v>MECÂNICA</v>
          </cell>
          <cell r="E630" t="str">
            <v>1.1.2.1.4.4</v>
          </cell>
          <cell r="F630" t="str">
            <v>1.1.2.1.4.4.1</v>
          </cell>
          <cell r="H630">
            <v>0</v>
          </cell>
          <cell r="I630">
            <v>0</v>
          </cell>
          <cell r="J630" t="str">
            <v/>
          </cell>
          <cell r="K630" t="str">
            <v/>
          </cell>
          <cell r="L630" t="str">
            <v/>
          </cell>
          <cell r="M630" t="str">
            <v/>
          </cell>
          <cell r="N630">
            <v>5</v>
          </cell>
          <cell r="O630" t="str">
            <v/>
          </cell>
        </row>
        <row r="631">
          <cell r="C631" t="str">
            <v>SUB-TOTAL - OSBL INTERLIGAÇÃO ENTRE AS UNIDADES</v>
          </cell>
          <cell r="D631" t="str">
            <v>MECÂNICA</v>
          </cell>
          <cell r="E631" t="str">
            <v>1.1.2.1.4.4</v>
          </cell>
          <cell r="F631" t="str">
            <v>1.1.2.1.4.4.1</v>
          </cell>
          <cell r="H631" t="str">
            <v>DB-5230.00-2316-625-QGI-001</v>
          </cell>
          <cell r="I631" t="str">
            <v>AT-2316-M.39-080</v>
          </cell>
          <cell r="K631" t="str">
            <v>DATA BOOK - TN-450001</v>
          </cell>
          <cell r="N631">
            <v>10</v>
          </cell>
        </row>
        <row r="632">
          <cell r="C632">
            <v>2316</v>
          </cell>
          <cell r="D632" t="str">
            <v>MECÂNICA</v>
          </cell>
          <cell r="E632" t="str">
            <v>1.1.2.1.4.4</v>
          </cell>
          <cell r="F632" t="str">
            <v>1.1.2.1.4.4.1</v>
          </cell>
          <cell r="H632" t="str">
            <v>DB-5230.00-2316-491-QGI-001</v>
          </cell>
          <cell r="I632" t="str">
            <v>AT-2316-M.39-081</v>
          </cell>
          <cell r="K632" t="str">
            <v>DATA BOOK - Z-450004</v>
          </cell>
          <cell r="N632">
            <v>10</v>
          </cell>
        </row>
        <row r="633">
          <cell r="C633" t="str">
            <v>TOTAL CARTEIRA DE COQUE</v>
          </cell>
          <cell r="D633" t="str">
            <v>MECÂNICA</v>
          </cell>
          <cell r="E633" t="str">
            <v>1.1.2.1.4.4</v>
          </cell>
          <cell r="F633" t="str">
            <v>1.1.2.1.4.4.1</v>
          </cell>
          <cell r="H633" t="str">
            <v>DB-5230.00-2316-491-QGI-002</v>
          </cell>
          <cell r="I633" t="str">
            <v>AT-2316-M.39-082</v>
          </cell>
          <cell r="K633" t="str">
            <v>DATA BOOK - Z-450052</v>
          </cell>
          <cell r="N633">
            <v>10</v>
          </cell>
        </row>
        <row r="634">
          <cell r="C634">
            <v>2316</v>
          </cell>
          <cell r="D634" t="str">
            <v>MECÂNICA</v>
          </cell>
          <cell r="E634" t="str">
            <v>1.1.2.1.4.4</v>
          </cell>
          <cell r="F634" t="str">
            <v>1.1.2.1.4.4.1</v>
          </cell>
          <cell r="H634" t="str">
            <v>DB-5230.00-2316-940-QGI-001</v>
          </cell>
          <cell r="I634" t="str">
            <v>AT-2316-M.39-083</v>
          </cell>
          <cell r="K634" t="str">
            <v>DATA BOOK - Z-450002</v>
          </cell>
          <cell r="N634">
            <v>10</v>
          </cell>
        </row>
        <row r="635">
          <cell r="A635">
            <v>2</v>
          </cell>
          <cell r="B635" t="str">
            <v>1.3</v>
          </cell>
          <cell r="C635" t="str">
            <v xml:space="preserve"> CARTEIRA DE PROPENO</v>
          </cell>
          <cell r="D635" t="str">
            <v>MECÂNICA</v>
          </cell>
          <cell r="E635" t="str">
            <v>1.1.2.1.4.4</v>
          </cell>
          <cell r="F635" t="str">
            <v>1.1.2.1.4.4.1</v>
          </cell>
          <cell r="H635" t="str">
            <v>DB-5230.00-2316-940-QGI-002</v>
          </cell>
          <cell r="I635" t="str">
            <v>AT-2316-M.39-084</v>
          </cell>
          <cell r="J635" t="str">
            <v/>
          </cell>
          <cell r="K635">
            <v>15</v>
          </cell>
          <cell r="L635" t="str">
            <v/>
          </cell>
          <cell r="M635" t="str">
            <v/>
          </cell>
          <cell r="N635" t="str">
            <v/>
          </cell>
          <cell r="O635" t="str">
            <v/>
          </cell>
        </row>
        <row r="636">
          <cell r="A636">
            <v>3</v>
          </cell>
          <cell r="B636" t="str">
            <v>1.3.1</v>
          </cell>
          <cell r="C636" t="str">
            <v xml:space="preserve">UNIDADE 2313 HDT DE INSTÁVEIS  </v>
          </cell>
          <cell r="D636" t="str">
            <v>MECÂNICA</v>
          </cell>
          <cell r="E636" t="str">
            <v>1.1.2.1.4.4</v>
          </cell>
          <cell r="F636" t="str">
            <v>1.1.2.1.4.4.1</v>
          </cell>
          <cell r="H636">
            <v>0</v>
          </cell>
          <cell r="I636">
            <v>0</v>
          </cell>
          <cell r="J636" t="str">
            <v/>
          </cell>
          <cell r="K636" t="str">
            <v/>
          </cell>
          <cell r="L636">
            <v>55</v>
          </cell>
          <cell r="M636" t="str">
            <v/>
          </cell>
          <cell r="N636" t="str">
            <v/>
          </cell>
          <cell r="O636" t="str">
            <v/>
          </cell>
        </row>
        <row r="637">
          <cell r="A637">
            <v>4</v>
          </cell>
          <cell r="B637" t="str">
            <v xml:space="preserve"> 1.3.1.1  </v>
          </cell>
          <cell r="C637" t="str">
            <v xml:space="preserve"> MOBILIZAÇÃO  </v>
          </cell>
          <cell r="D637" t="str">
            <v>MECÂNICA</v>
          </cell>
          <cell r="E637" t="str">
            <v>1.1.2.1.4.4</v>
          </cell>
          <cell r="F637" t="str">
            <v>1.1.2.1.4.4.1</v>
          </cell>
          <cell r="H637">
            <v>0</v>
          </cell>
          <cell r="I637">
            <v>0</v>
          </cell>
          <cell r="J637" t="str">
            <v/>
          </cell>
          <cell r="K637" t="str">
            <v/>
          </cell>
          <cell r="L637" t="str">
            <v/>
          </cell>
          <cell r="M637">
            <v>10</v>
          </cell>
          <cell r="N637" t="str">
            <v/>
          </cell>
          <cell r="O637" t="str">
            <v/>
          </cell>
        </row>
        <row r="638">
          <cell r="A638">
            <v>5</v>
          </cell>
          <cell r="B638" t="str">
            <v xml:space="preserve"> 1.3.1.1.1  </v>
          </cell>
          <cell r="C638" t="str">
            <v xml:space="preserve"> KICK OFF MEETING  </v>
          </cell>
          <cell r="D638" t="str">
            <v>MECÂNICA</v>
          </cell>
          <cell r="E638">
            <v>0.50000000000000011</v>
          </cell>
          <cell r="F638">
            <v>1</v>
          </cell>
          <cell r="H638">
            <v>0</v>
          </cell>
          <cell r="I638">
            <v>1</v>
          </cell>
          <cell r="J638" t="str">
            <v/>
          </cell>
          <cell r="K638" t="str">
            <v/>
          </cell>
          <cell r="L638" t="str">
            <v/>
          </cell>
          <cell r="M638" t="str">
            <v/>
          </cell>
          <cell r="N638">
            <v>5</v>
          </cell>
          <cell r="O638" t="str">
            <v/>
          </cell>
        </row>
        <row r="639">
          <cell r="A639">
            <v>5</v>
          </cell>
          <cell r="B639" t="str">
            <v xml:space="preserve"> 1.3.1.1.2  </v>
          </cell>
          <cell r="C639" t="str">
            <v xml:space="preserve"> MOBILIZAÇÃO, PLANEJAMENTO. MANUTENÇÃO  </v>
          </cell>
          <cell r="D639" t="str">
            <v>MECÂNICA</v>
          </cell>
          <cell r="E639" t="str">
            <v>1.1.2.1.4.4</v>
          </cell>
          <cell r="F639" t="str">
            <v>1.1.2.1.4.4.1</v>
          </cell>
          <cell r="H639">
            <v>0</v>
          </cell>
          <cell r="I639">
            <v>0</v>
          </cell>
          <cell r="J639" t="str">
            <v/>
          </cell>
          <cell r="K639" t="str">
            <v/>
          </cell>
          <cell r="L639" t="str">
            <v/>
          </cell>
          <cell r="M639" t="str">
            <v/>
          </cell>
          <cell r="N639">
            <v>75</v>
          </cell>
          <cell r="O639" t="str">
            <v/>
          </cell>
        </row>
        <row r="640">
          <cell r="A640">
            <v>6</v>
          </cell>
          <cell r="B640" t="str">
            <v xml:space="preserve"> 1.3.1.1.2.1  </v>
          </cell>
          <cell r="C640" t="str">
            <v xml:space="preserve"> MOBILIZAÇÃO DAS EQUIPES  </v>
          </cell>
          <cell r="D640" t="str">
            <v>MECÂNICA</v>
          </cell>
          <cell r="E640" t="str">
            <v>1.1.2.1.4.4</v>
          </cell>
          <cell r="F640" t="str">
            <v>1.1.2.1.4.4.1</v>
          </cell>
          <cell r="H640">
            <v>0</v>
          </cell>
          <cell r="I640">
            <v>0</v>
          </cell>
          <cell r="J640" t="str">
            <v/>
          </cell>
          <cell r="K640" t="str">
            <v/>
          </cell>
          <cell r="L640" t="str">
            <v/>
          </cell>
          <cell r="M640" t="str">
            <v/>
          </cell>
          <cell r="N640" t="str">
            <v/>
          </cell>
          <cell r="O640">
            <v>10</v>
          </cell>
        </row>
        <row r="641">
          <cell r="B641" t="str">
            <v>1.3.1.1.2.1.1</v>
          </cell>
          <cell r="C641" t="str">
            <v xml:space="preserve"> MOBILIZAÇÃO DA EQUIPE NO ESCRITÓRIO SEDE DA CONTRATADA</v>
          </cell>
          <cell r="D641" t="str">
            <v>MECÂNICA</v>
          </cell>
          <cell r="E641">
            <v>3.7499999999999999E-2</v>
          </cell>
          <cell r="F641">
            <v>1</v>
          </cell>
          <cell r="H641">
            <v>0</v>
          </cell>
          <cell r="I641">
            <v>0</v>
          </cell>
          <cell r="K641" t="str">
            <v>DATA BOOK - C-450002 A/B</v>
          </cell>
          <cell r="N641">
            <v>10</v>
          </cell>
        </row>
        <row r="642">
          <cell r="B642" t="str">
            <v>1.3.1.1.2.1.2</v>
          </cell>
          <cell r="C642" t="str">
            <v xml:space="preserve"> MOBILIZAÇÃO DA EQUIPE MÍNIMA LOTADA NA UM-REPAR</v>
          </cell>
          <cell r="D642" t="str">
            <v>MECÂNICA</v>
          </cell>
          <cell r="E642">
            <v>0.71250000000000013</v>
          </cell>
          <cell r="F642">
            <v>1</v>
          </cell>
          <cell r="H642">
            <v>0</v>
          </cell>
          <cell r="I642">
            <v>0</v>
          </cell>
          <cell r="K642" t="str">
            <v>DATA BOOK - Z-450001</v>
          </cell>
          <cell r="N642">
            <v>10</v>
          </cell>
        </row>
        <row r="643">
          <cell r="A643">
            <v>6</v>
          </cell>
          <cell r="B643" t="str">
            <v xml:space="preserve">1.3.1.1.2.2  </v>
          </cell>
          <cell r="C643" t="str">
            <v xml:space="preserve"> PLANEJAMENTO  </v>
          </cell>
          <cell r="D643" t="str">
            <v>MECÂNICA</v>
          </cell>
          <cell r="E643" t="str">
            <v>1.1.2.1.4.4</v>
          </cell>
          <cell r="F643" t="str">
            <v>1.1.2.1.4.4.1</v>
          </cell>
          <cell r="H643">
            <v>0</v>
          </cell>
          <cell r="I643">
            <v>0</v>
          </cell>
          <cell r="J643" t="str">
            <v/>
          </cell>
          <cell r="K643" t="str">
            <v/>
          </cell>
          <cell r="L643" t="str">
            <v/>
          </cell>
          <cell r="M643" t="str">
            <v/>
          </cell>
          <cell r="N643" t="str">
            <v/>
          </cell>
          <cell r="O643">
            <v>40</v>
          </cell>
        </row>
        <row r="644">
          <cell r="B644" t="str">
            <v>1.3.1.1.2.2.1</v>
          </cell>
          <cell r="C644" t="str">
            <v>ORGANIZAÇÃO, RESPONSABILIDADE, AUTORIDADE E RECURSOS</v>
          </cell>
          <cell r="D644" t="str">
            <v>MECÂNICA</v>
          </cell>
          <cell r="E644" t="str">
            <v>1.1.2.1.4.4</v>
          </cell>
          <cell r="F644" t="str">
            <v>1.1.2.1.4.4.1</v>
          </cell>
          <cell r="H644">
            <v>0</v>
          </cell>
          <cell r="I644">
            <v>0</v>
          </cell>
          <cell r="K644" t="str">
            <v>DATA BOOK - V-450016</v>
          </cell>
          <cell r="N644">
            <v>10</v>
          </cell>
        </row>
        <row r="645">
          <cell r="B645" t="str">
            <v>1.3.1.1.2.2.1.1</v>
          </cell>
          <cell r="C645" t="str">
            <v>ORGANOGRAMAS</v>
          </cell>
          <cell r="D645" t="str">
            <v>MECÂNICA</v>
          </cell>
          <cell r="E645">
            <v>0.15</v>
          </cell>
          <cell r="F645">
            <v>1</v>
          </cell>
          <cell r="H645">
            <v>1</v>
          </cell>
          <cell r="I645">
            <v>0</v>
          </cell>
          <cell r="K645" t="str">
            <v>DATA BOOK - V-450017</v>
          </cell>
          <cell r="N645">
            <v>10</v>
          </cell>
        </row>
        <row r="646">
          <cell r="B646" t="str">
            <v>1.3.1.1.2.2.1.2</v>
          </cell>
          <cell r="C646" t="str">
            <v>CURRÍCULOS</v>
          </cell>
          <cell r="D646" t="str">
            <v>MECÂNICA</v>
          </cell>
          <cell r="E646">
            <v>0.15</v>
          </cell>
          <cell r="F646">
            <v>1</v>
          </cell>
          <cell r="H646">
            <v>1</v>
          </cell>
          <cell r="I646">
            <v>0</v>
          </cell>
          <cell r="K646" t="str">
            <v>DATA BOOK - B-450013 A/B</v>
          </cell>
          <cell r="N646">
            <v>10</v>
          </cell>
        </row>
        <row r="647">
          <cell r="B647" t="str">
            <v>1.3.1.1.2.2.2</v>
          </cell>
          <cell r="C647" t="str">
            <v>RECURSOS</v>
          </cell>
          <cell r="D647" t="str">
            <v>INSTRUMENTAÇÃO</v>
          </cell>
          <cell r="E647" t="str">
            <v>1.1.2.1</v>
          </cell>
          <cell r="F647" t="str">
            <v>1.1.2.1.5</v>
          </cell>
          <cell r="G647" t="str">
            <v>1.1.2.1.5</v>
          </cell>
          <cell r="H647">
            <v>0</v>
          </cell>
          <cell r="I647">
            <v>0</v>
          </cell>
          <cell r="K647" t="str">
            <v>INTRUMENTAÇÃO</v>
          </cell>
        </row>
        <row r="648">
          <cell r="B648" t="str">
            <v>1.3.1.1.2.2.2.1</v>
          </cell>
          <cell r="C648" t="str">
            <v>HISTOGRAMA DE MÃO DE OBRA</v>
          </cell>
          <cell r="D648" t="str">
            <v>INSTRUMENTAÇÃO</v>
          </cell>
          <cell r="E648">
            <v>0.3</v>
          </cell>
          <cell r="F648">
            <v>1</v>
          </cell>
          <cell r="G648" t="str">
            <v>1.1.2.1.5.1</v>
          </cell>
          <cell r="H648">
            <v>0</v>
          </cell>
          <cell r="I648">
            <v>0</v>
          </cell>
          <cell r="K648" t="str">
            <v>ESTUDOS PRELIMINARES DA ARQUITETURA DA INSTRUMENTAÇÃO E CONTROLE, DEFINIÇÃO DAS ROTAS DE CABOS EM GERAL, CONTROLE, CONSOLES, ANALISADORES E OUTROS SISTEMAS</v>
          </cell>
        </row>
        <row r="649">
          <cell r="B649" t="str">
            <v>1.3.1.1.2.2.3</v>
          </cell>
          <cell r="C649" t="str">
            <v>PROCEDIMENTO DE PLANEJAMENTO DE PROJETO</v>
          </cell>
          <cell r="D649" t="str">
            <v>INSTRUMENTAÇÃO</v>
          </cell>
          <cell r="E649" t="str">
            <v>1.1.2.1.5.1</v>
          </cell>
          <cell r="F649" t="str">
            <v>1.1.2.1.5.1.1</v>
          </cell>
          <cell r="H649">
            <v>0</v>
          </cell>
          <cell r="I649">
            <v>0</v>
          </cell>
          <cell r="K649" t="str">
            <v>ARQUITETURA DE AUTOMAÇÃO - U-4500 E OFF-SITES</v>
          </cell>
          <cell r="L649" t="str">
            <v>A1</v>
          </cell>
          <cell r="M649">
            <v>1</v>
          </cell>
          <cell r="N649">
            <v>40</v>
          </cell>
          <cell r="O649">
            <v>30</v>
          </cell>
        </row>
        <row r="650">
          <cell r="B650" t="str">
            <v>1.3.1.1.2.2.3.1</v>
          </cell>
          <cell r="C650" t="str">
            <v>EAP DETALHADA</v>
          </cell>
          <cell r="D650" t="str">
            <v>INSTRUMENTAÇÃO</v>
          </cell>
          <cell r="E650">
            <v>0.26999999999999996</v>
          </cell>
          <cell r="F650">
            <v>1</v>
          </cell>
          <cell r="H650">
            <v>0</v>
          </cell>
          <cell r="I650">
            <v>0</v>
          </cell>
        </row>
        <row r="651">
          <cell r="B651" t="str">
            <v>1.3.1.1.2.2.3.2</v>
          </cell>
          <cell r="C651" t="str">
            <v>LISTA DE DOCUMENTOS DA U-2316 - UHDS</v>
          </cell>
          <cell r="D651" t="str">
            <v>INSTRUMENTAÇÃO</v>
          </cell>
          <cell r="E651">
            <v>0.36</v>
          </cell>
          <cell r="F651">
            <v>1</v>
          </cell>
          <cell r="H651">
            <v>0</v>
          </cell>
          <cell r="I651">
            <v>0</v>
          </cell>
          <cell r="K651" t="str">
            <v>LAY OUT PAINEL DE REARRANJO DO SDCD</v>
          </cell>
          <cell r="L651" t="str">
            <v>A3</v>
          </cell>
          <cell r="M651">
            <v>6</v>
          </cell>
          <cell r="N651">
            <v>5</v>
          </cell>
          <cell r="O651">
            <v>45</v>
          </cell>
        </row>
        <row r="652">
          <cell r="B652" t="str">
            <v>1.3.1.1.2.2.3.3</v>
          </cell>
          <cell r="C652" t="str">
            <v>CRONOGRAMA DE EXECUÇÃO FÍSICA DETALHADO</v>
          </cell>
          <cell r="D652" t="str">
            <v>INSTRUMENTAÇÃO</v>
          </cell>
          <cell r="E652">
            <v>0.36</v>
          </cell>
          <cell r="F652">
            <v>1</v>
          </cell>
          <cell r="H652">
            <v>0</v>
          </cell>
          <cell r="I652">
            <v>0</v>
          </cell>
          <cell r="K652" t="str">
            <v>LAY OUT PAINEL DE REARRANJO DO PES</v>
          </cell>
          <cell r="L652" t="str">
            <v>A3</v>
          </cell>
          <cell r="M652">
            <v>6</v>
          </cell>
          <cell r="N652">
            <v>5</v>
          </cell>
          <cell r="O652">
            <v>45</v>
          </cell>
        </row>
        <row r="653">
          <cell r="B653" t="str">
            <v>1.3.1.1.2.2.3.4</v>
          </cell>
          <cell r="C653" t="str">
            <v>CURVA DE EXECUÇÃO FÍSICA</v>
          </cell>
          <cell r="D653" t="str">
            <v>INSTRUMENTAÇÃO</v>
          </cell>
          <cell r="E653">
            <v>0.18</v>
          </cell>
          <cell r="F653">
            <v>1</v>
          </cell>
          <cell r="G653" t="str">
            <v>1.1.2.1.5.2</v>
          </cell>
          <cell r="H653">
            <v>0</v>
          </cell>
          <cell r="I653">
            <v>0</v>
          </cell>
          <cell r="K653" t="str">
            <v>MEMÓRIAS DE CÁLCULO</v>
          </cell>
        </row>
        <row r="654">
          <cell r="B654" t="str">
            <v>1.3.1.1.2.2.3.5</v>
          </cell>
          <cell r="C654" t="str">
            <v>CRONOGRAMA DE EXECUÇÃO FÍSICA-FINANCEIRO DETALHADO</v>
          </cell>
          <cell r="D654" t="str">
            <v>INSTRUMENTAÇÃO</v>
          </cell>
          <cell r="E654">
            <v>0.18</v>
          </cell>
          <cell r="F654">
            <v>1</v>
          </cell>
          <cell r="H654">
            <v>0</v>
          </cell>
          <cell r="I654">
            <v>0</v>
          </cell>
          <cell r="K654" t="str">
            <v>MEMÓRIA DE CÁLCULO - PLACAS DE ORIFÍCIO</v>
          </cell>
          <cell r="L654" t="str">
            <v>A4</v>
          </cell>
          <cell r="N654">
            <v>80</v>
          </cell>
        </row>
        <row r="655">
          <cell r="B655" t="str">
            <v>1.3.1.1.2.2.3.6</v>
          </cell>
          <cell r="C655" t="str">
            <v>CURVA DE EXECUÇÃO FÍSICA-FINANCEIRA</v>
          </cell>
          <cell r="D655" t="str">
            <v>INSTRUMENTAÇÃO</v>
          </cell>
          <cell r="E655">
            <v>0.18</v>
          </cell>
          <cell r="F655">
            <v>1</v>
          </cell>
          <cell r="H655">
            <v>0</v>
          </cell>
          <cell r="I655">
            <v>0</v>
          </cell>
          <cell r="K655" t="str">
            <v>MEMÓRIA DE CÁLCULO - VÁLVULAS DE CONTROLE</v>
          </cell>
          <cell r="L655" t="str">
            <v>A4</v>
          </cell>
          <cell r="N655">
            <v>120</v>
          </cell>
        </row>
        <row r="656">
          <cell r="B656" t="str">
            <v>1.3.1.1.2.2.3.7</v>
          </cell>
          <cell r="C656" t="str">
            <v>PROCEDIMENTO DE MEDIÇÃO DE SERVIÇOS</v>
          </cell>
          <cell r="D656" t="str">
            <v>INSTRUMENTAÇÃO</v>
          </cell>
          <cell r="E656">
            <v>0.26999999999999996</v>
          </cell>
          <cell r="F656">
            <v>1</v>
          </cell>
          <cell r="H656">
            <v>1</v>
          </cell>
          <cell r="I656">
            <v>0</v>
          </cell>
          <cell r="K656" t="str">
            <v>MEMÓRIA DE CÁLCULO - VÁLVULAS DE SEGURANÇA E ALÍVIO</v>
          </cell>
          <cell r="L656" t="str">
            <v>A4</v>
          </cell>
          <cell r="N656">
            <v>100</v>
          </cell>
        </row>
        <row r="657">
          <cell r="B657" t="str">
            <v>1.3.1.1.2.2.4</v>
          </cell>
          <cell r="C657" t="str">
            <v>PROCEDIMENTOS DE QSMS</v>
          </cell>
          <cell r="D657" t="str">
            <v>INSTRUMENTAÇÃO</v>
          </cell>
          <cell r="E657" t="str">
            <v>1.1.2.1.5.2</v>
          </cell>
          <cell r="F657" t="str">
            <v>1.1.2.1.5.2.1</v>
          </cell>
          <cell r="H657">
            <v>0</v>
          </cell>
          <cell r="I657">
            <v>0</v>
          </cell>
          <cell r="K657" t="str">
            <v>MEMÓRIA DE CÁLCULO - CONSUMO DE AR</v>
          </cell>
          <cell r="L657" t="str">
            <v>A4</v>
          </cell>
          <cell r="N657">
            <v>60</v>
          </cell>
        </row>
        <row r="658">
          <cell r="B658" t="str">
            <v>1.3.1.1.2.2.4.1</v>
          </cell>
          <cell r="C658" t="str">
            <v>MANUAL DA QUALIDADE DE PROJETO DE PRÉ-DETALHAMENTO</v>
          </cell>
          <cell r="D658" t="str">
            <v>INSTRUMENTAÇÃO</v>
          </cell>
          <cell r="E658">
            <v>0.41999999999999987</v>
          </cell>
          <cell r="F658">
            <v>1</v>
          </cell>
          <cell r="H658">
            <v>1</v>
          </cell>
          <cell r="I658">
            <v>0</v>
          </cell>
          <cell r="K658" t="str">
            <v>MEMÓRIA DE CÁLCULO - POÇOS TERMOMÉTRICOS</v>
          </cell>
          <cell r="L658" t="str">
            <v>A4</v>
          </cell>
          <cell r="N658">
            <v>80</v>
          </cell>
        </row>
        <row r="659">
          <cell r="B659" t="str">
            <v>1.3.1.1.2.2.4.2</v>
          </cell>
          <cell r="C659" t="str">
            <v>PLANO DA QUALIDADE</v>
          </cell>
          <cell r="D659" t="str">
            <v>INSTRUMENTAÇÃO</v>
          </cell>
          <cell r="E659">
            <v>0.18</v>
          </cell>
          <cell r="F659">
            <v>1</v>
          </cell>
          <cell r="H659">
            <v>1</v>
          </cell>
          <cell r="I659">
            <v>0</v>
          </cell>
          <cell r="K659" t="str">
            <v>MEMÓRIA DE CÁLCULO - VÁLVULAS DE ALÍVIO PRESSÃO E VÁCUO</v>
          </cell>
          <cell r="L659" t="str">
            <v>A4</v>
          </cell>
          <cell r="N659">
            <v>25</v>
          </cell>
        </row>
        <row r="660">
          <cell r="A660">
            <v>6</v>
          </cell>
          <cell r="B660" t="str">
            <v xml:space="preserve"> 1.3.1.1.2.3  </v>
          </cell>
          <cell r="C660" t="str">
            <v xml:space="preserve"> MANUTENÇÃO DAS EQUIPES  </v>
          </cell>
          <cell r="D660" t="str">
            <v>INSTRUMENTAÇÃO</v>
          </cell>
          <cell r="E660" t="str">
            <v>1.1.2.1.5.2</v>
          </cell>
          <cell r="F660" t="str">
            <v>1.1.2.1.5.2.1</v>
          </cell>
          <cell r="H660">
            <v>0</v>
          </cell>
          <cell r="I660">
            <v>0</v>
          </cell>
          <cell r="J660" t="str">
            <v/>
          </cell>
          <cell r="K660" t="str">
            <v/>
          </cell>
          <cell r="L660" t="str">
            <v/>
          </cell>
          <cell r="M660" t="str">
            <v/>
          </cell>
          <cell r="N660" t="str">
            <v/>
          </cell>
          <cell r="O660">
            <v>50</v>
          </cell>
        </row>
        <row r="661">
          <cell r="B661" t="str">
            <v xml:space="preserve"> 1.3.1.1.2.3.1</v>
          </cell>
          <cell r="C661" t="str">
            <v>MANUTENÇÃO DA EQUIPE NO ESCRITÓRIO SEDE DA CONTRATADA</v>
          </cell>
          <cell r="D661" t="str">
            <v>INSTRUMENTAÇÃO</v>
          </cell>
          <cell r="E661">
            <v>0</v>
          </cell>
          <cell r="F661">
            <v>1</v>
          </cell>
          <cell r="H661">
            <v>0</v>
          </cell>
          <cell r="I661">
            <v>0</v>
          </cell>
          <cell r="K661" t="str">
            <v>MEMÓRIA DE CÁLCULO - ESCALONAMENTO DOS SEGMENTOS FOUNDATION FIELDBUS</v>
          </cell>
          <cell r="L661" t="str">
            <v>A4</v>
          </cell>
          <cell r="N661">
            <v>150</v>
          </cell>
        </row>
        <row r="662">
          <cell r="B662" t="str">
            <v xml:space="preserve"> 1.3.1.1.2.3.2</v>
          </cell>
          <cell r="C662" t="str">
            <v>MANUTENÇÃO DA EQUIPE MÍNIMA LOTADA NA UM-REPAR</v>
          </cell>
          <cell r="D662" t="str">
            <v>INSTRUMENTAÇÃO</v>
          </cell>
          <cell r="E662">
            <v>0</v>
          </cell>
          <cell r="F662">
            <v>1</v>
          </cell>
          <cell r="G662" t="str">
            <v>1.1.2.1.5.3</v>
          </cell>
          <cell r="H662">
            <v>0</v>
          </cell>
          <cell r="I662">
            <v>0</v>
          </cell>
          <cell r="K662" t="str">
            <v>PLANTAS DE LOCAÇÃO DE INSTRUMENTOS</v>
          </cell>
        </row>
        <row r="663">
          <cell r="A663">
            <v>5</v>
          </cell>
          <cell r="B663" t="str">
            <v xml:space="preserve"> 1.3.1.1.3  </v>
          </cell>
          <cell r="C663" t="str">
            <v xml:space="preserve"> DESMOBILIZAÇÃO  </v>
          </cell>
          <cell r="D663" t="str">
            <v>INSTRUMENTAÇÃO</v>
          </cell>
          <cell r="E663">
            <v>2.0000000000000004</v>
          </cell>
          <cell r="F663">
            <v>1</v>
          </cell>
          <cell r="H663">
            <v>0</v>
          </cell>
          <cell r="I663">
            <v>0</v>
          </cell>
          <cell r="J663" t="str">
            <v/>
          </cell>
          <cell r="K663" t="str">
            <v/>
          </cell>
          <cell r="L663" t="str">
            <v/>
          </cell>
          <cell r="M663" t="str">
            <v/>
          </cell>
          <cell r="N663">
            <v>20</v>
          </cell>
          <cell r="O663" t="str">
            <v/>
          </cell>
        </row>
        <row r="664">
          <cell r="A664">
            <v>4</v>
          </cell>
          <cell r="B664" t="str">
            <v xml:space="preserve"> 1.3.1.2  </v>
          </cell>
          <cell r="C664" t="str">
            <v xml:space="preserve"> INFRA-ESTRUTURA  </v>
          </cell>
          <cell r="D664" t="str">
            <v>INSTRUMENTAÇÃO</v>
          </cell>
          <cell r="E664" t="str">
            <v>1.1.2.1.5.3</v>
          </cell>
          <cell r="F664" t="str">
            <v>1.1.2.1.5.3.1</v>
          </cell>
          <cell r="H664">
            <v>0</v>
          </cell>
          <cell r="I664">
            <v>0</v>
          </cell>
          <cell r="J664" t="str">
            <v/>
          </cell>
          <cell r="K664" t="str">
            <v/>
          </cell>
          <cell r="L664" t="str">
            <v/>
          </cell>
          <cell r="M664">
            <v>8</v>
          </cell>
          <cell r="N664" t="str">
            <v/>
          </cell>
          <cell r="O664" t="str">
            <v/>
          </cell>
        </row>
        <row r="665">
          <cell r="A665">
            <v>5</v>
          </cell>
          <cell r="B665" t="str">
            <v xml:space="preserve"> 1.3.1.2.1  </v>
          </cell>
          <cell r="C665" t="str">
            <v xml:space="preserve"> ESCRITÓRIO DA CONTRATADA NA UN-REPAR  </v>
          </cell>
          <cell r="D665" t="str">
            <v>INSTRUMENTAÇÃO</v>
          </cell>
          <cell r="E665" t="str">
            <v>1.1.2.1.5.3</v>
          </cell>
          <cell r="F665" t="str">
            <v>1.1.2.1.5.3.1</v>
          </cell>
          <cell r="H665">
            <v>0</v>
          </cell>
          <cell r="I665">
            <v>0</v>
          </cell>
          <cell r="J665" t="str">
            <v/>
          </cell>
          <cell r="K665" t="str">
            <v/>
          </cell>
          <cell r="L665" t="str">
            <v/>
          </cell>
          <cell r="M665" t="str">
            <v/>
          </cell>
          <cell r="N665">
            <v>100</v>
          </cell>
          <cell r="O665" t="str">
            <v/>
          </cell>
        </row>
        <row r="666">
          <cell r="B666" t="str">
            <v xml:space="preserve"> 1.3.1.2.1.1</v>
          </cell>
          <cell r="C666" t="str">
            <v xml:space="preserve">IMPLANTAÇÃO DO ESCRITÓRIO DA CONTRATADA NA UN-REPAR  </v>
          </cell>
          <cell r="D666" t="str">
            <v>INSTRUMENTAÇÃO</v>
          </cell>
          <cell r="E666">
            <v>0</v>
          </cell>
          <cell r="F666">
            <v>1</v>
          </cell>
          <cell r="H666">
            <v>0</v>
          </cell>
          <cell r="I666">
            <v>0</v>
          </cell>
          <cell r="K666" t="str">
            <v>PLANTA DE LOCAÇÃO DE INSTRUMENTOS E ENCAMINHAMENTO DE SINAIS ELÉTRICOS</v>
          </cell>
          <cell r="L666" t="str">
            <v>A0</v>
          </cell>
          <cell r="N666">
            <v>10</v>
          </cell>
          <cell r="O666">
            <v>10</v>
          </cell>
        </row>
        <row r="667">
          <cell r="B667" t="str">
            <v xml:space="preserve"> 1.3.1.2.1.2</v>
          </cell>
          <cell r="C667" t="str">
            <v xml:space="preserve">MANUTENÇÃO ESCRITÓRIO DA CONTRATADA NA UN-REPAR  </v>
          </cell>
          <cell r="D667" t="str">
            <v>INSTRUMENTAÇÃO</v>
          </cell>
          <cell r="E667">
            <v>0</v>
          </cell>
          <cell r="F667">
            <v>1</v>
          </cell>
          <cell r="H667">
            <v>0</v>
          </cell>
          <cell r="I667">
            <v>0</v>
          </cell>
          <cell r="K667" t="str">
            <v>PLANTA DE LOCAÇÃO DE INSTRUMENTOS E ENCAMINHAMENTO DE SINAIS ELÉTRICOS</v>
          </cell>
          <cell r="L667" t="str">
            <v>A0</v>
          </cell>
          <cell r="N667">
            <v>10</v>
          </cell>
          <cell r="O667">
            <v>90</v>
          </cell>
        </row>
        <row r="668">
          <cell r="A668">
            <v>4</v>
          </cell>
          <cell r="B668" t="str">
            <v xml:space="preserve"> 1.3.1.3  </v>
          </cell>
          <cell r="C668" t="str">
            <v xml:space="preserve"> PROJETOS CIVIS E ELETRONICOS  </v>
          </cell>
          <cell r="D668" t="str">
            <v>INSTRUMENTAÇÃO</v>
          </cell>
          <cell r="E668" t="str">
            <v>1.1.2.1.5.3</v>
          </cell>
          <cell r="F668" t="str">
            <v>1.1.2.1.5.3.1</v>
          </cell>
          <cell r="H668">
            <v>0</v>
          </cell>
          <cell r="I668">
            <v>0</v>
          </cell>
          <cell r="J668" t="str">
            <v/>
          </cell>
          <cell r="K668" t="str">
            <v/>
          </cell>
          <cell r="L668" t="str">
            <v/>
          </cell>
          <cell r="M668">
            <v>82</v>
          </cell>
          <cell r="N668" t="str">
            <v/>
          </cell>
          <cell r="O668" t="str">
            <v/>
          </cell>
        </row>
        <row r="669">
          <cell r="A669">
            <v>5</v>
          </cell>
          <cell r="B669" t="str">
            <v xml:space="preserve"> 1.3.1.3.1  </v>
          </cell>
          <cell r="C669" t="str">
            <v xml:space="preserve"> CIVIL  </v>
          </cell>
          <cell r="D669" t="str">
            <v>INSTRUMENTAÇÃO</v>
          </cell>
          <cell r="E669" t="str">
            <v>1.1.2.1.5.3</v>
          </cell>
          <cell r="F669" t="str">
            <v>1.1.2.1.5.3.1</v>
          </cell>
          <cell r="H669">
            <v>0</v>
          </cell>
          <cell r="I669">
            <v>0</v>
          </cell>
          <cell r="J669" t="str">
            <v/>
          </cell>
          <cell r="K669" t="str">
            <v/>
          </cell>
          <cell r="L669" t="str">
            <v/>
          </cell>
          <cell r="M669" t="str">
            <v/>
          </cell>
          <cell r="N669">
            <v>15</v>
          </cell>
          <cell r="O669" t="str">
            <v/>
          </cell>
        </row>
        <row r="670">
          <cell r="A670">
            <v>6</v>
          </cell>
          <cell r="B670" t="str">
            <v xml:space="preserve"> 1.3.1.3.1.1  </v>
          </cell>
          <cell r="C670" t="str">
            <v xml:space="preserve"> ESTRUTURA  </v>
          </cell>
          <cell r="D670" t="str">
            <v>INSTRUMENTAÇÃO</v>
          </cell>
          <cell r="E670" t="str">
            <v>1.1.2.1.5.3</v>
          </cell>
          <cell r="F670" t="str">
            <v>1.1.2.1.5.3.1</v>
          </cell>
          <cell r="H670">
            <v>0</v>
          </cell>
          <cell r="I670">
            <v>0</v>
          </cell>
          <cell r="J670" t="str">
            <v/>
          </cell>
          <cell r="K670" t="str">
            <v/>
          </cell>
          <cell r="L670" t="str">
            <v/>
          </cell>
          <cell r="M670" t="str">
            <v/>
          </cell>
          <cell r="N670" t="str">
            <v/>
          </cell>
          <cell r="O670">
            <v>40</v>
          </cell>
        </row>
        <row r="671">
          <cell r="A671">
            <v>6</v>
          </cell>
          <cell r="B671" t="str">
            <v xml:space="preserve"> 1.3.1.3.1.2  </v>
          </cell>
          <cell r="C671" t="str">
            <v xml:space="preserve"> ARQUITETONICO  </v>
          </cell>
          <cell r="D671" t="str">
            <v>INSTRUMENTAÇÃO</v>
          </cell>
          <cell r="E671" t="str">
            <v>1.1.2.1.5.3</v>
          </cell>
          <cell r="F671" t="str">
            <v>1.1.2.1.5.3.1</v>
          </cell>
          <cell r="H671">
            <v>0</v>
          </cell>
          <cell r="I671">
            <v>0</v>
          </cell>
          <cell r="J671" t="str">
            <v/>
          </cell>
          <cell r="K671" t="str">
            <v/>
          </cell>
          <cell r="L671" t="str">
            <v/>
          </cell>
          <cell r="M671" t="str">
            <v/>
          </cell>
          <cell r="N671" t="str">
            <v/>
          </cell>
          <cell r="O671">
            <v>30</v>
          </cell>
        </row>
        <row r="672">
          <cell r="A672">
            <v>6</v>
          </cell>
          <cell r="B672" t="str">
            <v xml:space="preserve"> 1.3.1.3.1.3  </v>
          </cell>
          <cell r="C672" t="str">
            <v xml:space="preserve"> UNDERGROUD  </v>
          </cell>
          <cell r="D672" t="str">
            <v>INSTRUMENTAÇÃO</v>
          </cell>
          <cell r="E672" t="str">
            <v>1.1.2.1.5.3</v>
          </cell>
          <cell r="F672" t="str">
            <v>1.1.2.1.5.3.1</v>
          </cell>
          <cell r="H672">
            <v>0</v>
          </cell>
          <cell r="I672">
            <v>0</v>
          </cell>
          <cell r="J672" t="str">
            <v/>
          </cell>
          <cell r="K672" t="str">
            <v/>
          </cell>
          <cell r="L672" t="str">
            <v/>
          </cell>
          <cell r="M672" t="str">
            <v/>
          </cell>
          <cell r="N672" t="str">
            <v/>
          </cell>
          <cell r="O672">
            <v>30</v>
          </cell>
        </row>
        <row r="673">
          <cell r="A673">
            <v>5</v>
          </cell>
          <cell r="B673" t="str">
            <v xml:space="preserve"> 1.3.1.3.2  </v>
          </cell>
          <cell r="C673" t="str">
            <v xml:space="preserve"> ELETROMECÂNICOS  </v>
          </cell>
          <cell r="D673" t="str">
            <v>INSTRUMENTAÇÃO</v>
          </cell>
          <cell r="E673" t="str">
            <v>1.1.2.1.5.3</v>
          </cell>
          <cell r="F673" t="str">
            <v>1.1.2.1.5.3.1</v>
          </cell>
          <cell r="H673">
            <v>0</v>
          </cell>
          <cell r="I673">
            <v>0</v>
          </cell>
          <cell r="J673" t="str">
            <v/>
          </cell>
          <cell r="K673" t="str">
            <v/>
          </cell>
          <cell r="L673" t="str">
            <v/>
          </cell>
          <cell r="M673" t="str">
            <v/>
          </cell>
          <cell r="N673">
            <v>78</v>
          </cell>
          <cell r="O673" t="str">
            <v/>
          </cell>
        </row>
        <row r="674">
          <cell r="A674">
            <v>6</v>
          </cell>
          <cell r="B674" t="str">
            <v xml:space="preserve"> 1.3.1.3.2.1  </v>
          </cell>
          <cell r="C674" t="str">
            <v xml:space="preserve"> PROCESSO  </v>
          </cell>
          <cell r="D674" t="str">
            <v>INSTRUMENTAÇÃO</v>
          </cell>
          <cell r="E674" t="str">
            <v>1.1.2.1.5.3</v>
          </cell>
          <cell r="F674" t="str">
            <v>1.1.2.1.5.3.1</v>
          </cell>
          <cell r="H674">
            <v>0</v>
          </cell>
          <cell r="I674">
            <v>0</v>
          </cell>
          <cell r="J674" t="str">
            <v/>
          </cell>
          <cell r="K674" t="str">
            <v/>
          </cell>
          <cell r="L674" t="str">
            <v/>
          </cell>
          <cell r="M674" t="str">
            <v/>
          </cell>
          <cell r="N674" t="str">
            <v/>
          </cell>
          <cell r="O674">
            <v>25</v>
          </cell>
        </row>
        <row r="675">
          <cell r="A675">
            <v>6</v>
          </cell>
          <cell r="B675" t="str">
            <v xml:space="preserve"> 1.3.1.3.2.2  </v>
          </cell>
          <cell r="C675" t="str">
            <v xml:space="preserve"> EQUIPAMENTOS  </v>
          </cell>
          <cell r="D675" t="str">
            <v>INSTRUMENTAÇÃO</v>
          </cell>
          <cell r="E675" t="str">
            <v>1.1.2.1.5.3</v>
          </cell>
          <cell r="F675" t="str">
            <v>1.1.2.1.5.3.1</v>
          </cell>
          <cell r="H675">
            <v>0</v>
          </cell>
          <cell r="I675">
            <v>0</v>
          </cell>
          <cell r="J675" t="str">
            <v/>
          </cell>
          <cell r="K675" t="str">
            <v/>
          </cell>
          <cell r="L675" t="str">
            <v/>
          </cell>
          <cell r="M675" t="str">
            <v/>
          </cell>
          <cell r="N675" t="str">
            <v/>
          </cell>
          <cell r="O675">
            <v>15</v>
          </cell>
        </row>
        <row r="676">
          <cell r="A676">
            <v>6</v>
          </cell>
          <cell r="B676" t="str">
            <v xml:space="preserve"> 1.3.1.3.2.3  </v>
          </cell>
          <cell r="C676" t="str">
            <v xml:space="preserve"> TUBULAÇÃO  </v>
          </cell>
          <cell r="D676" t="str">
            <v>INSTRUMENTAÇÃO</v>
          </cell>
          <cell r="E676" t="str">
            <v>1.1.2.1.5.3</v>
          </cell>
          <cell r="F676" t="str">
            <v>1.1.2.1.5.3.1</v>
          </cell>
          <cell r="H676">
            <v>0</v>
          </cell>
          <cell r="I676">
            <v>0</v>
          </cell>
          <cell r="J676" t="str">
            <v/>
          </cell>
          <cell r="K676" t="str">
            <v/>
          </cell>
          <cell r="L676" t="str">
            <v/>
          </cell>
          <cell r="M676" t="str">
            <v/>
          </cell>
          <cell r="N676" t="str">
            <v/>
          </cell>
          <cell r="O676">
            <v>30</v>
          </cell>
        </row>
        <row r="677">
          <cell r="A677">
            <v>6</v>
          </cell>
          <cell r="B677" t="str">
            <v xml:space="preserve"> 1.3.1.3.2.4  </v>
          </cell>
          <cell r="C677" t="str">
            <v xml:space="preserve"> ELÉTRICA  </v>
          </cell>
          <cell r="D677" t="str">
            <v>INSTRUMENTAÇÃO</v>
          </cell>
          <cell r="E677" t="str">
            <v>1.1.2.1.5.3</v>
          </cell>
          <cell r="F677" t="str">
            <v>1.1.2.1.5.3.1</v>
          </cell>
          <cell r="H677">
            <v>0</v>
          </cell>
          <cell r="I677">
            <v>0</v>
          </cell>
          <cell r="J677" t="str">
            <v/>
          </cell>
          <cell r="K677" t="str">
            <v/>
          </cell>
          <cell r="L677" t="str">
            <v/>
          </cell>
          <cell r="M677" t="str">
            <v/>
          </cell>
          <cell r="N677" t="str">
            <v/>
          </cell>
          <cell r="O677">
            <v>10</v>
          </cell>
        </row>
        <row r="678">
          <cell r="A678">
            <v>6</v>
          </cell>
          <cell r="B678" t="str">
            <v xml:space="preserve"> 1.3.1.3.2.5  </v>
          </cell>
          <cell r="C678" t="str">
            <v xml:space="preserve"> INSTRUMENTAÇÃO  </v>
          </cell>
          <cell r="D678" t="str">
            <v>INSTRUMENTAÇÃO</v>
          </cell>
          <cell r="E678" t="str">
            <v>1.1.2.1.5.3</v>
          </cell>
          <cell r="F678" t="str">
            <v>1.1.2.1.5.3.1</v>
          </cell>
          <cell r="H678">
            <v>0</v>
          </cell>
          <cell r="I678">
            <v>0</v>
          </cell>
          <cell r="J678" t="str">
            <v/>
          </cell>
          <cell r="K678" t="str">
            <v/>
          </cell>
          <cell r="L678" t="str">
            <v/>
          </cell>
          <cell r="M678" t="str">
            <v/>
          </cell>
          <cell r="N678" t="str">
            <v/>
          </cell>
          <cell r="O678">
            <v>20</v>
          </cell>
        </row>
        <row r="679">
          <cell r="A679">
            <v>5</v>
          </cell>
          <cell r="B679" t="str">
            <v xml:space="preserve"> 1.3.1.3.3  </v>
          </cell>
          <cell r="C679" t="str">
            <v xml:space="preserve"> LIVRO DE PROJETO DE PRÉ DETALHAMENTO  </v>
          </cell>
          <cell r="D679" t="str">
            <v>INSTRUMENTAÇÃO</v>
          </cell>
          <cell r="E679" t="str">
            <v>1.1.2.1.5</v>
          </cell>
          <cell r="F679" t="str">
            <v>1.1.2.1.5.4</v>
          </cell>
          <cell r="G679" t="str">
            <v>1.1.2.1.5.4</v>
          </cell>
          <cell r="H679">
            <v>0</v>
          </cell>
          <cell r="I679">
            <v>0</v>
          </cell>
          <cell r="J679" t="str">
            <v/>
          </cell>
          <cell r="K679" t="str">
            <v/>
          </cell>
          <cell r="L679" t="str">
            <v/>
          </cell>
          <cell r="M679" t="str">
            <v/>
          </cell>
          <cell r="N679">
            <v>2</v>
          </cell>
          <cell r="O679" t="str">
            <v/>
          </cell>
        </row>
        <row r="680">
          <cell r="A680">
            <v>5</v>
          </cell>
          <cell r="B680" t="str">
            <v xml:space="preserve"> 1.3.1.3.4  </v>
          </cell>
          <cell r="C680" t="str">
            <v xml:space="preserve"> MAQUETE ELETRONICA  </v>
          </cell>
          <cell r="D680" t="str">
            <v>INSTRUMENTAÇÃO</v>
          </cell>
          <cell r="E680" t="str">
            <v>1.1.2.1.5.4</v>
          </cell>
          <cell r="F680" t="str">
            <v>1.1.2.1.5.4.1</v>
          </cell>
          <cell r="H680">
            <v>0</v>
          </cell>
          <cell r="I680">
            <v>0</v>
          </cell>
          <cell r="J680" t="str">
            <v/>
          </cell>
          <cell r="K680" t="str">
            <v/>
          </cell>
          <cell r="L680" t="str">
            <v/>
          </cell>
          <cell r="M680" t="str">
            <v/>
          </cell>
          <cell r="N680">
            <v>5</v>
          </cell>
          <cell r="O680" t="str">
            <v/>
          </cell>
        </row>
        <row r="681">
          <cell r="C681" t="str">
            <v xml:space="preserve">SUB-TOTAL - UNIDADE 2313 HDT DE INSTÁVEIS  </v>
          </cell>
          <cell r="D681" t="str">
            <v>INSTRUMENTAÇÃO</v>
          </cell>
          <cell r="E681" t="str">
            <v>1.1.2.1.5.4</v>
          </cell>
          <cell r="F681" t="str">
            <v>1.1.2.1.5.4.1</v>
          </cell>
          <cell r="H681" t="str">
            <v>LI-5230.00-2316-860-QGI-002</v>
          </cell>
          <cell r="I681" t="str">
            <v>LI-2316-I.12-006</v>
          </cell>
          <cell r="K681" t="str">
            <v>LISTA DE DADOS PARA CONFIGURAÇÃO DOS INSTRUMENTOS FOUNDATION FIELDBUS</v>
          </cell>
          <cell r="L681" t="str">
            <v>A4</v>
          </cell>
          <cell r="N681">
            <v>150</v>
          </cell>
        </row>
        <row r="682">
          <cell r="C682">
            <v>2316</v>
          </cell>
          <cell r="D682" t="str">
            <v>INSTRUMENTAÇÃO</v>
          </cell>
          <cell r="E682" t="str">
            <v>1.1.2.1.5.4</v>
          </cell>
          <cell r="F682" t="str">
            <v>1.1.2.1.5.4.1</v>
          </cell>
          <cell r="H682" t="str">
            <v>LI-5230.00-2316-860-QGI-003</v>
          </cell>
          <cell r="I682" t="str">
            <v>LI-2316-I.12-007</v>
          </cell>
          <cell r="K682" t="str">
            <v>LISTA DE CARGAS ELÉTRICAS PARA INSTRUMENTAÇÃO</v>
          </cell>
          <cell r="L682" t="str">
            <v>A4</v>
          </cell>
          <cell r="N682">
            <v>120</v>
          </cell>
        </row>
        <row r="683">
          <cell r="A683">
            <v>3</v>
          </cell>
          <cell r="B683" t="str">
            <v>1.3.2</v>
          </cell>
          <cell r="C683" t="str">
            <v xml:space="preserve">UNIDADE 2200 MEROX  </v>
          </cell>
          <cell r="D683" t="str">
            <v>INSTRUMENTAÇÃO</v>
          </cell>
          <cell r="E683" t="str">
            <v>1.1.2.1.5</v>
          </cell>
          <cell r="F683" t="str">
            <v>1.1.2.1.5.5</v>
          </cell>
          <cell r="G683" t="str">
            <v>1.1.2.1.5.5</v>
          </cell>
          <cell r="H683">
            <v>0</v>
          </cell>
          <cell r="I683">
            <v>0</v>
          </cell>
          <cell r="J683" t="str">
            <v/>
          </cell>
          <cell r="K683" t="str">
            <v/>
          </cell>
          <cell r="L683">
            <v>35</v>
          </cell>
          <cell r="M683" t="str">
            <v/>
          </cell>
          <cell r="N683" t="str">
            <v/>
          </cell>
          <cell r="O683" t="str">
            <v/>
          </cell>
        </row>
        <row r="684">
          <cell r="A684">
            <v>4</v>
          </cell>
          <cell r="B684" t="str">
            <v xml:space="preserve"> 1.3.2.1  </v>
          </cell>
          <cell r="C684" t="str">
            <v xml:space="preserve"> MOBILIZAÇÃO  </v>
          </cell>
          <cell r="D684" t="str">
            <v>INSTRUMENTAÇÃO</v>
          </cell>
          <cell r="E684" t="str">
            <v>1.1.2.1.5.5</v>
          </cell>
          <cell r="F684" t="str">
            <v>1.1.2.1.5.5.1</v>
          </cell>
          <cell r="H684">
            <v>0</v>
          </cell>
          <cell r="I684">
            <v>0</v>
          </cell>
          <cell r="J684" t="str">
            <v/>
          </cell>
          <cell r="K684" t="str">
            <v/>
          </cell>
          <cell r="L684" t="str">
            <v/>
          </cell>
          <cell r="M684">
            <v>10</v>
          </cell>
          <cell r="N684" t="str">
            <v/>
          </cell>
          <cell r="O684" t="str">
            <v/>
          </cell>
        </row>
        <row r="685">
          <cell r="A685">
            <v>5</v>
          </cell>
          <cell r="B685" t="str">
            <v xml:space="preserve"> 1.3.2.1.1  </v>
          </cell>
          <cell r="C685" t="str">
            <v xml:space="preserve"> KICK OFF MEETING  </v>
          </cell>
          <cell r="D685" t="str">
            <v>INSTRUMENTAÇÃO</v>
          </cell>
          <cell r="E685">
            <v>0.5</v>
          </cell>
          <cell r="F685">
            <v>1</v>
          </cell>
          <cell r="G685" t="str">
            <v>1.1.2.1.5.6</v>
          </cell>
          <cell r="H685">
            <v>0</v>
          </cell>
          <cell r="I685">
            <v>1</v>
          </cell>
          <cell r="J685" t="str">
            <v/>
          </cell>
          <cell r="K685" t="str">
            <v/>
          </cell>
          <cell r="L685" t="str">
            <v/>
          </cell>
          <cell r="M685" t="str">
            <v/>
          </cell>
          <cell r="N685">
            <v>5</v>
          </cell>
          <cell r="O685" t="str">
            <v/>
          </cell>
        </row>
        <row r="686">
          <cell r="A686">
            <v>5</v>
          </cell>
          <cell r="B686" t="str">
            <v xml:space="preserve"> 1.3.2.1.2  </v>
          </cell>
          <cell r="C686" t="str">
            <v xml:space="preserve"> MOBILIZAÇÃO, PLANEJAMENTO. MANUTENÇÃO  </v>
          </cell>
          <cell r="D686" t="str">
            <v>INSTRUMENTAÇÃO</v>
          </cell>
          <cell r="E686" t="str">
            <v>1.1.2.1.5.6</v>
          </cell>
          <cell r="F686" t="str">
            <v>1.1.2.1.5.6.1</v>
          </cell>
          <cell r="H686">
            <v>0</v>
          </cell>
          <cell r="I686">
            <v>0</v>
          </cell>
          <cell r="J686" t="str">
            <v/>
          </cell>
          <cell r="K686" t="str">
            <v/>
          </cell>
          <cell r="L686" t="str">
            <v/>
          </cell>
          <cell r="M686" t="str">
            <v/>
          </cell>
          <cell r="N686">
            <v>75</v>
          </cell>
          <cell r="O686" t="str">
            <v/>
          </cell>
        </row>
        <row r="687">
          <cell r="A687">
            <v>6</v>
          </cell>
          <cell r="B687" t="str">
            <v xml:space="preserve"> 1.3.2.1.2.1  </v>
          </cell>
          <cell r="C687" t="str">
            <v xml:space="preserve"> MOBILIZAÇÃO DAS EQUIPES  </v>
          </cell>
          <cell r="D687" t="str">
            <v>INSTRUMENTAÇÃO</v>
          </cell>
          <cell r="E687" t="str">
            <v>1.1.2.1.5.6</v>
          </cell>
          <cell r="F687" t="str">
            <v>1.1.2.1.5.6.1</v>
          </cell>
          <cell r="H687">
            <v>0</v>
          </cell>
          <cell r="I687">
            <v>0</v>
          </cell>
          <cell r="J687" t="str">
            <v/>
          </cell>
          <cell r="K687" t="str">
            <v/>
          </cell>
          <cell r="L687" t="str">
            <v/>
          </cell>
          <cell r="M687" t="str">
            <v/>
          </cell>
          <cell r="N687" t="str">
            <v/>
          </cell>
          <cell r="O687">
            <v>10</v>
          </cell>
        </row>
        <row r="688">
          <cell r="B688" t="str">
            <v>1.3.2.1.2.1.1</v>
          </cell>
          <cell r="C688" t="str">
            <v xml:space="preserve"> MOBILIZAÇÃO DA EQUIPE NO ESCRITÓRIO SEDE DA CONTRATADA</v>
          </cell>
          <cell r="D688" t="str">
            <v>INSTRUMENTAÇÃO</v>
          </cell>
          <cell r="E688">
            <v>3.7499999999999999E-2</v>
          </cell>
          <cell r="F688">
            <v>1</v>
          </cell>
          <cell r="H688">
            <v>0</v>
          </cell>
          <cell r="I688">
            <v>0</v>
          </cell>
          <cell r="K688" t="str">
            <v>DIAGRAMA DE MALHAS</v>
          </cell>
          <cell r="L688" t="str">
            <v>A3</v>
          </cell>
          <cell r="M688">
            <v>175</v>
          </cell>
          <cell r="N688">
            <v>100</v>
          </cell>
          <cell r="O688">
            <v>500</v>
          </cell>
        </row>
        <row r="689">
          <cell r="B689" t="str">
            <v>1.3.2.1.2.1.2</v>
          </cell>
          <cell r="C689" t="str">
            <v xml:space="preserve"> MOBILIZAÇÃO DA EQUIPE MÍNIMA LOTADA NA UM-REPAR</v>
          </cell>
          <cell r="D689" t="str">
            <v>INSTRUMENTAÇÃO</v>
          </cell>
          <cell r="E689">
            <v>0.71250000000000013</v>
          </cell>
          <cell r="F689">
            <v>1</v>
          </cell>
          <cell r="H689">
            <v>0</v>
          </cell>
          <cell r="I689">
            <v>0</v>
          </cell>
          <cell r="K689" t="str">
            <v>DIAGRAMA DE MALHAS DAS REDES FOUNDATION FIELDBUS</v>
          </cell>
          <cell r="M689">
            <v>150</v>
          </cell>
          <cell r="N689">
            <v>100</v>
          </cell>
          <cell r="O689">
            <v>500</v>
          </cell>
        </row>
        <row r="690">
          <cell r="A690">
            <v>6</v>
          </cell>
          <cell r="B690" t="str">
            <v xml:space="preserve">1.3.2.1.2.2  </v>
          </cell>
          <cell r="C690" t="str">
            <v xml:space="preserve"> PLANEJAMENTO  </v>
          </cell>
          <cell r="D690" t="str">
            <v>INSTRUMENTAÇÃO</v>
          </cell>
          <cell r="E690" t="str">
            <v>1.1.2.1.5.6</v>
          </cell>
          <cell r="F690" t="str">
            <v>1.1.2.1.5.6.1</v>
          </cell>
          <cell r="H690">
            <v>0</v>
          </cell>
          <cell r="I690">
            <v>0</v>
          </cell>
          <cell r="J690" t="str">
            <v/>
          </cell>
          <cell r="K690" t="str">
            <v/>
          </cell>
          <cell r="L690" t="str">
            <v/>
          </cell>
          <cell r="M690" t="str">
            <v/>
          </cell>
          <cell r="N690" t="str">
            <v/>
          </cell>
          <cell r="O690">
            <v>40</v>
          </cell>
        </row>
        <row r="691">
          <cell r="B691" t="str">
            <v>1.3.2.1.2.2.1</v>
          </cell>
          <cell r="C691" t="str">
            <v>ORGANIZAÇÃO, RESPONSABILIDADE, AUTORIDADE E RECURSOS</v>
          </cell>
          <cell r="D691" t="str">
            <v>INSTRUMENTAÇÃO</v>
          </cell>
          <cell r="E691" t="str">
            <v>1.1.2.1.5.6</v>
          </cell>
          <cell r="F691" t="str">
            <v>1.1.2.1.5.6.1</v>
          </cell>
          <cell r="H691">
            <v>0</v>
          </cell>
          <cell r="I691">
            <v>0</v>
          </cell>
          <cell r="K691" t="str">
            <v>DIAGRAMA LÓGICO PES</v>
          </cell>
          <cell r="M691" t="str">
            <v>50</v>
          </cell>
          <cell r="N691">
            <v>300</v>
          </cell>
        </row>
        <row r="692">
          <cell r="B692" t="str">
            <v>1.3.2.1.2.2.1.1</v>
          </cell>
          <cell r="C692" t="str">
            <v>ORGANOGRAMAS</v>
          </cell>
          <cell r="D692" t="str">
            <v>INSTRUMENTAÇÃO</v>
          </cell>
          <cell r="E692">
            <v>0.15</v>
          </cell>
          <cell r="F692">
            <v>1</v>
          </cell>
          <cell r="G692" t="str">
            <v>1.1.2.1.5.7</v>
          </cell>
          <cell r="H692">
            <v>1</v>
          </cell>
          <cell r="I692">
            <v>0</v>
          </cell>
          <cell r="K692" t="str">
            <v>DETALHES DE INSTALAÇÃO AO PROCESSO, ELÉTRICA, PNEUMÁTICA</v>
          </cell>
        </row>
        <row r="693">
          <cell r="B693" t="str">
            <v>1.3.2.1.2.2.1.2</v>
          </cell>
          <cell r="C693" t="str">
            <v>CURRÍCULOS</v>
          </cell>
          <cell r="D693" t="str">
            <v>INSTRUMENTAÇÃO</v>
          </cell>
          <cell r="E693">
            <v>0.15</v>
          </cell>
          <cell r="F693">
            <v>1</v>
          </cell>
          <cell r="H693">
            <v>1</v>
          </cell>
          <cell r="I693">
            <v>0</v>
          </cell>
          <cell r="K693" t="str">
            <v>DETALHES TÍPICOS DE INSTALAÇÃO AO PROCESSO</v>
          </cell>
          <cell r="L693" t="str">
            <v>A4</v>
          </cell>
          <cell r="M693">
            <v>80</v>
          </cell>
          <cell r="N693">
            <v>40</v>
          </cell>
          <cell r="O693">
            <v>260</v>
          </cell>
        </row>
        <row r="694">
          <cell r="B694" t="str">
            <v>1.3.2.1.2.2.2</v>
          </cell>
          <cell r="C694" t="str">
            <v>RECURSOS</v>
          </cell>
          <cell r="D694" t="str">
            <v>INSTRUMENTAÇÃO</v>
          </cell>
          <cell r="E694" t="str">
            <v>1.1.2.1.5.7</v>
          </cell>
          <cell r="F694" t="str">
            <v>1.1.2.1.5.7.1</v>
          </cell>
          <cell r="H694">
            <v>0</v>
          </cell>
          <cell r="I694">
            <v>0</v>
          </cell>
          <cell r="K694" t="str">
            <v>DETALHES TÍPICOS DE INSTALAÇÃO PNEUMÁTICA</v>
          </cell>
          <cell r="L694" t="str">
            <v>A4</v>
          </cell>
          <cell r="M694" t="str">
            <v>50</v>
          </cell>
          <cell r="N694">
            <v>25</v>
          </cell>
          <cell r="O694">
            <v>175</v>
          </cell>
        </row>
        <row r="695">
          <cell r="B695" t="str">
            <v>1.3.2.1.2.2.2.1</v>
          </cell>
          <cell r="C695" t="str">
            <v>HISTOGRAMA DE MÃO DE OBRA</v>
          </cell>
          <cell r="D695" t="str">
            <v>INSTRUMENTAÇÃO</v>
          </cell>
          <cell r="E695">
            <v>0.3</v>
          </cell>
          <cell r="F695">
            <v>1</v>
          </cell>
          <cell r="H695">
            <v>0</v>
          </cell>
          <cell r="I695">
            <v>0</v>
          </cell>
          <cell r="K695" t="str">
            <v>DETALHES TÍPICOS DE INSTALAÇÃO ELÉTRICA</v>
          </cell>
          <cell r="L695" t="str">
            <v>A4</v>
          </cell>
          <cell r="M695" t="str">
            <v>35</v>
          </cell>
          <cell r="N695">
            <v>25</v>
          </cell>
          <cell r="O695">
            <v>100</v>
          </cell>
        </row>
        <row r="696">
          <cell r="B696" t="str">
            <v>1.3.2.1.2.2.3</v>
          </cell>
          <cell r="C696" t="str">
            <v>PROCEDIMENTO DE PLANEJAMENTO DE PROJETO</v>
          </cell>
          <cell r="D696" t="str">
            <v>INSTRUMENTAÇÃO</v>
          </cell>
          <cell r="E696" t="str">
            <v>1.1.2.1.5.7</v>
          </cell>
          <cell r="F696" t="str">
            <v>1.1.2.1.5.7.1</v>
          </cell>
          <cell r="H696">
            <v>0</v>
          </cell>
          <cell r="I696">
            <v>0</v>
          </cell>
          <cell r="K696" t="str">
            <v>DETALHES TÍPICOS DE INSTALAÇÃO DE SUPORTES</v>
          </cell>
          <cell r="L696" t="str">
            <v>A4</v>
          </cell>
          <cell r="M696" t="str">
            <v>25</v>
          </cell>
          <cell r="N696">
            <v>15</v>
          </cell>
          <cell r="O696">
            <v>75</v>
          </cell>
        </row>
        <row r="697">
          <cell r="B697" t="str">
            <v>1.3.2.1.2.2.3.1</v>
          </cell>
          <cell r="C697" t="str">
            <v>EAP DETALHADA</v>
          </cell>
          <cell r="D697" t="str">
            <v>INSTRUMENTAÇÃO</v>
          </cell>
          <cell r="E697">
            <v>0.27</v>
          </cell>
          <cell r="F697">
            <v>1</v>
          </cell>
          <cell r="G697" t="str">
            <v>1.1.2.1.5.8</v>
          </cell>
          <cell r="H697">
            <v>0</v>
          </cell>
          <cell r="I697">
            <v>0</v>
          </cell>
          <cell r="K697" t="str">
            <v>LISTAS DE CABOS E MATERIAIS</v>
          </cell>
        </row>
        <row r="698">
          <cell r="B698" t="str">
            <v>1.3.2.1.2.2.3.2</v>
          </cell>
          <cell r="C698" t="str">
            <v>LISTA DE DOCUMENTOS DA U-2316 - UHDS</v>
          </cell>
          <cell r="D698" t="str">
            <v>INSTRUMENTAÇÃO</v>
          </cell>
          <cell r="E698">
            <v>0.36</v>
          </cell>
          <cell r="F698">
            <v>1</v>
          </cell>
          <cell r="H698">
            <v>0</v>
          </cell>
          <cell r="I698">
            <v>0</v>
          </cell>
          <cell r="K698" t="str">
            <v>LISTA DE CABOS</v>
          </cell>
          <cell r="L698" t="str">
            <v>A4</v>
          </cell>
          <cell r="M698">
            <v>40</v>
          </cell>
          <cell r="N698">
            <v>30</v>
          </cell>
          <cell r="O698">
            <v>120</v>
          </cell>
        </row>
        <row r="699">
          <cell r="B699" t="str">
            <v>1.3.2.1.2.2.3.3</v>
          </cell>
          <cell r="C699" t="str">
            <v>CRONOGRAMA DE EXECUÇÃO FÍSICA DETALHADO</v>
          </cell>
          <cell r="D699" t="str">
            <v>INSTRUMENTAÇÃO</v>
          </cell>
          <cell r="E699">
            <v>0.36</v>
          </cell>
          <cell r="F699">
            <v>1</v>
          </cell>
          <cell r="H699">
            <v>0</v>
          </cell>
          <cell r="I699">
            <v>0</v>
          </cell>
        </row>
        <row r="700">
          <cell r="B700" t="str">
            <v>1.3.2.1.2.2.3.4</v>
          </cell>
          <cell r="C700" t="str">
            <v>CURVA DE EXECUÇÃO FÍSICA</v>
          </cell>
          <cell r="D700" t="str">
            <v>INSTRUMENTAÇÃO</v>
          </cell>
          <cell r="E700">
            <v>0.18</v>
          </cell>
          <cell r="F700">
            <v>1</v>
          </cell>
          <cell r="H700">
            <v>0</v>
          </cell>
          <cell r="I700">
            <v>0</v>
          </cell>
          <cell r="K700" t="str">
            <v>LM - PLANTA DE LOCAÇÃO DE INSTRUMENTOS E ENCAMINHAMENTO DE SINAIS ELÉTRICOS</v>
          </cell>
          <cell r="L700" t="str">
            <v>A4</v>
          </cell>
          <cell r="O700">
            <v>20</v>
          </cell>
        </row>
        <row r="701">
          <cell r="B701" t="str">
            <v>1.3.2.1.2.2.3.5</v>
          </cell>
          <cell r="C701" t="str">
            <v>CRONOGRAMA DE EXECUÇÃO FÍSICA-FINANCEIRO DETALHADO</v>
          </cell>
          <cell r="D701" t="str">
            <v>INSTRUMENTAÇÃO</v>
          </cell>
          <cell r="E701">
            <v>0.18</v>
          </cell>
          <cell r="F701">
            <v>1</v>
          </cell>
          <cell r="H701">
            <v>0</v>
          </cell>
          <cell r="I701">
            <v>0</v>
          </cell>
          <cell r="K701" t="str">
            <v>LM - PLANTA DE LOCAÇÃO DE INSTRUMENTOS E ENCAMINHAMENTO DE SINAIS ELÉTRICOS</v>
          </cell>
          <cell r="L701" t="str">
            <v>A4</v>
          </cell>
          <cell r="O701">
            <v>20</v>
          </cell>
        </row>
        <row r="702">
          <cell r="B702" t="str">
            <v>1.3.2.1.2.2.3.6</v>
          </cell>
          <cell r="C702" t="str">
            <v>CURVA DE EXECUÇÃO FÍSICA-FINANCEIRA</v>
          </cell>
          <cell r="D702" t="str">
            <v>INSTRUMENTAÇÃO</v>
          </cell>
          <cell r="E702">
            <v>0.18</v>
          </cell>
          <cell r="F702">
            <v>1</v>
          </cell>
          <cell r="H702">
            <v>0</v>
          </cell>
          <cell r="I702">
            <v>0</v>
          </cell>
          <cell r="K702" t="str">
            <v>LM - PLANTA DE LOCAÇÃO DE INSTRUMENTOS E ENCAMINHAMENTO DE SINAIS ELÉTRICOS</v>
          </cell>
          <cell r="L702" t="str">
            <v>A4</v>
          </cell>
          <cell r="O702">
            <v>20</v>
          </cell>
        </row>
        <row r="703">
          <cell r="B703" t="str">
            <v>1.3.2.1.2.2.3.7</v>
          </cell>
          <cell r="C703" t="str">
            <v>PROCEDIMENTO DE MEDIÇÃO DE SERVIÇOS</v>
          </cell>
          <cell r="D703" t="str">
            <v>INSTRUMENTAÇÃO</v>
          </cell>
          <cell r="E703">
            <v>0.27</v>
          </cell>
          <cell r="F703">
            <v>1</v>
          </cell>
          <cell r="H703">
            <v>1</v>
          </cell>
          <cell r="I703">
            <v>0</v>
          </cell>
          <cell r="K703" t="str">
            <v>LM - PLANTA DE LOCAÇÃO DE INSTRUMENTOS E ENCAMINHAMENTO DE SINAIS ELÉTRICOS</v>
          </cell>
          <cell r="L703" t="str">
            <v>A4</v>
          </cell>
          <cell r="O703">
            <v>20</v>
          </cell>
        </row>
        <row r="704">
          <cell r="B704" t="str">
            <v>1.3.2.1.2.2.4</v>
          </cell>
          <cell r="C704" t="str">
            <v>PROCEDIMENTOS DE QSMS</v>
          </cell>
          <cell r="D704" t="str">
            <v>INSTRUMENTAÇÃO</v>
          </cell>
          <cell r="E704" t="str">
            <v>1.1.2.1.5.8</v>
          </cell>
          <cell r="F704" t="str">
            <v>1.1.2.1.5.8.1</v>
          </cell>
          <cell r="H704">
            <v>0</v>
          </cell>
          <cell r="I704">
            <v>0</v>
          </cell>
          <cell r="K704" t="str">
            <v>LM - PLANTA DE LOCAÇÃO DE INSTRUMENTOS E ENCAMINHAMENTO DE SINAIS ELÉTRICOS</v>
          </cell>
          <cell r="L704" t="str">
            <v>A4</v>
          </cell>
          <cell r="O704">
            <v>20</v>
          </cell>
        </row>
        <row r="705">
          <cell r="B705" t="str">
            <v>1.3.2.1.2.2.4.1</v>
          </cell>
          <cell r="C705" t="str">
            <v>MANUAL DA QUALIDADE DE PROJETO DE PRÉ-DETALHAMENTO</v>
          </cell>
          <cell r="D705" t="str">
            <v>INSTRUMENTAÇÃO</v>
          </cell>
          <cell r="E705">
            <v>0.42</v>
          </cell>
          <cell r="F705">
            <v>1</v>
          </cell>
          <cell r="H705">
            <v>1</v>
          </cell>
          <cell r="I705">
            <v>0</v>
          </cell>
          <cell r="K705" t="str">
            <v>LM - PLANTA DE LOCAÇÃO DE INSTRUMENTOS - CORTES, VISTAS E DETALHES</v>
          </cell>
          <cell r="L705" t="str">
            <v>A4</v>
          </cell>
          <cell r="O705">
            <v>20</v>
          </cell>
        </row>
        <row r="706">
          <cell r="B706" t="str">
            <v>1.3.2.1.2.2.4.2</v>
          </cell>
          <cell r="C706" t="str">
            <v>PLANO DA QUALIDADE</v>
          </cell>
          <cell r="D706" t="str">
            <v>INSTRUMENTAÇÃO</v>
          </cell>
          <cell r="E706">
            <v>0.18</v>
          </cell>
          <cell r="F706">
            <v>1</v>
          </cell>
          <cell r="H706">
            <v>1</v>
          </cell>
          <cell r="I706">
            <v>0</v>
          </cell>
          <cell r="K706" t="str">
            <v>LM - PLANTA DE LOCAÇÃO DE INSTRUMENTOS E ENCAMINHAMENTO DE SINAIS PNEUMÁTICOS</v>
          </cell>
          <cell r="L706" t="str">
            <v>A4</v>
          </cell>
          <cell r="O706">
            <v>20</v>
          </cell>
        </row>
        <row r="707">
          <cell r="A707">
            <v>6</v>
          </cell>
          <cell r="B707" t="str">
            <v xml:space="preserve"> 1.3.2.1.2.3  </v>
          </cell>
          <cell r="C707" t="str">
            <v xml:space="preserve"> MANUTENÇÃO DAS EQUIPES  </v>
          </cell>
          <cell r="D707" t="str">
            <v>INSTRUMENTAÇÃO</v>
          </cell>
          <cell r="E707" t="str">
            <v>1.1.2.1.5.8</v>
          </cell>
          <cell r="F707" t="str">
            <v>1.1.2.1.5.8.1</v>
          </cell>
          <cell r="H707">
            <v>0</v>
          </cell>
          <cell r="I707">
            <v>0</v>
          </cell>
          <cell r="J707" t="str">
            <v/>
          </cell>
          <cell r="K707" t="str">
            <v/>
          </cell>
          <cell r="L707" t="str">
            <v/>
          </cell>
          <cell r="M707" t="str">
            <v/>
          </cell>
          <cell r="N707" t="str">
            <v/>
          </cell>
          <cell r="O707">
            <v>50</v>
          </cell>
        </row>
        <row r="708">
          <cell r="B708" t="str">
            <v xml:space="preserve"> 1.3.2.1.2.3.1</v>
          </cell>
          <cell r="C708" t="str">
            <v>MANUTENÇÃO DA EQUIPE NO ESCRITÓRIO SEDE DA CONTRATADA</v>
          </cell>
          <cell r="D708" t="str">
            <v>INSTRUMENTAÇÃO</v>
          </cell>
          <cell r="E708">
            <v>0</v>
          </cell>
          <cell r="F708">
            <v>1</v>
          </cell>
          <cell r="H708">
            <v>0</v>
          </cell>
          <cell r="I708">
            <v>0</v>
          </cell>
          <cell r="K708" t="str">
            <v>LM - PLANTA DE LOCAÇÃO DE INSTRUMENTOS E ENCAMINHAMENTO DE SINAIS PNEUMÁTICOS</v>
          </cell>
          <cell r="L708" t="str">
            <v>A4</v>
          </cell>
          <cell r="O708">
            <v>20</v>
          </cell>
        </row>
        <row r="709">
          <cell r="B709" t="str">
            <v xml:space="preserve"> 1.3.2.1.2.3.2</v>
          </cell>
          <cell r="C709" t="str">
            <v>MANUTENÇÃO DA EQUIPE MÍNIMA LOTADA NA UM-REPAR</v>
          </cell>
          <cell r="D709" t="str">
            <v>INSTRUMENTAÇÃO</v>
          </cell>
          <cell r="E709">
            <v>0</v>
          </cell>
          <cell r="F709">
            <v>1</v>
          </cell>
          <cell r="H709">
            <v>0</v>
          </cell>
          <cell r="I709">
            <v>0</v>
          </cell>
          <cell r="K709" t="str">
            <v>LM - PLANTA DE LOCAÇÃO DE INSTRUMENTOS E ENCAMINHAMENTO DE SINAIS DE TEMPERATURA</v>
          </cell>
          <cell r="L709" t="str">
            <v>A4</v>
          </cell>
          <cell r="O709">
            <v>20</v>
          </cell>
        </row>
        <row r="710">
          <cell r="A710">
            <v>5</v>
          </cell>
          <cell r="B710" t="str">
            <v xml:space="preserve"> 1.3.2.1.3</v>
          </cell>
          <cell r="C710" t="str">
            <v xml:space="preserve"> DESMOBILIZAÇÃO  </v>
          </cell>
          <cell r="D710" t="str">
            <v>INSTRUMENTAÇÃO</v>
          </cell>
          <cell r="E710">
            <v>2</v>
          </cell>
          <cell r="F710">
            <v>1</v>
          </cell>
          <cell r="H710">
            <v>0</v>
          </cell>
          <cell r="I710">
            <v>0</v>
          </cell>
          <cell r="J710" t="str">
            <v/>
          </cell>
          <cell r="K710" t="str">
            <v/>
          </cell>
          <cell r="L710" t="str">
            <v/>
          </cell>
          <cell r="M710" t="str">
            <v/>
          </cell>
          <cell r="N710">
            <v>20</v>
          </cell>
          <cell r="O710" t="str">
            <v/>
          </cell>
        </row>
        <row r="711">
          <cell r="A711">
            <v>4</v>
          </cell>
          <cell r="B711" t="str">
            <v xml:space="preserve"> 1.3.2.2  </v>
          </cell>
          <cell r="C711" t="str">
            <v xml:space="preserve"> INFRA-ESTRUTURA  </v>
          </cell>
          <cell r="D711" t="str">
            <v>INSTRUMENTAÇÃO</v>
          </cell>
          <cell r="E711" t="str">
            <v>1.1.2.1.5.8</v>
          </cell>
          <cell r="F711" t="str">
            <v>1.1.2.1.5.8.1</v>
          </cell>
          <cell r="H711">
            <v>0</v>
          </cell>
          <cell r="I711">
            <v>0</v>
          </cell>
          <cell r="J711" t="str">
            <v/>
          </cell>
          <cell r="K711" t="str">
            <v/>
          </cell>
          <cell r="L711" t="str">
            <v/>
          </cell>
          <cell r="M711">
            <v>8</v>
          </cell>
          <cell r="N711" t="str">
            <v/>
          </cell>
          <cell r="O711" t="str">
            <v/>
          </cell>
        </row>
        <row r="712">
          <cell r="A712">
            <v>5</v>
          </cell>
          <cell r="B712" t="str">
            <v xml:space="preserve"> 1.3.2.2.1  </v>
          </cell>
          <cell r="C712" t="str">
            <v xml:space="preserve"> ESCRITÓRIO DA CONTRATADA NA UN-REPAR  </v>
          </cell>
          <cell r="D712" t="str">
            <v>INSTRUMENTAÇÃO</v>
          </cell>
          <cell r="E712" t="str">
            <v>1.1.2.1.5.8</v>
          </cell>
          <cell r="F712" t="str">
            <v>1.1.2.1.5.8.1</v>
          </cell>
          <cell r="H712">
            <v>0</v>
          </cell>
          <cell r="I712">
            <v>0</v>
          </cell>
          <cell r="J712" t="str">
            <v/>
          </cell>
          <cell r="K712" t="str">
            <v/>
          </cell>
          <cell r="L712" t="str">
            <v/>
          </cell>
          <cell r="M712" t="str">
            <v/>
          </cell>
          <cell r="N712">
            <v>100</v>
          </cell>
          <cell r="O712" t="str">
            <v/>
          </cell>
        </row>
        <row r="713">
          <cell r="B713" t="str">
            <v xml:space="preserve"> 1.3.2.2.1.1</v>
          </cell>
          <cell r="C713" t="str">
            <v xml:space="preserve">IMPLANTAÇÃO DO ESCRITÓRIO DA CONTRATADA NA UN-REPAR  </v>
          </cell>
          <cell r="D713" t="str">
            <v>INSTRUMENTAÇÃO</v>
          </cell>
          <cell r="E713">
            <v>0</v>
          </cell>
          <cell r="F713">
            <v>1</v>
          </cell>
          <cell r="H713">
            <v>0</v>
          </cell>
          <cell r="I713">
            <v>0</v>
          </cell>
          <cell r="K713" t="str">
            <v>LM - PLANTA DE LOCAÇÃO DE DETECTORES E ENCAMINHAMENTO DE CABOS</v>
          </cell>
          <cell r="L713" t="str">
            <v>A4</v>
          </cell>
          <cell r="O713">
            <v>10</v>
          </cell>
        </row>
        <row r="714">
          <cell r="B714" t="str">
            <v xml:space="preserve"> 1.3.2.2.1.2</v>
          </cell>
          <cell r="C714" t="str">
            <v xml:space="preserve">MANUTENÇÃO ESCRITÓRIO DA CONTRATADA NA UN-REPAR  </v>
          </cell>
          <cell r="D714" t="str">
            <v>INSTRUMENTAÇÃO</v>
          </cell>
          <cell r="E714">
            <v>0</v>
          </cell>
          <cell r="F714">
            <v>1</v>
          </cell>
          <cell r="H714">
            <v>0</v>
          </cell>
          <cell r="I714">
            <v>0</v>
          </cell>
          <cell r="K714" t="str">
            <v>LM - PLANTA DE LOCAÇÃO DE ANALISADORES E ENCAMINHAMENTO DE CABOS</v>
          </cell>
          <cell r="L714" t="str">
            <v>A4</v>
          </cell>
          <cell r="O714">
            <v>90</v>
          </cell>
        </row>
        <row r="715">
          <cell r="A715">
            <v>4</v>
          </cell>
          <cell r="B715" t="str">
            <v xml:space="preserve"> 1.3.2.3  </v>
          </cell>
          <cell r="C715" t="str">
            <v xml:space="preserve"> PROJETOS CIVIS E ELETRONICOS  </v>
          </cell>
          <cell r="D715" t="str">
            <v>INSTRUMENTAÇÃO</v>
          </cell>
          <cell r="E715" t="str">
            <v>1.1.2.1.5.8</v>
          </cell>
          <cell r="F715" t="str">
            <v>1.1.2.1.5.8.1</v>
          </cell>
          <cell r="H715">
            <v>0</v>
          </cell>
          <cell r="I715">
            <v>0</v>
          </cell>
          <cell r="J715" t="str">
            <v/>
          </cell>
          <cell r="K715" t="str">
            <v/>
          </cell>
          <cell r="L715" t="str">
            <v/>
          </cell>
          <cell r="M715">
            <v>82</v>
          </cell>
          <cell r="N715" t="str">
            <v/>
          </cell>
          <cell r="O715" t="str">
            <v/>
          </cell>
        </row>
        <row r="716">
          <cell r="A716">
            <v>5</v>
          </cell>
          <cell r="B716" t="str">
            <v xml:space="preserve"> 1.3.2.3.1  </v>
          </cell>
          <cell r="C716" t="str">
            <v xml:space="preserve"> CIVIL  </v>
          </cell>
          <cell r="D716" t="str">
            <v>INSTRUMENTAÇÃO</v>
          </cell>
          <cell r="E716" t="str">
            <v>1.1.2.1.5.8</v>
          </cell>
          <cell r="F716" t="str">
            <v>1.1.2.1.5.8.1</v>
          </cell>
          <cell r="H716">
            <v>0</v>
          </cell>
          <cell r="I716">
            <v>0</v>
          </cell>
          <cell r="J716" t="str">
            <v/>
          </cell>
          <cell r="K716" t="str">
            <v/>
          </cell>
          <cell r="L716" t="str">
            <v/>
          </cell>
          <cell r="M716" t="str">
            <v/>
          </cell>
          <cell r="N716">
            <v>15</v>
          </cell>
          <cell r="O716" t="str">
            <v/>
          </cell>
        </row>
        <row r="717">
          <cell r="A717">
            <v>6</v>
          </cell>
          <cell r="B717" t="str">
            <v xml:space="preserve"> 1.3.2.3.1.1  </v>
          </cell>
          <cell r="C717" t="str">
            <v xml:space="preserve"> ESTRUTURA  </v>
          </cell>
          <cell r="D717" t="str">
            <v>INSTRUMENTAÇÃO</v>
          </cell>
          <cell r="E717" t="str">
            <v>1.1.2.1.5.8</v>
          </cell>
          <cell r="F717" t="str">
            <v>1.1.2.1.5.8.1</v>
          </cell>
          <cell r="H717">
            <v>0</v>
          </cell>
          <cell r="I717">
            <v>0</v>
          </cell>
          <cell r="J717" t="str">
            <v/>
          </cell>
          <cell r="K717" t="str">
            <v/>
          </cell>
          <cell r="L717" t="str">
            <v/>
          </cell>
          <cell r="M717" t="str">
            <v/>
          </cell>
          <cell r="N717" t="str">
            <v/>
          </cell>
          <cell r="O717">
            <v>40</v>
          </cell>
        </row>
        <row r="718">
          <cell r="A718">
            <v>6</v>
          </cell>
          <cell r="B718" t="str">
            <v xml:space="preserve"> 1.3.2.3.1.2  </v>
          </cell>
          <cell r="C718" t="str">
            <v xml:space="preserve"> ARQUITETONICO  </v>
          </cell>
          <cell r="D718" t="str">
            <v>INSTRUMENTAÇÃO</v>
          </cell>
          <cell r="E718" t="str">
            <v>1.1.2.1.5.8</v>
          </cell>
          <cell r="F718" t="str">
            <v>1.1.2.1.5.8.1</v>
          </cell>
          <cell r="H718">
            <v>0</v>
          </cell>
          <cell r="I718">
            <v>0</v>
          </cell>
          <cell r="J718" t="str">
            <v/>
          </cell>
          <cell r="K718" t="str">
            <v/>
          </cell>
          <cell r="L718" t="str">
            <v/>
          </cell>
          <cell r="M718" t="str">
            <v/>
          </cell>
          <cell r="N718" t="str">
            <v/>
          </cell>
          <cell r="O718">
            <v>30</v>
          </cell>
        </row>
        <row r="719">
          <cell r="A719">
            <v>6</v>
          </cell>
          <cell r="B719" t="str">
            <v xml:space="preserve"> 1.3.2.3.1.3  </v>
          </cell>
          <cell r="C719" t="str">
            <v xml:space="preserve"> UNDERGROUD  </v>
          </cell>
          <cell r="D719" t="str">
            <v>INSTRUMENTAÇÃO</v>
          </cell>
          <cell r="E719" t="str">
            <v>1.1.2.1.5</v>
          </cell>
          <cell r="F719" t="str">
            <v>1.1.2.1.5.9</v>
          </cell>
          <cell r="G719" t="str">
            <v>1.1.2.1.5.9</v>
          </cell>
          <cell r="H719">
            <v>0</v>
          </cell>
          <cell r="I719">
            <v>0</v>
          </cell>
          <cell r="J719" t="str">
            <v/>
          </cell>
          <cell r="K719" t="str">
            <v/>
          </cell>
          <cell r="L719" t="str">
            <v/>
          </cell>
          <cell r="M719" t="str">
            <v/>
          </cell>
          <cell r="N719" t="str">
            <v/>
          </cell>
          <cell r="O719">
            <v>30</v>
          </cell>
        </row>
        <row r="720">
          <cell r="A720">
            <v>5</v>
          </cell>
          <cell r="B720" t="str">
            <v xml:space="preserve"> 1.3.2.3.2  </v>
          </cell>
          <cell r="C720" t="str">
            <v xml:space="preserve"> ELETROMECÂNICOS  </v>
          </cell>
          <cell r="D720" t="str">
            <v>INSTRUMENTAÇÃO</v>
          </cell>
          <cell r="E720" t="str">
            <v>1.1.2.1.5.9</v>
          </cell>
          <cell r="F720" t="str">
            <v>1.1.2.1.5.9.1</v>
          </cell>
          <cell r="H720">
            <v>0</v>
          </cell>
          <cell r="I720">
            <v>0</v>
          </cell>
          <cell r="J720" t="str">
            <v/>
          </cell>
          <cell r="K720" t="str">
            <v/>
          </cell>
          <cell r="L720" t="str">
            <v/>
          </cell>
          <cell r="M720" t="str">
            <v/>
          </cell>
          <cell r="N720">
            <v>78</v>
          </cell>
          <cell r="O720" t="str">
            <v/>
          </cell>
        </row>
        <row r="721">
          <cell r="A721">
            <v>6</v>
          </cell>
          <cell r="B721" t="str">
            <v xml:space="preserve"> 1.3.2.3.2.1  </v>
          </cell>
          <cell r="C721" t="str">
            <v xml:space="preserve"> PROCESSO  </v>
          </cell>
          <cell r="D721" t="str">
            <v>INSTRUMENTAÇÃO</v>
          </cell>
          <cell r="E721" t="str">
            <v>1.1.2.1.5.9</v>
          </cell>
          <cell r="F721" t="str">
            <v>1.1.2.1.5.9.1</v>
          </cell>
          <cell r="H721">
            <v>0</v>
          </cell>
          <cell r="I721">
            <v>0</v>
          </cell>
          <cell r="J721" t="str">
            <v/>
          </cell>
          <cell r="K721" t="str">
            <v/>
          </cell>
          <cell r="L721" t="str">
            <v/>
          </cell>
          <cell r="M721" t="str">
            <v/>
          </cell>
          <cell r="N721" t="str">
            <v/>
          </cell>
          <cell r="O721">
            <v>25</v>
          </cell>
        </row>
        <row r="722">
          <cell r="A722">
            <v>6</v>
          </cell>
          <cell r="B722" t="str">
            <v xml:space="preserve"> 1.3.2.3.2.2  </v>
          </cell>
          <cell r="C722" t="str">
            <v xml:space="preserve"> EQUIPAMENTOS  </v>
          </cell>
          <cell r="D722" t="str">
            <v>INSTRUMENTAÇÃO</v>
          </cell>
          <cell r="E722" t="str">
            <v>1.1.2.1.5.9</v>
          </cell>
          <cell r="F722" t="str">
            <v>1.1.2.1.5.9.1</v>
          </cell>
          <cell r="H722">
            <v>0</v>
          </cell>
          <cell r="I722">
            <v>0</v>
          </cell>
          <cell r="J722" t="str">
            <v/>
          </cell>
          <cell r="K722" t="str">
            <v/>
          </cell>
          <cell r="L722" t="str">
            <v/>
          </cell>
          <cell r="M722" t="str">
            <v/>
          </cell>
          <cell r="N722" t="str">
            <v/>
          </cell>
          <cell r="O722">
            <v>15</v>
          </cell>
        </row>
        <row r="723">
          <cell r="A723">
            <v>6</v>
          </cell>
          <cell r="B723" t="str">
            <v xml:space="preserve"> 1.3.2.3.2.3  </v>
          </cell>
          <cell r="C723" t="str">
            <v xml:space="preserve"> TUBULAÇÃO  </v>
          </cell>
          <cell r="D723" t="str">
            <v>INSTRUMENTAÇÃO</v>
          </cell>
          <cell r="E723" t="str">
            <v>1.1.2.1.5.9</v>
          </cell>
          <cell r="F723" t="str">
            <v>1.1.2.1.5.9.1</v>
          </cell>
          <cell r="H723">
            <v>0</v>
          </cell>
          <cell r="I723">
            <v>0</v>
          </cell>
          <cell r="J723" t="str">
            <v/>
          </cell>
          <cell r="K723" t="str">
            <v/>
          </cell>
          <cell r="L723" t="str">
            <v/>
          </cell>
          <cell r="M723" t="str">
            <v/>
          </cell>
          <cell r="N723" t="str">
            <v/>
          </cell>
          <cell r="O723">
            <v>30</v>
          </cell>
        </row>
        <row r="724">
          <cell r="A724">
            <v>6</v>
          </cell>
          <cell r="B724" t="str">
            <v xml:space="preserve"> 1.3.2.3.2.4  </v>
          </cell>
          <cell r="C724" t="str">
            <v xml:space="preserve"> ELÉTRICA  </v>
          </cell>
          <cell r="D724" t="str">
            <v>INSTRUMENTAÇÃO</v>
          </cell>
          <cell r="E724" t="str">
            <v>1.1.2.1.5.9</v>
          </cell>
          <cell r="F724" t="str">
            <v>1.1.2.1.5.9.1</v>
          </cell>
          <cell r="H724">
            <v>0</v>
          </cell>
          <cell r="I724">
            <v>0</v>
          </cell>
          <cell r="J724" t="str">
            <v/>
          </cell>
          <cell r="K724" t="str">
            <v/>
          </cell>
          <cell r="L724" t="str">
            <v/>
          </cell>
          <cell r="M724" t="str">
            <v/>
          </cell>
          <cell r="N724" t="str">
            <v/>
          </cell>
          <cell r="O724">
            <v>10</v>
          </cell>
        </row>
        <row r="725">
          <cell r="A725">
            <v>6</v>
          </cell>
          <cell r="B725" t="str">
            <v xml:space="preserve"> 1.3.2.3.2.5  </v>
          </cell>
          <cell r="C725" t="str">
            <v xml:space="preserve"> INSTRUMENTAÇÃO  </v>
          </cell>
          <cell r="D725" t="str">
            <v>INSTRUMENTAÇÃO</v>
          </cell>
          <cell r="E725" t="str">
            <v>1.1.2.1.5.9</v>
          </cell>
          <cell r="F725" t="str">
            <v>1.1.2.1.5.9.1</v>
          </cell>
          <cell r="H725">
            <v>0</v>
          </cell>
          <cell r="I725">
            <v>0</v>
          </cell>
          <cell r="J725" t="str">
            <v/>
          </cell>
          <cell r="K725" t="str">
            <v/>
          </cell>
          <cell r="L725" t="str">
            <v/>
          </cell>
          <cell r="M725" t="str">
            <v/>
          </cell>
          <cell r="N725" t="str">
            <v/>
          </cell>
          <cell r="O725">
            <v>20</v>
          </cell>
        </row>
        <row r="726">
          <cell r="A726">
            <v>5</v>
          </cell>
          <cell r="B726" t="str">
            <v xml:space="preserve"> 1.3.2.3.3  </v>
          </cell>
          <cell r="C726" t="str">
            <v xml:space="preserve"> LIVRO DE PROJETO DE PRÉ DETALHAMENTO  </v>
          </cell>
          <cell r="D726" t="str">
            <v>INSTRUMENTAÇÃO</v>
          </cell>
          <cell r="E726" t="str">
            <v>1.1.2.1.5.9</v>
          </cell>
          <cell r="F726" t="str">
            <v>1.1.2.1.5.9.1</v>
          </cell>
          <cell r="H726">
            <v>0</v>
          </cell>
          <cell r="I726">
            <v>0</v>
          </cell>
          <cell r="J726" t="str">
            <v/>
          </cell>
          <cell r="K726" t="str">
            <v/>
          </cell>
          <cell r="L726" t="str">
            <v/>
          </cell>
          <cell r="M726" t="str">
            <v/>
          </cell>
          <cell r="N726">
            <v>2</v>
          </cell>
          <cell r="O726" t="str">
            <v/>
          </cell>
        </row>
        <row r="727">
          <cell r="A727">
            <v>5</v>
          </cell>
          <cell r="B727" t="str">
            <v xml:space="preserve"> 1.3.2.3.4  </v>
          </cell>
          <cell r="C727" t="str">
            <v xml:space="preserve"> MAQUETE ELETRONICA  </v>
          </cell>
          <cell r="D727" t="str">
            <v>INSTRUMENTAÇÃO</v>
          </cell>
          <cell r="E727" t="str">
            <v>1.1.2.1.5.9</v>
          </cell>
          <cell r="F727" t="str">
            <v>1.1.2.1.5.9.1</v>
          </cell>
          <cell r="H727" t="str">
            <v>FD-5230.00-2316-812-QGI-003</v>
          </cell>
          <cell r="I727" t="str">
            <v>FD-2316-I.06-008</v>
          </cell>
          <cell r="J727" t="str">
            <v/>
          </cell>
          <cell r="K727" t="str">
            <v/>
          </cell>
          <cell r="L727" t="str">
            <v/>
          </cell>
          <cell r="M727" t="str">
            <v/>
          </cell>
          <cell r="N727">
            <v>5</v>
          </cell>
          <cell r="O727" t="str">
            <v/>
          </cell>
        </row>
        <row r="728">
          <cell r="C728" t="str">
            <v xml:space="preserve">SUB-TOTAL - UNIDADE 2313 HDT DE INSTÁVEIS  </v>
          </cell>
          <cell r="D728" t="str">
            <v>INSTRUMENTAÇÃO</v>
          </cell>
          <cell r="E728" t="str">
            <v>1.1.2.1.5.9</v>
          </cell>
          <cell r="F728" t="str">
            <v>1.1.2.1.5.9.1</v>
          </cell>
          <cell r="H728" t="str">
            <v>FD-5230.00-2316-813-QGI-001</v>
          </cell>
          <cell r="I728" t="str">
            <v>FD-2316-I.06-009</v>
          </cell>
          <cell r="K728" t="str">
            <v xml:space="preserve">FOLHA DE DADOS - PLACAS DE ORIFÍCIO E ORIFÍCIOS DE RESTRIÇÃO </v>
          </cell>
          <cell r="L728" t="str">
            <v>A4</v>
          </cell>
          <cell r="M728">
            <v>17</v>
          </cell>
          <cell r="N728">
            <v>65</v>
          </cell>
        </row>
        <row r="729">
          <cell r="C729">
            <v>2316</v>
          </cell>
          <cell r="D729" t="str">
            <v>INSTRUMENTAÇÃO</v>
          </cell>
          <cell r="E729" t="str">
            <v>1.1.2.1.5.9</v>
          </cell>
          <cell r="F729" t="str">
            <v>1.1.2.1.5.9.1</v>
          </cell>
          <cell r="H729" t="str">
            <v>FD-5230.00-2316-813-QGI-002</v>
          </cell>
          <cell r="I729" t="str">
            <v>FD-2316-I.06-010</v>
          </cell>
          <cell r="K729" t="str">
            <v>FOLHA DE DADOS - MEDIDORES DE VAZÃO MÁSSICA TIPO CORIOLIS</v>
          </cell>
          <cell r="L729" t="str">
            <v>A4</v>
          </cell>
          <cell r="M729">
            <v>13</v>
          </cell>
          <cell r="N729">
            <v>80</v>
          </cell>
        </row>
        <row r="730">
          <cell r="A730">
            <v>3</v>
          </cell>
          <cell r="B730" t="str">
            <v>1.3.3</v>
          </cell>
          <cell r="C730" t="str">
            <v xml:space="preserve">OSBL INTERLIGAÇÕES ENTRE AS UNIDADES  </v>
          </cell>
          <cell r="D730" t="str">
            <v>INSTRUMENTAÇÃO</v>
          </cell>
          <cell r="E730" t="str">
            <v>1.1.2.1.5.9</v>
          </cell>
          <cell r="F730" t="str">
            <v>1.1.2.1.5.9.1</v>
          </cell>
          <cell r="H730">
            <v>0</v>
          </cell>
          <cell r="I730">
            <v>0</v>
          </cell>
          <cell r="J730" t="str">
            <v/>
          </cell>
          <cell r="K730" t="str">
            <v/>
          </cell>
          <cell r="L730">
            <v>10</v>
          </cell>
          <cell r="M730" t="str">
            <v/>
          </cell>
          <cell r="N730" t="str">
            <v/>
          </cell>
          <cell r="O730" t="str">
            <v/>
          </cell>
        </row>
        <row r="731">
          <cell r="A731">
            <v>4</v>
          </cell>
          <cell r="B731" t="str">
            <v xml:space="preserve"> 1.3.3.1  </v>
          </cell>
          <cell r="C731" t="str">
            <v xml:space="preserve"> MOBILIZAÇÃO  </v>
          </cell>
          <cell r="D731" t="str">
            <v>INSTRUMENTAÇÃO</v>
          </cell>
          <cell r="E731" t="str">
            <v>1.1.2.1.5.9</v>
          </cell>
          <cell r="F731" t="str">
            <v>1.1.2.1.5.9.1</v>
          </cell>
          <cell r="H731">
            <v>0</v>
          </cell>
          <cell r="I731">
            <v>0</v>
          </cell>
          <cell r="J731" t="str">
            <v/>
          </cell>
          <cell r="K731" t="str">
            <v/>
          </cell>
          <cell r="L731" t="str">
            <v/>
          </cell>
          <cell r="M731">
            <v>10</v>
          </cell>
          <cell r="N731" t="str">
            <v/>
          </cell>
          <cell r="O731" t="str">
            <v/>
          </cell>
        </row>
        <row r="732">
          <cell r="A732">
            <v>5</v>
          </cell>
          <cell r="B732" t="str">
            <v xml:space="preserve"> 1.3.3.1.1  </v>
          </cell>
          <cell r="C732" t="str">
            <v xml:space="preserve"> KICK OFF MEETING  </v>
          </cell>
          <cell r="D732" t="str">
            <v>INSTRUMENTAÇÃO</v>
          </cell>
          <cell r="E732">
            <v>0.50000000000000011</v>
          </cell>
          <cell r="F732">
            <v>1</v>
          </cell>
          <cell r="H732">
            <v>0</v>
          </cell>
          <cell r="I732">
            <v>1</v>
          </cell>
          <cell r="J732" t="str">
            <v/>
          </cell>
          <cell r="K732" t="str">
            <v/>
          </cell>
          <cell r="L732" t="str">
            <v/>
          </cell>
          <cell r="M732" t="str">
            <v/>
          </cell>
          <cell r="N732">
            <v>5</v>
          </cell>
          <cell r="O732" t="str">
            <v/>
          </cell>
        </row>
        <row r="733">
          <cell r="A733">
            <v>5</v>
          </cell>
          <cell r="B733" t="str">
            <v xml:space="preserve"> 1.3.3.1.2  </v>
          </cell>
          <cell r="C733" t="str">
            <v xml:space="preserve"> MOBILIZAÇÃO, PLANEJAMENTO. MANUTENÇÃO  </v>
          </cell>
          <cell r="D733" t="str">
            <v>INSTRUMENTAÇÃO</v>
          </cell>
          <cell r="E733" t="str">
            <v>1.1.2.1.5.9</v>
          </cell>
          <cell r="F733" t="str">
            <v>1.1.2.1.5.9.1</v>
          </cell>
          <cell r="H733">
            <v>0</v>
          </cell>
          <cell r="I733">
            <v>0</v>
          </cell>
          <cell r="J733" t="str">
            <v/>
          </cell>
          <cell r="K733" t="str">
            <v/>
          </cell>
          <cell r="L733" t="str">
            <v/>
          </cell>
          <cell r="M733" t="str">
            <v/>
          </cell>
          <cell r="N733">
            <v>75</v>
          </cell>
          <cell r="O733" t="str">
            <v/>
          </cell>
        </row>
        <row r="734">
          <cell r="A734">
            <v>6</v>
          </cell>
          <cell r="B734" t="str">
            <v xml:space="preserve"> 1.3.3.1.2.1  </v>
          </cell>
          <cell r="C734" t="str">
            <v xml:space="preserve"> MOBILIZAÇÃO DAS EQUIPES  </v>
          </cell>
          <cell r="D734" t="str">
            <v>INSTRUMENTAÇÃO</v>
          </cell>
          <cell r="E734" t="str">
            <v>1.1.2.1.5.9</v>
          </cell>
          <cell r="F734" t="str">
            <v>1.1.2.1.5.9.1</v>
          </cell>
          <cell r="H734">
            <v>0</v>
          </cell>
          <cell r="I734">
            <v>0</v>
          </cell>
          <cell r="J734" t="str">
            <v/>
          </cell>
          <cell r="K734" t="str">
            <v/>
          </cell>
          <cell r="L734" t="str">
            <v/>
          </cell>
          <cell r="M734" t="str">
            <v/>
          </cell>
          <cell r="N734" t="str">
            <v/>
          </cell>
          <cell r="O734">
            <v>10</v>
          </cell>
        </row>
        <row r="735">
          <cell r="B735" t="str">
            <v>1.3.3.1.2.1.1</v>
          </cell>
          <cell r="C735" t="str">
            <v xml:space="preserve"> MOBILIZAÇÃO DA EQUIPE NO ESCRITÓRIO SEDE DA CONTRATADA</v>
          </cell>
          <cell r="D735" t="str">
            <v>INSTRUMENTAÇÃO</v>
          </cell>
          <cell r="E735">
            <v>3.7499999999999999E-2</v>
          </cell>
          <cell r="F735">
            <v>1</v>
          </cell>
          <cell r="H735">
            <v>0</v>
          </cell>
          <cell r="I735">
            <v>0</v>
          </cell>
          <cell r="K735" t="str">
            <v>FOLHA DE DADOS - TRANSMISSORES DE NÍVEL TIPO RADAR</v>
          </cell>
          <cell r="L735" t="str">
            <v>A4</v>
          </cell>
          <cell r="M735" t="str">
            <v>19</v>
          </cell>
          <cell r="N735">
            <v>50</v>
          </cell>
        </row>
        <row r="736">
          <cell r="B736" t="str">
            <v>1.3.3.1.2.1.2</v>
          </cell>
          <cell r="C736" t="str">
            <v xml:space="preserve"> MOBILIZAÇÃO DA EQUIPE MÍNIMA LOTADA NA UM-REPAR</v>
          </cell>
          <cell r="D736" t="str">
            <v>INSTRUMENTAÇÃO</v>
          </cell>
          <cell r="E736">
            <v>0.71249999999999991</v>
          </cell>
          <cell r="F736">
            <v>1</v>
          </cell>
          <cell r="H736">
            <v>0</v>
          </cell>
          <cell r="I736">
            <v>0</v>
          </cell>
          <cell r="K736" t="str">
            <v>FOLHA DE DADOS - VISORES DE NÍVEL</v>
          </cell>
          <cell r="L736" t="str">
            <v>A4</v>
          </cell>
          <cell r="M736" t="str">
            <v>7</v>
          </cell>
          <cell r="N736">
            <v>55</v>
          </cell>
        </row>
        <row r="737">
          <cell r="A737">
            <v>6</v>
          </cell>
          <cell r="B737" t="str">
            <v xml:space="preserve">1.3.3.1.2.2  </v>
          </cell>
          <cell r="C737" t="str">
            <v xml:space="preserve"> PLANEJAMENTO  </v>
          </cell>
          <cell r="D737" t="str">
            <v>INSTRUMENTAÇÃO</v>
          </cell>
          <cell r="E737" t="str">
            <v>1.1.2.1.5.9</v>
          </cell>
          <cell r="F737" t="str">
            <v>1.1.2.1.5.9.1</v>
          </cell>
          <cell r="H737">
            <v>0</v>
          </cell>
          <cell r="I737">
            <v>0</v>
          </cell>
          <cell r="J737" t="str">
            <v/>
          </cell>
          <cell r="K737" t="str">
            <v/>
          </cell>
          <cell r="L737" t="str">
            <v/>
          </cell>
          <cell r="M737" t="str">
            <v/>
          </cell>
          <cell r="N737" t="str">
            <v/>
          </cell>
          <cell r="O737">
            <v>40</v>
          </cell>
        </row>
        <row r="738">
          <cell r="B738" t="str">
            <v>1.3.3.1.2.2.1</v>
          </cell>
          <cell r="C738" t="str">
            <v>ORGANIZAÇÃO, RESPONSABILIDADE, AUTORIDADE E RECURSOS</v>
          </cell>
          <cell r="D738" t="str">
            <v>INSTRUMENTAÇÃO</v>
          </cell>
          <cell r="E738" t="str">
            <v>1.1.2.1.5.9</v>
          </cell>
          <cell r="F738" t="str">
            <v>1.1.2.1.5.9.1</v>
          </cell>
          <cell r="H738">
            <v>0</v>
          </cell>
          <cell r="I738">
            <v>0</v>
          </cell>
          <cell r="K738" t="str">
            <v>FOLHA DE DADOS - VÁLVULAS DE CONTROLE</v>
          </cell>
          <cell r="L738" t="str">
            <v>A4</v>
          </cell>
          <cell r="M738" t="str">
            <v>34</v>
          </cell>
          <cell r="N738">
            <v>120</v>
          </cell>
        </row>
        <row r="739">
          <cell r="B739" t="str">
            <v>1.3.3.1.2.2.1.1</v>
          </cell>
          <cell r="C739" t="str">
            <v>ORGANOGRAMAS</v>
          </cell>
          <cell r="D739" t="str">
            <v>INSTRUMENTAÇÃO</v>
          </cell>
          <cell r="E739">
            <v>0.15</v>
          </cell>
          <cell r="F739">
            <v>1</v>
          </cell>
          <cell r="H739">
            <v>1</v>
          </cell>
          <cell r="I739">
            <v>0</v>
          </cell>
          <cell r="K739" t="str">
            <v xml:space="preserve">FOLHA DE DADOS - VÁLVULAS DE CONTROLE ON-OFF </v>
          </cell>
          <cell r="L739" t="str">
            <v>A4</v>
          </cell>
          <cell r="M739" t="str">
            <v>24</v>
          </cell>
          <cell r="N739">
            <v>65</v>
          </cell>
        </row>
        <row r="740">
          <cell r="B740" t="str">
            <v>1.3.3.1.2.2.1.2</v>
          </cell>
          <cell r="C740" t="str">
            <v>CURRÍCULOS</v>
          </cell>
          <cell r="D740" t="str">
            <v>INSTRUMENTAÇÃO</v>
          </cell>
          <cell r="E740">
            <v>0.15</v>
          </cell>
          <cell r="F740">
            <v>1</v>
          </cell>
          <cell r="H740">
            <v>1</v>
          </cell>
          <cell r="I740">
            <v>0</v>
          </cell>
          <cell r="K740" t="str">
            <v>FOLHA DE DADOS - VÁLVULAS TIPO ESFERA COM ATUADORES ELETROHIDRÁULICOS (CONTENÇÃO DE INVENTÁRIOS)</v>
          </cell>
          <cell r="L740" t="str">
            <v>A4</v>
          </cell>
          <cell r="M740" t="str">
            <v>8</v>
          </cell>
          <cell r="N740">
            <v>45</v>
          </cell>
        </row>
        <row r="741">
          <cell r="B741" t="str">
            <v>1.3.3.1.2.2.2</v>
          </cell>
          <cell r="C741" t="str">
            <v>RECURSOS</v>
          </cell>
          <cell r="D741" t="str">
            <v>INSTRUMENTAÇÃO</v>
          </cell>
          <cell r="E741" t="str">
            <v>1.1.2.1.5.9</v>
          </cell>
          <cell r="F741" t="str">
            <v>1.1.2.1.5.9.1</v>
          </cell>
          <cell r="H741">
            <v>0</v>
          </cell>
          <cell r="I741">
            <v>0</v>
          </cell>
          <cell r="K741" t="str">
            <v>FOLHA DE DADOS - VÁLVULAS AUTO-OPERADAS</v>
          </cell>
          <cell r="L741" t="str">
            <v>A4</v>
          </cell>
          <cell r="M741" t="str">
            <v>3</v>
          </cell>
          <cell r="N741">
            <v>15</v>
          </cell>
        </row>
        <row r="742">
          <cell r="B742" t="str">
            <v>1.3.3.1.2.2.2.1</v>
          </cell>
          <cell r="C742" t="str">
            <v>HISTOGRAMA DE MÃO DE OBRA</v>
          </cell>
          <cell r="D742" t="str">
            <v>INSTRUMENTAÇÃO</v>
          </cell>
          <cell r="E742">
            <v>0.3</v>
          </cell>
          <cell r="F742">
            <v>1</v>
          </cell>
          <cell r="H742">
            <v>0</v>
          </cell>
          <cell r="I742">
            <v>0</v>
          </cell>
          <cell r="K742" t="str">
            <v>FOLHA DE DADOS - VÁLVULAS DE DILÚVIO</v>
          </cell>
          <cell r="L742" t="str">
            <v>A4</v>
          </cell>
          <cell r="M742" t="str">
            <v>8</v>
          </cell>
          <cell r="N742">
            <v>45</v>
          </cell>
        </row>
        <row r="743">
          <cell r="B743" t="str">
            <v>1.3.3.1.2.2.3</v>
          </cell>
          <cell r="C743" t="str">
            <v>PROCEDIMENTO DE PLANEJAMENTO DE PROJETO</v>
          </cell>
          <cell r="D743" t="str">
            <v>INSTRUMENTAÇÃO</v>
          </cell>
          <cell r="E743" t="str">
            <v>1.1.2.1.5.9</v>
          </cell>
          <cell r="F743" t="str">
            <v>1.1.2.1.5.9.1</v>
          </cell>
          <cell r="H743">
            <v>0</v>
          </cell>
          <cell r="I743">
            <v>0</v>
          </cell>
          <cell r="K743" t="str">
            <v>FOLHA DE DADOS - VÁLVULAS DE  SEGURANÇA E ALÍVIO</v>
          </cell>
          <cell r="L743" t="str">
            <v>A4</v>
          </cell>
          <cell r="M743" t="str">
            <v>19</v>
          </cell>
          <cell r="N743">
            <v>65</v>
          </cell>
        </row>
        <row r="744">
          <cell r="B744" t="str">
            <v>1.3.3.1.2.2.3.1</v>
          </cell>
          <cell r="C744" t="str">
            <v>EAP DETALHADA</v>
          </cell>
          <cell r="D744" t="str">
            <v>INSTRUMENTAÇÃO</v>
          </cell>
          <cell r="E744">
            <v>0.27</v>
          </cell>
          <cell r="F744">
            <v>1</v>
          </cell>
          <cell r="H744">
            <v>0</v>
          </cell>
          <cell r="I744">
            <v>0</v>
          </cell>
          <cell r="K744" t="str">
            <v>FOLHA DE DADOS - VÁLVULAS DE ALÍVIO DE PRESSÃO E VÁCUO</v>
          </cell>
          <cell r="L744" t="str">
            <v>A4</v>
          </cell>
          <cell r="M744" t="str">
            <v>1</v>
          </cell>
          <cell r="N744">
            <v>15</v>
          </cell>
        </row>
        <row r="745">
          <cell r="B745" t="str">
            <v>1.3.3.1.2.2.3.2</v>
          </cell>
          <cell r="C745" t="str">
            <v>LISTA DE DOCUMENTOS DA U-2316 - UHDS</v>
          </cell>
          <cell r="D745" t="str">
            <v>INSTRUMENTAÇÃO</v>
          </cell>
          <cell r="E745">
            <v>0.36</v>
          </cell>
          <cell r="F745">
            <v>1</v>
          </cell>
          <cell r="H745">
            <v>0</v>
          </cell>
          <cell r="I745">
            <v>0</v>
          </cell>
          <cell r="K745" t="str">
            <v>FOLHA DE DADOS - MONITORES DE CORROSÃO</v>
          </cell>
          <cell r="L745" t="str">
            <v>A4</v>
          </cell>
          <cell r="M745" t="str">
            <v>3</v>
          </cell>
          <cell r="N745">
            <v>15</v>
          </cell>
        </row>
        <row r="746">
          <cell r="B746" t="str">
            <v>1.3.3.1.2.2.3.3</v>
          </cell>
          <cell r="C746" t="str">
            <v>CRONOGRAMA DE EXECUÇÃO FÍSICA DETALHADO</v>
          </cell>
          <cell r="D746" t="str">
            <v>INSTRUMENTAÇÃO</v>
          </cell>
          <cell r="E746">
            <v>0.36</v>
          </cell>
          <cell r="F746">
            <v>1</v>
          </cell>
          <cell r="H746">
            <v>0</v>
          </cell>
          <cell r="I746">
            <v>0</v>
          </cell>
          <cell r="K746" t="str">
            <v>FOLHA DE DADOS - ANALISADORES DE ENXOFRE</v>
          </cell>
          <cell r="L746" t="str">
            <v>A4</v>
          </cell>
          <cell r="M746">
            <v>5</v>
          </cell>
          <cell r="N746">
            <v>45</v>
          </cell>
        </row>
        <row r="747">
          <cell r="B747" t="str">
            <v>1.3.3.1.2.2.3.4</v>
          </cell>
          <cell r="C747" t="str">
            <v>CURVA DE EXECUÇÃO FÍSICA</v>
          </cell>
          <cell r="D747" t="str">
            <v>INSTRUMENTAÇÃO</v>
          </cell>
          <cell r="E747">
            <v>0.18</v>
          </cell>
          <cell r="F747">
            <v>1</v>
          </cell>
          <cell r="H747">
            <v>0</v>
          </cell>
          <cell r="I747">
            <v>0</v>
          </cell>
          <cell r="K747" t="str">
            <v>FOLHA DE DADOS - ANALISADORES DE H2S</v>
          </cell>
          <cell r="L747" t="str">
            <v>A4</v>
          </cell>
          <cell r="M747">
            <v>4</v>
          </cell>
          <cell r="N747">
            <v>20</v>
          </cell>
        </row>
        <row r="748">
          <cell r="B748" t="str">
            <v>1.3.3.1.2.2.3.5</v>
          </cell>
          <cell r="C748" t="str">
            <v>CRONOGRAMA DE EXECUÇÃO FÍSICA-FINANCEIRO DETALHADO</v>
          </cell>
          <cell r="D748" t="str">
            <v>INSTRUMENTAÇÃO</v>
          </cell>
          <cell r="E748">
            <v>0.18</v>
          </cell>
          <cell r="F748">
            <v>1</v>
          </cell>
          <cell r="H748">
            <v>0</v>
          </cell>
          <cell r="I748">
            <v>0</v>
          </cell>
          <cell r="K748" t="str">
            <v>FOLHA DE DADOS - ANALISADORES DE  O2</v>
          </cell>
          <cell r="L748" t="str">
            <v>A4</v>
          </cell>
          <cell r="M748">
            <v>3</v>
          </cell>
          <cell r="N748">
            <v>15</v>
          </cell>
        </row>
        <row r="749">
          <cell r="B749" t="str">
            <v>1.3.3.1.2.2.3.6</v>
          </cell>
          <cell r="C749" t="str">
            <v>CURVA DE EXECUÇÃO FÍSICA-FINANCEIRA</v>
          </cell>
          <cell r="D749" t="str">
            <v>INSTRUMENTAÇÃO</v>
          </cell>
          <cell r="E749">
            <v>0.18</v>
          </cell>
          <cell r="F749">
            <v>1</v>
          </cell>
          <cell r="H749">
            <v>0</v>
          </cell>
          <cell r="I749">
            <v>0</v>
          </cell>
          <cell r="K749" t="str">
            <v>FOLHA DE DADOS - ANALISADORES DE PH</v>
          </cell>
          <cell r="L749" t="str">
            <v>A4</v>
          </cell>
          <cell r="M749">
            <v>2</v>
          </cell>
          <cell r="N749">
            <v>15</v>
          </cell>
        </row>
        <row r="750">
          <cell r="B750" t="str">
            <v>1.3.3.1.2.2.3.7</v>
          </cell>
          <cell r="C750" t="str">
            <v>PROCEDIMENTO DE MEDIÇÃO DE SERVIÇOS</v>
          </cell>
          <cell r="D750" t="str">
            <v>INSTRUMENTAÇÃO</v>
          </cell>
          <cell r="E750">
            <v>0.27</v>
          </cell>
          <cell r="F750">
            <v>1</v>
          </cell>
          <cell r="H750">
            <v>1</v>
          </cell>
          <cell r="I750">
            <v>0</v>
          </cell>
          <cell r="K750" t="str">
            <v>FOLHA DE DADOS - CROMATÓGRAFOS</v>
          </cell>
          <cell r="L750" t="str">
            <v>A4</v>
          </cell>
          <cell r="M750">
            <v>15</v>
          </cell>
          <cell r="N750">
            <v>65</v>
          </cell>
        </row>
        <row r="751">
          <cell r="B751" t="str">
            <v>1.3.3.1.2.2.4</v>
          </cell>
          <cell r="C751" t="str">
            <v>PROCEDIMENTOS DE QSMS</v>
          </cell>
          <cell r="D751" t="str">
            <v>INSTRUMENTAÇÃO</v>
          </cell>
          <cell r="E751" t="str">
            <v>1.1.2.1.5.9</v>
          </cell>
          <cell r="F751" t="str">
            <v>1.1.2.1.5.9.1</v>
          </cell>
          <cell r="H751">
            <v>0</v>
          </cell>
          <cell r="I751">
            <v>0</v>
          </cell>
          <cell r="K751" t="str">
            <v>FOLHA DE DADOS - DETECTORES DE GÁS</v>
          </cell>
          <cell r="L751" t="str">
            <v>A4</v>
          </cell>
          <cell r="M751" t="str">
            <v>18</v>
          </cell>
          <cell r="N751">
            <v>50</v>
          </cell>
        </row>
        <row r="752">
          <cell r="B752" t="str">
            <v>1.3.3.1.2.2.4.1</v>
          </cell>
          <cell r="C752" t="str">
            <v>MANUAL DA QUALIDADE DE PROJETO DE PRÉ-DETALHAMENTO</v>
          </cell>
          <cell r="D752" t="str">
            <v>INSTRUMENTAÇÃO</v>
          </cell>
          <cell r="E752">
            <v>0.41999999999999987</v>
          </cell>
          <cell r="F752">
            <v>1</v>
          </cell>
          <cell r="H752">
            <v>1</v>
          </cell>
          <cell r="I752">
            <v>0</v>
          </cell>
          <cell r="K752" t="str">
            <v>FOLHA DE DADOS - ACIONADORES MANUAIS (BOTOEIRAS)</v>
          </cell>
          <cell r="L752" t="str">
            <v>A4</v>
          </cell>
          <cell r="M752" t="str">
            <v>3</v>
          </cell>
          <cell r="N752">
            <v>15</v>
          </cell>
        </row>
        <row r="753">
          <cell r="B753" t="str">
            <v>1.3.3.1.2.2.4.2</v>
          </cell>
          <cell r="C753" t="str">
            <v>PLANO DA QUALIDADE</v>
          </cell>
          <cell r="D753" t="str">
            <v>INSTRUMENTAÇÃO</v>
          </cell>
          <cell r="E753">
            <v>0.18</v>
          </cell>
          <cell r="F753">
            <v>1</v>
          </cell>
          <cell r="H753">
            <v>1</v>
          </cell>
          <cell r="I753">
            <v>0</v>
          </cell>
          <cell r="K753" t="str">
            <v>FOLHA DE DADOS -SIRENES ÁUDIO VISUAIS</v>
          </cell>
          <cell r="L753" t="str">
            <v>A4</v>
          </cell>
          <cell r="M753" t="str">
            <v>3</v>
          </cell>
          <cell r="N753">
            <v>15</v>
          </cell>
        </row>
        <row r="754">
          <cell r="A754">
            <v>6</v>
          </cell>
          <cell r="B754" t="str">
            <v xml:space="preserve"> 1.3.3.1.2.3</v>
          </cell>
          <cell r="C754" t="str">
            <v xml:space="preserve"> MANUTENÇÃO DAS EQUIPES  </v>
          </cell>
          <cell r="D754" t="str">
            <v>INSTRUMENTAÇÃO</v>
          </cell>
          <cell r="E754" t="str">
            <v>1.1.2.1.5.9</v>
          </cell>
          <cell r="F754" t="str">
            <v>1.1.2.1.5.9.1</v>
          </cell>
          <cell r="H754">
            <v>0</v>
          </cell>
          <cell r="I754">
            <v>0</v>
          </cell>
          <cell r="J754" t="str">
            <v/>
          </cell>
          <cell r="K754" t="str">
            <v/>
          </cell>
          <cell r="L754" t="str">
            <v/>
          </cell>
          <cell r="M754" t="str">
            <v/>
          </cell>
          <cell r="N754" t="str">
            <v/>
          </cell>
          <cell r="O754">
            <v>50</v>
          </cell>
        </row>
        <row r="755">
          <cell r="B755" t="str">
            <v xml:space="preserve"> 1.3.3.1.2.3.1</v>
          </cell>
          <cell r="C755" t="str">
            <v>MANUTENÇÃO DA EQUIPE NO ESCRITÓRIO SEDE DA CONTRATADA</v>
          </cell>
          <cell r="D755" t="str">
            <v>INSTRUMENTAÇÃO</v>
          </cell>
          <cell r="E755">
            <v>0</v>
          </cell>
          <cell r="F755">
            <v>1</v>
          </cell>
          <cell r="H755">
            <v>0</v>
          </cell>
          <cell r="I755">
            <v>0</v>
          </cell>
          <cell r="K755" t="str">
            <v>FOLHA DE DADOS - PAINÉIS DE REARRANJO</v>
          </cell>
          <cell r="L755" t="str">
            <v>A4</v>
          </cell>
          <cell r="M755">
            <v>25</v>
          </cell>
          <cell r="N755">
            <v>65</v>
          </cell>
        </row>
        <row r="756">
          <cell r="B756" t="str">
            <v xml:space="preserve"> 1.3.3.1.2.3.2</v>
          </cell>
          <cell r="C756" t="str">
            <v>MANUTENÇÃO DA EQUIPE MÍNIMA LOTADA NA UM-REPAR</v>
          </cell>
          <cell r="D756" t="str">
            <v>INSTRUMENTAÇÃO</v>
          </cell>
          <cell r="E756">
            <v>0</v>
          </cell>
          <cell r="F756">
            <v>1</v>
          </cell>
          <cell r="H756">
            <v>0</v>
          </cell>
          <cell r="I756">
            <v>0</v>
          </cell>
        </row>
        <row r="757">
          <cell r="A757">
            <v>5</v>
          </cell>
          <cell r="B757" t="str">
            <v xml:space="preserve"> 1.3.3.1.3  </v>
          </cell>
          <cell r="C757" t="str">
            <v xml:space="preserve"> DESMOBILIZAÇÃO  </v>
          </cell>
          <cell r="D757" t="str">
            <v>INSTRUMENTAÇÃO</v>
          </cell>
          <cell r="E757">
            <v>2.0000000000000004</v>
          </cell>
          <cell r="F757">
            <v>1</v>
          </cell>
          <cell r="H757">
            <v>0</v>
          </cell>
          <cell r="I757">
            <v>0</v>
          </cell>
          <cell r="J757" t="str">
            <v/>
          </cell>
          <cell r="K757" t="str">
            <v/>
          </cell>
          <cell r="L757" t="str">
            <v/>
          </cell>
          <cell r="M757" t="str">
            <v/>
          </cell>
          <cell r="N757">
            <v>20</v>
          </cell>
          <cell r="O757" t="str">
            <v/>
          </cell>
        </row>
        <row r="758">
          <cell r="A758">
            <v>4</v>
          </cell>
          <cell r="B758" t="str">
            <v xml:space="preserve"> 1.3.3.2  </v>
          </cell>
          <cell r="C758" t="str">
            <v xml:space="preserve"> INFRA-ESTRUTURA  </v>
          </cell>
          <cell r="D758" t="str">
            <v>INSTRUMENTAÇÃO</v>
          </cell>
          <cell r="E758" t="str">
            <v>1.1.2.1.5.9</v>
          </cell>
          <cell r="F758" t="str">
            <v>1.1.2.1.5.9.1</v>
          </cell>
          <cell r="H758">
            <v>0</v>
          </cell>
          <cell r="I758">
            <v>0</v>
          </cell>
          <cell r="J758" t="str">
            <v/>
          </cell>
          <cell r="K758" t="str">
            <v/>
          </cell>
          <cell r="L758" t="str">
            <v/>
          </cell>
          <cell r="M758">
            <v>8</v>
          </cell>
          <cell r="N758" t="str">
            <v/>
          </cell>
          <cell r="O758" t="str">
            <v/>
          </cell>
        </row>
        <row r="759">
          <cell r="A759">
            <v>5</v>
          </cell>
          <cell r="B759" t="str">
            <v xml:space="preserve"> 1.3.3.2.1  </v>
          </cell>
          <cell r="C759" t="str">
            <v xml:space="preserve"> ESCRITÓRIO DA CONTRATADA NA UN-REPAR  </v>
          </cell>
          <cell r="D759" t="str">
            <v>INSTRUMENTAÇÃO</v>
          </cell>
          <cell r="E759" t="str">
            <v>1.1.2.1.5.9</v>
          </cell>
          <cell r="F759" t="str">
            <v>1.1.2.1.5.9.1</v>
          </cell>
          <cell r="H759">
            <v>0</v>
          </cell>
          <cell r="I759">
            <v>0</v>
          </cell>
          <cell r="J759" t="str">
            <v/>
          </cell>
          <cell r="K759" t="str">
            <v/>
          </cell>
          <cell r="L759" t="str">
            <v/>
          </cell>
          <cell r="M759" t="str">
            <v/>
          </cell>
          <cell r="N759">
            <v>100</v>
          </cell>
          <cell r="O759" t="str">
            <v/>
          </cell>
        </row>
        <row r="760">
          <cell r="B760" t="str">
            <v xml:space="preserve"> 1.3.3.2.1.1</v>
          </cell>
          <cell r="C760" t="str">
            <v xml:space="preserve">IMPLANTAÇÃO DO ESCRITÓRIO DA CONTRATADA NA UN-REPAR  </v>
          </cell>
          <cell r="D760" t="str">
            <v>INSTRUMENTAÇÃO</v>
          </cell>
          <cell r="E760">
            <v>0</v>
          </cell>
          <cell r="F760">
            <v>1</v>
          </cell>
          <cell r="H760">
            <v>0</v>
          </cell>
          <cell r="I760">
            <v>0</v>
          </cell>
          <cell r="K760" t="str">
            <v>RM - POÇOS DE PROTEÇÃO</v>
          </cell>
          <cell r="L760" t="str">
            <v>A4</v>
          </cell>
          <cell r="N760">
            <v>5</v>
          </cell>
          <cell r="O760">
            <v>10</v>
          </cell>
        </row>
        <row r="761">
          <cell r="B761" t="str">
            <v xml:space="preserve"> 1.3.3.2.1.2</v>
          </cell>
          <cell r="C761" t="str">
            <v xml:space="preserve">MANUTENÇÃO ESCRITÓRIO DA CONTRATADA NA UN-REPAR  </v>
          </cell>
          <cell r="D761" t="str">
            <v>INSTRUMENTAÇÃO</v>
          </cell>
          <cell r="E761">
            <v>0</v>
          </cell>
          <cell r="F761">
            <v>1</v>
          </cell>
          <cell r="H761">
            <v>0</v>
          </cell>
          <cell r="I761">
            <v>0</v>
          </cell>
          <cell r="K761" t="str">
            <v>RM - TRANSMISSORES DE TEMPERATURA</v>
          </cell>
          <cell r="L761" t="str">
            <v>A4</v>
          </cell>
          <cell r="N761">
            <v>5</v>
          </cell>
          <cell r="O761">
            <v>90</v>
          </cell>
        </row>
        <row r="762">
          <cell r="A762">
            <v>4</v>
          </cell>
          <cell r="B762" t="str">
            <v xml:space="preserve"> 1.3.3.3  </v>
          </cell>
          <cell r="C762" t="str">
            <v xml:space="preserve"> PROJETOS CIVIS E ELETRONICOS  </v>
          </cell>
          <cell r="D762" t="str">
            <v>INSTRUMENTAÇÃO</v>
          </cell>
          <cell r="E762" t="str">
            <v>1.1.2.1.5.9</v>
          </cell>
          <cell r="F762" t="str">
            <v>1.1.2.1.5.9.1</v>
          </cell>
          <cell r="H762">
            <v>0</v>
          </cell>
          <cell r="I762">
            <v>0</v>
          </cell>
          <cell r="J762" t="str">
            <v/>
          </cell>
          <cell r="K762" t="str">
            <v/>
          </cell>
          <cell r="L762" t="str">
            <v/>
          </cell>
          <cell r="M762">
            <v>82</v>
          </cell>
          <cell r="N762" t="str">
            <v/>
          </cell>
          <cell r="O762" t="str">
            <v/>
          </cell>
        </row>
        <row r="763">
          <cell r="A763">
            <v>5</v>
          </cell>
          <cell r="B763" t="str">
            <v xml:space="preserve"> 1.3.3.3.1  </v>
          </cell>
          <cell r="C763" t="str">
            <v xml:space="preserve"> CIVIL  </v>
          </cell>
          <cell r="D763" t="str">
            <v>INSTRUMENTAÇÃO</v>
          </cell>
          <cell r="E763" t="str">
            <v>1.1.2.1.5.9</v>
          </cell>
          <cell r="F763" t="str">
            <v>1.1.2.1.5.9.1</v>
          </cell>
          <cell r="H763">
            <v>0</v>
          </cell>
          <cell r="I763">
            <v>0</v>
          </cell>
          <cell r="J763" t="str">
            <v/>
          </cell>
          <cell r="K763" t="str">
            <v/>
          </cell>
          <cell r="L763" t="str">
            <v/>
          </cell>
          <cell r="M763" t="str">
            <v/>
          </cell>
          <cell r="N763">
            <v>15</v>
          </cell>
          <cell r="O763" t="str">
            <v/>
          </cell>
        </row>
        <row r="764">
          <cell r="A764">
            <v>6</v>
          </cell>
          <cell r="B764" t="str">
            <v xml:space="preserve"> 1.3.3.3.1.1  </v>
          </cell>
          <cell r="C764" t="str">
            <v xml:space="preserve"> ESTRUTURA  </v>
          </cell>
          <cell r="D764" t="str">
            <v>INSTRUMENTAÇÃO</v>
          </cell>
          <cell r="E764" t="str">
            <v>1.1.2.1.5.9</v>
          </cell>
          <cell r="F764" t="str">
            <v>1.1.2.1.5.9.1</v>
          </cell>
          <cell r="H764">
            <v>0</v>
          </cell>
          <cell r="I764">
            <v>0</v>
          </cell>
          <cell r="J764" t="str">
            <v/>
          </cell>
          <cell r="K764" t="str">
            <v/>
          </cell>
          <cell r="L764" t="str">
            <v/>
          </cell>
          <cell r="M764" t="str">
            <v/>
          </cell>
          <cell r="N764" t="str">
            <v/>
          </cell>
          <cell r="O764">
            <v>40</v>
          </cell>
        </row>
        <row r="765">
          <cell r="A765">
            <v>6</v>
          </cell>
          <cell r="B765" t="str">
            <v xml:space="preserve"> 1.3.3.3.1.2</v>
          </cell>
          <cell r="C765" t="str">
            <v xml:space="preserve"> ARQUITETONICO  </v>
          </cell>
          <cell r="D765" t="str">
            <v>INSTRUMENTAÇÃO</v>
          </cell>
          <cell r="E765" t="str">
            <v>1.1.2.1.5.9</v>
          </cell>
          <cell r="F765" t="str">
            <v>1.1.2.1.5.9.1</v>
          </cell>
          <cell r="H765">
            <v>0</v>
          </cell>
          <cell r="I765">
            <v>0</v>
          </cell>
          <cell r="J765" t="str">
            <v/>
          </cell>
          <cell r="K765" t="str">
            <v/>
          </cell>
          <cell r="L765" t="str">
            <v/>
          </cell>
          <cell r="M765" t="str">
            <v/>
          </cell>
          <cell r="N765" t="str">
            <v/>
          </cell>
          <cell r="O765">
            <v>30</v>
          </cell>
        </row>
        <row r="766">
          <cell r="A766">
            <v>6</v>
          </cell>
          <cell r="B766" t="str">
            <v xml:space="preserve"> 1.3.3.3.1.3</v>
          </cell>
          <cell r="C766" t="str">
            <v xml:space="preserve"> UNDERGROUD  </v>
          </cell>
          <cell r="D766" t="str">
            <v>INSTRUMENTAÇÃO</v>
          </cell>
          <cell r="E766" t="str">
            <v>1.1.2.1.5.9</v>
          </cell>
          <cell r="F766" t="str">
            <v>1.1.2.1.5.9.1</v>
          </cell>
          <cell r="H766">
            <v>0</v>
          </cell>
          <cell r="I766">
            <v>0</v>
          </cell>
          <cell r="J766" t="str">
            <v/>
          </cell>
          <cell r="K766" t="str">
            <v/>
          </cell>
          <cell r="L766" t="str">
            <v/>
          </cell>
          <cell r="M766" t="str">
            <v/>
          </cell>
          <cell r="N766" t="str">
            <v/>
          </cell>
          <cell r="O766">
            <v>30</v>
          </cell>
        </row>
        <row r="767">
          <cell r="A767">
            <v>5</v>
          </cell>
          <cell r="B767" t="str">
            <v xml:space="preserve"> 1.3.3.3.2  </v>
          </cell>
          <cell r="C767" t="str">
            <v xml:space="preserve"> ELETROMECÂNICOS  </v>
          </cell>
          <cell r="D767" t="str">
            <v>INSTRUMENTAÇÃO</v>
          </cell>
          <cell r="E767" t="str">
            <v>1.1.2.1.5.9</v>
          </cell>
          <cell r="F767" t="str">
            <v>1.1.2.1.5.9.1</v>
          </cell>
          <cell r="H767">
            <v>0</v>
          </cell>
          <cell r="I767">
            <v>0</v>
          </cell>
          <cell r="J767" t="str">
            <v/>
          </cell>
          <cell r="K767" t="str">
            <v/>
          </cell>
          <cell r="L767" t="str">
            <v/>
          </cell>
          <cell r="M767" t="str">
            <v/>
          </cell>
          <cell r="N767">
            <v>78</v>
          </cell>
          <cell r="O767" t="str">
            <v/>
          </cell>
        </row>
        <row r="768">
          <cell r="A768">
            <v>6</v>
          </cell>
          <cell r="B768" t="str">
            <v xml:space="preserve"> 1.3.3.3.2.1  </v>
          </cell>
          <cell r="C768" t="str">
            <v xml:space="preserve"> PROCESSO  </v>
          </cell>
          <cell r="D768" t="str">
            <v>INSTRUMENTAÇÃO</v>
          </cell>
          <cell r="E768" t="str">
            <v>1.1.2.1.5.9</v>
          </cell>
          <cell r="F768" t="str">
            <v>1.1.2.1.5.9.1</v>
          </cell>
          <cell r="H768">
            <v>0</v>
          </cell>
          <cell r="I768">
            <v>0</v>
          </cell>
          <cell r="J768" t="str">
            <v/>
          </cell>
          <cell r="K768" t="str">
            <v/>
          </cell>
          <cell r="L768" t="str">
            <v/>
          </cell>
          <cell r="M768" t="str">
            <v/>
          </cell>
          <cell r="N768" t="str">
            <v/>
          </cell>
          <cell r="O768">
            <v>25</v>
          </cell>
        </row>
        <row r="769">
          <cell r="A769">
            <v>6</v>
          </cell>
          <cell r="B769" t="str">
            <v xml:space="preserve"> 1.3.3.3.2.2</v>
          </cell>
          <cell r="C769" t="str">
            <v xml:space="preserve"> EQUIPAMENTOS  </v>
          </cell>
          <cell r="D769" t="str">
            <v>INSTRUMENTAÇÃO</v>
          </cell>
          <cell r="E769" t="str">
            <v>1.1.2.1.5.9</v>
          </cell>
          <cell r="F769" t="str">
            <v>1.1.2.1.5.9.1</v>
          </cell>
          <cell r="H769">
            <v>0</v>
          </cell>
          <cell r="I769">
            <v>0</v>
          </cell>
          <cell r="J769" t="str">
            <v/>
          </cell>
          <cell r="K769" t="str">
            <v/>
          </cell>
          <cell r="L769" t="str">
            <v/>
          </cell>
          <cell r="M769" t="str">
            <v/>
          </cell>
          <cell r="N769" t="str">
            <v/>
          </cell>
          <cell r="O769">
            <v>15</v>
          </cell>
        </row>
        <row r="770">
          <cell r="A770">
            <v>6</v>
          </cell>
          <cell r="B770" t="str">
            <v xml:space="preserve"> 1.3.3.3.2.3</v>
          </cell>
          <cell r="C770" t="str">
            <v xml:space="preserve"> TUBULAÇÃO  </v>
          </cell>
          <cell r="D770" t="str">
            <v>INSTRUMENTAÇÃO</v>
          </cell>
          <cell r="E770" t="str">
            <v>1.1.2.1.5.9</v>
          </cell>
          <cell r="F770" t="str">
            <v>1.1.2.1.5.9.1</v>
          </cell>
          <cell r="H770">
            <v>0</v>
          </cell>
          <cell r="I770">
            <v>0</v>
          </cell>
          <cell r="J770" t="str">
            <v/>
          </cell>
          <cell r="K770" t="str">
            <v/>
          </cell>
          <cell r="L770" t="str">
            <v/>
          </cell>
          <cell r="M770" t="str">
            <v/>
          </cell>
          <cell r="N770" t="str">
            <v/>
          </cell>
          <cell r="O770">
            <v>30</v>
          </cell>
        </row>
        <row r="771">
          <cell r="A771">
            <v>6</v>
          </cell>
          <cell r="B771" t="str">
            <v xml:space="preserve"> 1.3.3.3.2.4</v>
          </cell>
          <cell r="C771" t="str">
            <v xml:space="preserve"> ELÉTRICA  </v>
          </cell>
          <cell r="D771" t="str">
            <v>INSTRUMENTAÇÃO</v>
          </cell>
          <cell r="E771" t="str">
            <v>1.1.2.1.5.9</v>
          </cell>
          <cell r="F771" t="str">
            <v>1.1.2.1.5.9.1</v>
          </cell>
          <cell r="H771">
            <v>0</v>
          </cell>
          <cell r="I771">
            <v>0</v>
          </cell>
          <cell r="J771" t="str">
            <v/>
          </cell>
          <cell r="K771" t="str">
            <v/>
          </cell>
          <cell r="L771" t="str">
            <v/>
          </cell>
          <cell r="M771" t="str">
            <v/>
          </cell>
          <cell r="N771" t="str">
            <v/>
          </cell>
          <cell r="O771">
            <v>10</v>
          </cell>
        </row>
        <row r="772">
          <cell r="A772">
            <v>6</v>
          </cell>
          <cell r="B772" t="str">
            <v xml:space="preserve"> 1.3.3.3.2.5</v>
          </cell>
          <cell r="C772" t="str">
            <v xml:space="preserve"> INSTRUMENTAÇÃO  </v>
          </cell>
          <cell r="D772" t="str">
            <v>INSTRUMENTAÇÃO</v>
          </cell>
          <cell r="E772" t="str">
            <v>1.1.2.1.5.9</v>
          </cell>
          <cell r="F772" t="str">
            <v>1.1.2.1.5.9.1</v>
          </cell>
          <cell r="H772">
            <v>0</v>
          </cell>
          <cell r="I772">
            <v>0</v>
          </cell>
          <cell r="J772" t="str">
            <v/>
          </cell>
          <cell r="K772" t="str">
            <v/>
          </cell>
          <cell r="L772" t="str">
            <v/>
          </cell>
          <cell r="M772" t="str">
            <v/>
          </cell>
          <cell r="N772" t="str">
            <v/>
          </cell>
          <cell r="O772">
            <v>20</v>
          </cell>
        </row>
        <row r="773">
          <cell r="A773">
            <v>5</v>
          </cell>
          <cell r="B773" t="str">
            <v xml:space="preserve"> 1.3.3.3.3  </v>
          </cell>
          <cell r="C773" t="str">
            <v xml:space="preserve"> LIVRO DE PROJETO DE PRÉ DETALHAMENTO  </v>
          </cell>
          <cell r="D773" t="str">
            <v>INSTRUMENTAÇÃO</v>
          </cell>
          <cell r="E773" t="str">
            <v>1.1.2.1.5.9</v>
          </cell>
          <cell r="F773" t="str">
            <v>1.1.2.1.5.9.1</v>
          </cell>
          <cell r="H773">
            <v>0</v>
          </cell>
          <cell r="I773">
            <v>0</v>
          </cell>
          <cell r="J773" t="str">
            <v/>
          </cell>
          <cell r="K773" t="str">
            <v/>
          </cell>
          <cell r="L773" t="str">
            <v/>
          </cell>
          <cell r="M773" t="str">
            <v/>
          </cell>
          <cell r="N773">
            <v>2</v>
          </cell>
          <cell r="O773" t="str">
            <v/>
          </cell>
        </row>
        <row r="774">
          <cell r="A774">
            <v>5</v>
          </cell>
          <cell r="B774" t="str">
            <v xml:space="preserve"> 1.3.3.3.4  </v>
          </cell>
          <cell r="C774" t="str">
            <v xml:space="preserve"> MAQUETE ELETRONICA  </v>
          </cell>
          <cell r="D774" t="str">
            <v>INSTRUMENTAÇÃO</v>
          </cell>
          <cell r="E774" t="str">
            <v>1.1.2.1.5.9</v>
          </cell>
          <cell r="F774" t="str">
            <v>1.1.2.1.5.9.1</v>
          </cell>
          <cell r="H774">
            <v>0</v>
          </cell>
          <cell r="I774">
            <v>0</v>
          </cell>
          <cell r="J774" t="str">
            <v/>
          </cell>
          <cell r="K774" t="str">
            <v/>
          </cell>
          <cell r="L774" t="str">
            <v/>
          </cell>
          <cell r="M774" t="str">
            <v/>
          </cell>
          <cell r="N774">
            <v>5</v>
          </cell>
          <cell r="O774" t="str">
            <v/>
          </cell>
        </row>
        <row r="775">
          <cell r="C775" t="str">
            <v xml:space="preserve">SUB-TOTAL - OSBL INTERLIGAÇÕES ENTRE AS UNIDADES </v>
          </cell>
          <cell r="D775" t="str">
            <v>INSTRUMENTAÇÃO</v>
          </cell>
          <cell r="E775" t="str">
            <v>1.1.2.1.5.9</v>
          </cell>
          <cell r="F775" t="str">
            <v>1.1.2.1.5.9.1</v>
          </cell>
          <cell r="H775" t="str">
            <v>RM-5230.00-2316-831-QGI-001</v>
          </cell>
          <cell r="I775" t="str">
            <v>RC-2316-I.37-019</v>
          </cell>
          <cell r="K775" t="str">
            <v>RM - VÁLVULAS DE CONTROLE</v>
          </cell>
          <cell r="L775" t="str">
            <v>A4</v>
          </cell>
          <cell r="N775">
            <v>5</v>
          </cell>
        </row>
        <row r="776">
          <cell r="C776">
            <v>2316</v>
          </cell>
          <cell r="D776" t="str">
            <v>INSTRUMENTAÇÃO</v>
          </cell>
          <cell r="E776" t="str">
            <v>1.1.2.1.5.9</v>
          </cell>
          <cell r="F776" t="str">
            <v>1.1.2.1.5.9.1</v>
          </cell>
          <cell r="H776" t="str">
            <v>RM-5230.00-2316-831-QGI-002</v>
          </cell>
          <cell r="I776" t="str">
            <v>RC-2316-I.37-020</v>
          </cell>
          <cell r="K776" t="str">
            <v>RM - VÁLVULAS DE CONTROLE ON-OFF</v>
          </cell>
          <cell r="L776" t="str">
            <v>A4</v>
          </cell>
          <cell r="N776">
            <v>5</v>
          </cell>
        </row>
        <row r="777">
          <cell r="C777" t="str">
            <v>TOTAL CARTEIRA DE PROPENO</v>
          </cell>
          <cell r="D777" t="str">
            <v>INSTRUMENTAÇÃO</v>
          </cell>
          <cell r="E777" t="str">
            <v>1.1.2.1.5.9</v>
          </cell>
          <cell r="F777" t="str">
            <v>1.1.2.1.5.9.1</v>
          </cell>
          <cell r="H777" t="str">
            <v>RM-5230.00-2316-831-QGI-003</v>
          </cell>
          <cell r="I777" t="str">
            <v>RC-2316-I.37-021</v>
          </cell>
          <cell r="K777" t="str">
            <v>RM - VÁLVULAS TIPO ESFERA COM ATUADORES ELETROHIDRÁULICOS (CONTENÇÃO DE INVENTÁRIOS)</v>
          </cell>
          <cell r="L777" t="str">
            <v>A4</v>
          </cell>
          <cell r="N777">
            <v>5</v>
          </cell>
        </row>
        <row r="778">
          <cell r="C778">
            <v>2316</v>
          </cell>
          <cell r="D778" t="str">
            <v>INSTRUMENTAÇÃO</v>
          </cell>
          <cell r="E778" t="str">
            <v>1.1.2.1.5.9</v>
          </cell>
          <cell r="F778" t="str">
            <v>1.1.2.1.5.9.1</v>
          </cell>
          <cell r="H778" t="str">
            <v>RM-5230.00-2316-832-QGI-001</v>
          </cell>
          <cell r="I778" t="str">
            <v>RC-2316-I.37-022</v>
          </cell>
          <cell r="K778" t="str">
            <v>RM - VÁLVULAS AUTO-OPERADAS</v>
          </cell>
          <cell r="L778" t="str">
            <v>A4</v>
          </cell>
          <cell r="N778">
            <v>5</v>
          </cell>
        </row>
        <row r="779">
          <cell r="A779">
            <v>2</v>
          </cell>
          <cell r="B779" t="str">
            <v>1.4</v>
          </cell>
          <cell r="C779" t="str">
            <v xml:space="preserve"> CARTEIRA DE SOLVENTE  </v>
          </cell>
          <cell r="D779" t="str">
            <v>INSTRUMENTAÇÃO</v>
          </cell>
          <cell r="E779" t="str">
            <v>1.1.2.1.5.9</v>
          </cell>
          <cell r="F779" t="str">
            <v>1.1.2.1.5.9.1</v>
          </cell>
          <cell r="H779" t="str">
            <v>RM-5230.00-2316-835-QGI-001</v>
          </cell>
          <cell r="I779" t="str">
            <v>RC-2316-I.37-023</v>
          </cell>
          <cell r="J779" t="str">
            <v/>
          </cell>
          <cell r="K779">
            <v>7</v>
          </cell>
          <cell r="L779" t="str">
            <v/>
          </cell>
          <cell r="M779" t="str">
            <v/>
          </cell>
          <cell r="N779" t="str">
            <v/>
          </cell>
          <cell r="O779" t="str">
            <v/>
          </cell>
        </row>
        <row r="780">
          <cell r="A780">
            <v>3</v>
          </cell>
          <cell r="B780" t="str">
            <v>1.4.1</v>
          </cell>
          <cell r="C780" t="str">
            <v xml:space="preserve">UNIDADE 2317 SOLVENTE  </v>
          </cell>
          <cell r="D780" t="str">
            <v>INSTRUMENTAÇÃO</v>
          </cell>
          <cell r="E780" t="str">
            <v>1.1.2.1.5.9</v>
          </cell>
          <cell r="F780" t="str">
            <v>1.1.2.1.5.9.1</v>
          </cell>
          <cell r="H780" t="str">
            <v>RM-5230.00-2316-841-QGI-001</v>
          </cell>
          <cell r="I780" t="str">
            <v>RC-2316-I.37-024</v>
          </cell>
          <cell r="J780" t="str">
            <v/>
          </cell>
          <cell r="K780" t="str">
            <v/>
          </cell>
          <cell r="L780">
            <v>85</v>
          </cell>
          <cell r="M780" t="str">
            <v/>
          </cell>
          <cell r="N780" t="str">
            <v/>
          </cell>
          <cell r="O780" t="str">
            <v/>
          </cell>
        </row>
        <row r="781">
          <cell r="A781">
            <v>4</v>
          </cell>
          <cell r="B781" t="str">
            <v xml:space="preserve"> 1.4.1.1  </v>
          </cell>
          <cell r="C781" t="str">
            <v xml:space="preserve"> MOBILIZAÇÃO  </v>
          </cell>
          <cell r="D781" t="str">
            <v>INSTRUMENTAÇÃO</v>
          </cell>
          <cell r="E781" t="str">
            <v>1.1.2.1.5.9</v>
          </cell>
          <cell r="F781" t="str">
            <v>1.1.2.1.5.9.1</v>
          </cell>
          <cell r="H781">
            <v>0</v>
          </cell>
          <cell r="I781">
            <v>0</v>
          </cell>
          <cell r="J781" t="str">
            <v/>
          </cell>
          <cell r="K781" t="str">
            <v/>
          </cell>
          <cell r="L781" t="str">
            <v/>
          </cell>
          <cell r="M781">
            <v>10</v>
          </cell>
          <cell r="N781" t="str">
            <v/>
          </cell>
          <cell r="O781" t="str">
            <v/>
          </cell>
        </row>
        <row r="782">
          <cell r="A782">
            <v>5</v>
          </cell>
          <cell r="B782" t="str">
            <v xml:space="preserve"> 1.4.1.1.1  </v>
          </cell>
          <cell r="C782" t="str">
            <v xml:space="preserve"> KICK OFF MEETING  </v>
          </cell>
          <cell r="D782" t="str">
            <v>INSTRUMENTAÇÃO</v>
          </cell>
          <cell r="E782">
            <v>0.5</v>
          </cell>
          <cell r="F782">
            <v>1</v>
          </cell>
          <cell r="H782">
            <v>0</v>
          </cell>
          <cell r="I782">
            <v>0</v>
          </cell>
          <cell r="J782" t="str">
            <v/>
          </cell>
          <cell r="K782" t="str">
            <v/>
          </cell>
          <cell r="L782" t="str">
            <v/>
          </cell>
          <cell r="M782" t="str">
            <v/>
          </cell>
          <cell r="N782">
            <v>5</v>
          </cell>
          <cell r="O782" t="str">
            <v/>
          </cell>
        </row>
        <row r="783">
          <cell r="A783">
            <v>5</v>
          </cell>
          <cell r="B783" t="str">
            <v xml:space="preserve"> 1.4.1.1.2  </v>
          </cell>
          <cell r="C783" t="str">
            <v xml:space="preserve"> MOBILIZAÇÃO, PLANEJAMENTO. MANUTENÇÃO  </v>
          </cell>
          <cell r="D783" t="str">
            <v>INSTRUMENTAÇÃO</v>
          </cell>
          <cell r="E783" t="str">
            <v>1.1.2.1.5.9</v>
          </cell>
          <cell r="F783" t="str">
            <v>1.1.2.1.5.9.1</v>
          </cell>
          <cell r="H783">
            <v>0</v>
          </cell>
          <cell r="I783">
            <v>0</v>
          </cell>
          <cell r="J783" t="str">
            <v/>
          </cell>
          <cell r="K783" t="str">
            <v/>
          </cell>
          <cell r="L783" t="str">
            <v/>
          </cell>
          <cell r="M783" t="str">
            <v/>
          </cell>
          <cell r="N783">
            <v>75</v>
          </cell>
          <cell r="O783" t="str">
            <v/>
          </cell>
        </row>
        <row r="784">
          <cell r="A784">
            <v>6</v>
          </cell>
          <cell r="B784" t="str">
            <v xml:space="preserve"> 1.4.1.1.2.1  </v>
          </cell>
          <cell r="C784" t="str">
            <v xml:space="preserve"> MOBILIZAÇÃO DAS EQUIPES  </v>
          </cell>
          <cell r="D784" t="str">
            <v>INSTRUMENTAÇÃO</v>
          </cell>
          <cell r="E784" t="str">
            <v>1.1.2.1.5.9</v>
          </cell>
          <cell r="F784" t="str">
            <v>1.1.2.1.5.9.1</v>
          </cell>
          <cell r="H784">
            <v>0</v>
          </cell>
          <cell r="I784">
            <v>0</v>
          </cell>
          <cell r="J784" t="str">
            <v/>
          </cell>
          <cell r="K784" t="str">
            <v/>
          </cell>
          <cell r="L784" t="str">
            <v/>
          </cell>
          <cell r="M784" t="str">
            <v/>
          </cell>
          <cell r="N784" t="str">
            <v/>
          </cell>
          <cell r="O784">
            <v>10</v>
          </cell>
        </row>
        <row r="785">
          <cell r="B785" t="str">
            <v>1.4.1.1.2.1.1</v>
          </cell>
          <cell r="C785" t="str">
            <v xml:space="preserve"> MOBILIZAÇÃO DA EQUIPE NO ESCRITÓRIO SEDE DA CONTRATADA</v>
          </cell>
          <cell r="D785" t="str">
            <v>INSTRUMENTAÇÃO</v>
          </cell>
          <cell r="E785">
            <v>3.7500000000000006E-2</v>
          </cell>
          <cell r="F785">
            <v>1</v>
          </cell>
          <cell r="H785">
            <v>0</v>
          </cell>
          <cell r="I785">
            <v>0</v>
          </cell>
          <cell r="K785" t="str">
            <v>RM - ANALISADORES DE  O2</v>
          </cell>
          <cell r="L785" t="str">
            <v>A4</v>
          </cell>
          <cell r="N785">
            <v>5</v>
          </cell>
        </row>
        <row r="786">
          <cell r="B786" t="str">
            <v>1.4.1.1.2.1.2</v>
          </cell>
          <cell r="C786" t="str">
            <v xml:space="preserve"> MOBILIZAÇÃO DA EQUIPE MÍNIMA LOTADA NA UM-REPAR</v>
          </cell>
          <cell r="D786" t="str">
            <v>INSTRUMENTAÇÃO</v>
          </cell>
          <cell r="E786">
            <v>0.71250000000000002</v>
          </cell>
          <cell r="F786">
            <v>1</v>
          </cell>
          <cell r="H786">
            <v>0</v>
          </cell>
          <cell r="I786">
            <v>0</v>
          </cell>
          <cell r="K786" t="str">
            <v>RM - ANALISADORES DE PH</v>
          </cell>
          <cell r="L786" t="str">
            <v>A4</v>
          </cell>
          <cell r="N786">
            <v>5</v>
          </cell>
        </row>
        <row r="787">
          <cell r="A787">
            <v>6</v>
          </cell>
          <cell r="B787" t="str">
            <v xml:space="preserve">1.4.1.1.2.2  </v>
          </cell>
          <cell r="C787" t="str">
            <v xml:space="preserve"> PLANEJAMENTO  </v>
          </cell>
          <cell r="D787" t="str">
            <v>INSTRUMENTAÇÃO</v>
          </cell>
          <cell r="E787" t="str">
            <v>1.1.2.1.5.9</v>
          </cell>
          <cell r="F787" t="str">
            <v>1.1.2.1.5.9.1</v>
          </cell>
          <cell r="H787">
            <v>0</v>
          </cell>
          <cell r="I787">
            <v>0</v>
          </cell>
          <cell r="J787" t="str">
            <v/>
          </cell>
          <cell r="K787" t="str">
            <v/>
          </cell>
          <cell r="L787" t="str">
            <v/>
          </cell>
          <cell r="M787" t="str">
            <v/>
          </cell>
          <cell r="N787" t="str">
            <v/>
          </cell>
          <cell r="O787">
            <v>40</v>
          </cell>
        </row>
        <row r="788">
          <cell r="B788" t="str">
            <v>1.4.1.1.2.2.1</v>
          </cell>
          <cell r="C788" t="str">
            <v>ORGANIZAÇÃO, RESPONSABILIDADE, AUTORIDADE E RECURSOS</v>
          </cell>
          <cell r="D788" t="str">
            <v>INSTRUMENTAÇÃO</v>
          </cell>
          <cell r="E788" t="str">
            <v>1.1.2.1.5.9</v>
          </cell>
          <cell r="F788" t="str">
            <v>1.1.2.1.5.9.1</v>
          </cell>
          <cell r="H788">
            <v>0</v>
          </cell>
          <cell r="I788">
            <v>0</v>
          </cell>
          <cell r="K788" t="str">
            <v>RM - DETECTORES DE GÁS</v>
          </cell>
          <cell r="L788" t="str">
            <v>A4</v>
          </cell>
          <cell r="N788">
            <v>5</v>
          </cell>
        </row>
        <row r="789">
          <cell r="B789" t="str">
            <v>1.4.1.1.2.2.1.1</v>
          </cell>
          <cell r="C789" t="str">
            <v>ORGANOGRAMAS</v>
          </cell>
          <cell r="D789" t="str">
            <v>INSTRUMENTAÇÃO</v>
          </cell>
          <cell r="E789">
            <v>0.15000000000000002</v>
          </cell>
          <cell r="F789">
            <v>1</v>
          </cell>
          <cell r="H789">
            <v>0</v>
          </cell>
          <cell r="I789">
            <v>0</v>
          </cell>
          <cell r="K789" t="str">
            <v>RM - ACIONADORES MANUAIS (BOTOEIRAS)</v>
          </cell>
          <cell r="L789" t="str">
            <v>A4</v>
          </cell>
          <cell r="N789">
            <v>5</v>
          </cell>
        </row>
        <row r="790">
          <cell r="B790" t="str">
            <v>1.4.1.1.2.2.1.2</v>
          </cell>
          <cell r="C790" t="str">
            <v>CURRÍCULOS</v>
          </cell>
          <cell r="D790" t="str">
            <v>INSTRUMENTAÇÃO</v>
          </cell>
          <cell r="E790">
            <v>0.15000000000000002</v>
          </cell>
          <cell r="F790">
            <v>1</v>
          </cell>
          <cell r="H790">
            <v>0</v>
          </cell>
          <cell r="I790">
            <v>0</v>
          </cell>
          <cell r="K790" t="str">
            <v>RM - SIRENES ÁUDIO VISUAIS</v>
          </cell>
          <cell r="L790" t="str">
            <v>A4</v>
          </cell>
          <cell r="N790">
            <v>5</v>
          </cell>
        </row>
        <row r="791">
          <cell r="B791" t="str">
            <v>1.4.1.1.2.2.2</v>
          </cell>
          <cell r="C791" t="str">
            <v>RECURSOS</v>
          </cell>
          <cell r="D791" t="str">
            <v>INSTRUMENTAÇÃO</v>
          </cell>
          <cell r="E791" t="str">
            <v>1.1.2.1.5.9</v>
          </cell>
          <cell r="F791" t="str">
            <v>1.1.2.1.5.9.1</v>
          </cell>
          <cell r="H791">
            <v>0</v>
          </cell>
          <cell r="I791">
            <v>0</v>
          </cell>
          <cell r="K791" t="str">
            <v>RM - AMOSTRADORES</v>
          </cell>
          <cell r="L791" t="str">
            <v>A4</v>
          </cell>
          <cell r="N791">
            <v>5</v>
          </cell>
        </row>
        <row r="792">
          <cell r="B792" t="str">
            <v>1.4.1.1.2.2.2.1</v>
          </cell>
          <cell r="C792" t="str">
            <v>HISTOGRAMA DE MÃO DE OBRA</v>
          </cell>
          <cell r="D792" t="str">
            <v>INSTRUMENTAÇÃO</v>
          </cell>
          <cell r="E792">
            <v>0.30000000000000004</v>
          </cell>
          <cell r="F792">
            <v>1</v>
          </cell>
          <cell r="H792">
            <v>0</v>
          </cell>
          <cell r="I792">
            <v>0</v>
          </cell>
          <cell r="K792" t="str">
            <v>RM - PAINÉIS DE REARRANJO</v>
          </cell>
          <cell r="L792" t="str">
            <v>A4</v>
          </cell>
          <cell r="N792">
            <v>5</v>
          </cell>
        </row>
        <row r="793">
          <cell r="B793" t="str">
            <v>1.4.1.1.2.2.3</v>
          </cell>
          <cell r="C793" t="str">
            <v>PROCEDIMENTO DE PLANEJAMENTO DE PROJETO</v>
          </cell>
          <cell r="D793" t="str">
            <v>INSTRUMENTAÇÃO</v>
          </cell>
          <cell r="E793" t="str">
            <v>1.1.2.1.5.9</v>
          </cell>
          <cell r="F793" t="str">
            <v>1.1.2.1.5.9.1</v>
          </cell>
          <cell r="H793">
            <v>0</v>
          </cell>
          <cell r="I793">
            <v>0</v>
          </cell>
          <cell r="K793" t="str">
            <v>RM - CASA DE ANALISADORES DE PROCESSO</v>
          </cell>
          <cell r="L793" t="str">
            <v>A4</v>
          </cell>
          <cell r="N793">
            <v>25</v>
          </cell>
        </row>
        <row r="794">
          <cell r="B794" t="str">
            <v>1.4.1.1.2.2.3.1</v>
          </cell>
          <cell r="C794" t="str">
            <v>EAP DETALHADA</v>
          </cell>
          <cell r="D794" t="str">
            <v>INSTRUMENTAÇÃO</v>
          </cell>
          <cell r="E794">
            <v>0.27000000000000013</v>
          </cell>
          <cell r="F794">
            <v>1</v>
          </cell>
          <cell r="H794">
            <v>0</v>
          </cell>
          <cell r="I794">
            <v>0</v>
          </cell>
          <cell r="K794" t="str">
            <v>RM - INTEGRAÇÃO DO SISTEMA DE ANALISADORES DE PROCESSO</v>
          </cell>
          <cell r="L794" t="str">
            <v>A4</v>
          </cell>
          <cell r="N794">
            <v>25</v>
          </cell>
        </row>
        <row r="795">
          <cell r="B795" t="str">
            <v>1.4.1.1.2.2.3.2</v>
          </cell>
          <cell r="C795" t="str">
            <v>LISTA DE DOCUMENTOS DA U-2316 - UHDS</v>
          </cell>
          <cell r="D795" t="str">
            <v>INSTRUMENTAÇÃO</v>
          </cell>
          <cell r="E795">
            <v>0.3600000000000001</v>
          </cell>
          <cell r="F795">
            <v>1</v>
          </cell>
          <cell r="H795">
            <v>0</v>
          </cell>
          <cell r="I795">
            <v>0</v>
          </cell>
          <cell r="K795" t="str">
            <v>RM - SHELTERS PARA ANALISADORES DE PROCESSO</v>
          </cell>
          <cell r="L795" t="str">
            <v>A4</v>
          </cell>
          <cell r="N795">
            <v>25</v>
          </cell>
        </row>
        <row r="796">
          <cell r="B796" t="str">
            <v>1.4.1.1.2.2.3.3</v>
          </cell>
          <cell r="C796" t="str">
            <v>CRONOGRAMA DE EXECUÇÃO FÍSICA DETALHADO</v>
          </cell>
          <cell r="D796" t="str">
            <v>INSTRUMENTAÇÃO</v>
          </cell>
          <cell r="E796">
            <v>0.3600000000000001</v>
          </cell>
          <cell r="F796">
            <v>1</v>
          </cell>
          <cell r="H796">
            <v>0</v>
          </cell>
          <cell r="I796">
            <v>0</v>
          </cell>
        </row>
        <row r="797">
          <cell r="B797" t="str">
            <v>1.4.1.1.2.2.3.4</v>
          </cell>
          <cell r="C797" t="str">
            <v>CURVA DE EXECUÇÃO FÍSICA</v>
          </cell>
          <cell r="D797" t="str">
            <v>INSTRUMENTAÇÃO</v>
          </cell>
          <cell r="E797">
            <v>0.18000000000000005</v>
          </cell>
          <cell r="F797">
            <v>1</v>
          </cell>
          <cell r="H797">
            <v>0</v>
          </cell>
          <cell r="I797">
            <v>0</v>
          </cell>
          <cell r="K797" t="str">
            <v>PT - TERMOPARES E POÇOS</v>
          </cell>
          <cell r="L797" t="str">
            <v>A4</v>
          </cell>
          <cell r="N797">
            <v>140</v>
          </cell>
        </row>
        <row r="798">
          <cell r="B798" t="str">
            <v>1.4.1.1.2.2.3.5</v>
          </cell>
          <cell r="C798" t="str">
            <v>CRONOGRAMA DE EXECUÇÃO FÍSICA-FINANCEIRO DETALHADO</v>
          </cell>
          <cell r="D798" t="str">
            <v>INSTRUMENTAÇÃO</v>
          </cell>
          <cell r="E798">
            <v>0.18000000000000005</v>
          </cell>
          <cell r="F798">
            <v>1</v>
          </cell>
          <cell r="H798">
            <v>0</v>
          </cell>
          <cell r="I798">
            <v>0</v>
          </cell>
          <cell r="K798" t="str">
            <v>PT - TERMORESISTÊNCIAS E POÇOS</v>
          </cell>
          <cell r="L798" t="str">
            <v>A4</v>
          </cell>
          <cell r="N798">
            <v>70</v>
          </cell>
        </row>
        <row r="799">
          <cell r="B799" t="str">
            <v>1.4.1.1.2.2.3.6</v>
          </cell>
          <cell r="C799" t="str">
            <v>CURVA DE EXECUÇÃO FÍSICA-FINANCEIRA</v>
          </cell>
          <cell r="D799" t="str">
            <v>INSTRUMENTAÇÃO</v>
          </cell>
          <cell r="E799">
            <v>0.18000000000000005</v>
          </cell>
          <cell r="F799">
            <v>1</v>
          </cell>
          <cell r="H799">
            <v>0</v>
          </cell>
          <cell r="I799">
            <v>0</v>
          </cell>
          <cell r="K799" t="str">
            <v>PT - TERMÔMETROS COM POÇOS</v>
          </cell>
          <cell r="L799" t="str">
            <v>A4</v>
          </cell>
          <cell r="N799">
            <v>25</v>
          </cell>
        </row>
        <row r="800">
          <cell r="B800" t="str">
            <v>1.4.1.1.2.2.3.7</v>
          </cell>
          <cell r="C800" t="str">
            <v>PROCEDIMENTO DE MEDIÇÃO DE SERVIÇOS</v>
          </cell>
          <cell r="D800" t="str">
            <v>INSTRUMENTAÇÃO</v>
          </cell>
          <cell r="E800">
            <v>0.27000000000000013</v>
          </cell>
          <cell r="F800">
            <v>1</v>
          </cell>
          <cell r="H800">
            <v>0</v>
          </cell>
          <cell r="I800">
            <v>0</v>
          </cell>
          <cell r="K800" t="str">
            <v>PT - POÇOS DE PROTEÇÃO</v>
          </cell>
          <cell r="L800" t="str">
            <v>A4</v>
          </cell>
          <cell r="N800">
            <v>60</v>
          </cell>
        </row>
        <row r="801">
          <cell r="B801" t="str">
            <v>1.4.1.1.2.2.4</v>
          </cell>
          <cell r="C801" t="str">
            <v>PROCEDIMENTOS DE QSMS</v>
          </cell>
          <cell r="D801" t="str">
            <v>INSTRUMENTAÇÃO</v>
          </cell>
          <cell r="E801" t="str">
            <v>1.1.2.1.5.9</v>
          </cell>
          <cell r="F801" t="str">
            <v>1.1.2.1.5.9.1</v>
          </cell>
          <cell r="H801">
            <v>0</v>
          </cell>
          <cell r="I801">
            <v>0</v>
          </cell>
          <cell r="K801" t="str">
            <v>PT - TRANSMISSORES DE TEMPERATURA</v>
          </cell>
          <cell r="L801" t="str">
            <v>A4</v>
          </cell>
          <cell r="N801">
            <v>140</v>
          </cell>
        </row>
        <row r="802">
          <cell r="B802" t="str">
            <v>1.4.1.1.2.2.4.1</v>
          </cell>
          <cell r="C802" t="str">
            <v>MANUAL DA QUALIDADE DE PROJETO DE PRÉ-DETALHAMENTO</v>
          </cell>
          <cell r="D802" t="str">
            <v>INSTRUMENTAÇÃO</v>
          </cell>
          <cell r="E802">
            <v>0.42000000000000004</v>
          </cell>
          <cell r="F802">
            <v>1</v>
          </cell>
          <cell r="H802">
            <v>0</v>
          </cell>
          <cell r="I802">
            <v>0</v>
          </cell>
          <cell r="K802" t="str">
            <v>PT - MANÔMETROS</v>
          </cell>
          <cell r="L802" t="str">
            <v>A4</v>
          </cell>
          <cell r="N802">
            <v>120</v>
          </cell>
        </row>
        <row r="803">
          <cell r="B803" t="str">
            <v>1.4.1.1.2.2.4.2</v>
          </cell>
          <cell r="C803" t="str">
            <v>PLANO DA QUALIDADE</v>
          </cell>
          <cell r="D803" t="str">
            <v>INSTRUMENTAÇÃO</v>
          </cell>
          <cell r="E803">
            <v>0.18000000000000005</v>
          </cell>
          <cell r="F803">
            <v>1</v>
          </cell>
          <cell r="H803">
            <v>0</v>
          </cell>
          <cell r="I803">
            <v>0</v>
          </cell>
          <cell r="K803" t="str">
            <v xml:space="preserve">PT- TRANSMISSORES DE PRESSÃO </v>
          </cell>
          <cell r="L803" t="str">
            <v>A4</v>
          </cell>
          <cell r="N803">
            <v>120</v>
          </cell>
        </row>
        <row r="804">
          <cell r="A804">
            <v>6</v>
          </cell>
          <cell r="B804" t="str">
            <v xml:space="preserve"> 1.4.1.1.2.3  </v>
          </cell>
          <cell r="C804" t="str">
            <v xml:space="preserve"> MANUTENÇÃO DAS EQUIPES  </v>
          </cell>
          <cell r="D804" t="str">
            <v>INSTRUMENTAÇÃO</v>
          </cell>
          <cell r="E804" t="str">
            <v>1.1.2.1.5.9</v>
          </cell>
          <cell r="F804" t="str">
            <v>1.1.2.1.5.9.1</v>
          </cell>
          <cell r="H804">
            <v>0</v>
          </cell>
          <cell r="I804">
            <v>0</v>
          </cell>
          <cell r="J804" t="str">
            <v/>
          </cell>
          <cell r="K804" t="str">
            <v/>
          </cell>
          <cell r="L804" t="str">
            <v/>
          </cell>
          <cell r="M804" t="str">
            <v/>
          </cell>
          <cell r="N804" t="str">
            <v/>
          </cell>
          <cell r="O804">
            <v>50</v>
          </cell>
        </row>
        <row r="805">
          <cell r="B805" t="str">
            <v xml:space="preserve"> 1.4.1.1.2.3.1</v>
          </cell>
          <cell r="C805" t="str">
            <v>MANUTENÇÃO DA EQUIPE NO ESCRITÓRIO SEDE DA CONTRATADA</v>
          </cell>
          <cell r="D805" t="str">
            <v>INSTRUMENTAÇÃO</v>
          </cell>
          <cell r="E805">
            <v>0</v>
          </cell>
          <cell r="F805">
            <v>1</v>
          </cell>
          <cell r="H805">
            <v>0</v>
          </cell>
          <cell r="I805">
            <v>0</v>
          </cell>
          <cell r="K805" t="str">
            <v xml:space="preserve">PT - PLACAS DE ORIFÍCIO E ORIFÍCIOS DE RESTRIÇÃO </v>
          </cell>
          <cell r="L805" t="str">
            <v>A4</v>
          </cell>
          <cell r="N805">
            <v>60</v>
          </cell>
        </row>
        <row r="806">
          <cell r="B806" t="str">
            <v xml:space="preserve"> 1.4.1.1.2.3.2</v>
          </cell>
          <cell r="C806" t="str">
            <v>MANUTENÇÃO DA EQUIPE MÍNIMA LOTADA NA UM-REPAR</v>
          </cell>
          <cell r="D806" t="str">
            <v>INSTRUMENTAÇÃO</v>
          </cell>
          <cell r="E806">
            <v>0</v>
          </cell>
          <cell r="F806">
            <v>1</v>
          </cell>
          <cell r="H806">
            <v>0</v>
          </cell>
          <cell r="I806">
            <v>0</v>
          </cell>
          <cell r="K806" t="str">
            <v>PT - MEDIDORES DE VAZÃO MÁSSICA TIPO CORIOLIS</v>
          </cell>
          <cell r="L806" t="str">
            <v>A4</v>
          </cell>
          <cell r="N806">
            <v>120</v>
          </cell>
        </row>
        <row r="807">
          <cell r="A807">
            <v>5</v>
          </cell>
          <cell r="B807" t="str">
            <v xml:space="preserve"> 1.4.1.1.3  </v>
          </cell>
          <cell r="C807" t="str">
            <v xml:space="preserve"> DESMOBILIZAÇÃO  </v>
          </cell>
          <cell r="D807" t="str">
            <v>INSTRUMENTAÇÃO</v>
          </cell>
          <cell r="E807">
            <v>2</v>
          </cell>
          <cell r="F807">
            <v>1</v>
          </cell>
          <cell r="H807">
            <v>0</v>
          </cell>
          <cell r="I807">
            <v>0</v>
          </cell>
          <cell r="J807" t="str">
            <v/>
          </cell>
          <cell r="K807" t="str">
            <v/>
          </cell>
          <cell r="L807" t="str">
            <v/>
          </cell>
          <cell r="M807" t="str">
            <v/>
          </cell>
          <cell r="N807">
            <v>20</v>
          </cell>
          <cell r="O807" t="str">
            <v/>
          </cell>
        </row>
        <row r="808">
          <cell r="A808">
            <v>4</v>
          </cell>
          <cell r="B808" t="str">
            <v xml:space="preserve"> 1.4.1.2  </v>
          </cell>
          <cell r="C808" t="str">
            <v xml:space="preserve"> INFRA-ESTRUTURA  </v>
          </cell>
          <cell r="D808" t="str">
            <v>INSTRUMENTAÇÃO</v>
          </cell>
          <cell r="E808" t="str">
            <v>1.1.2.1.5.9</v>
          </cell>
          <cell r="F808" t="str">
            <v>1.1.2.1.5.9.1</v>
          </cell>
          <cell r="H808">
            <v>0</v>
          </cell>
          <cell r="I808">
            <v>0</v>
          </cell>
          <cell r="J808" t="str">
            <v/>
          </cell>
          <cell r="K808" t="str">
            <v/>
          </cell>
          <cell r="L808" t="str">
            <v/>
          </cell>
          <cell r="M808">
            <v>8</v>
          </cell>
          <cell r="N808" t="str">
            <v/>
          </cell>
          <cell r="O808" t="str">
            <v/>
          </cell>
        </row>
        <row r="809">
          <cell r="A809">
            <v>5</v>
          </cell>
          <cell r="B809" t="str">
            <v xml:space="preserve"> 1.4.1.2.1  </v>
          </cell>
          <cell r="C809" t="str">
            <v xml:space="preserve"> ESCRITÓRIO DA CONTRATADA NA UN-REPAR  </v>
          </cell>
          <cell r="D809" t="str">
            <v>INSTRUMENTAÇÃO</v>
          </cell>
          <cell r="E809" t="str">
            <v>1.1.2.1.5.9</v>
          </cell>
          <cell r="F809" t="str">
            <v>1.1.2.1.5.9.1</v>
          </cell>
          <cell r="H809">
            <v>0</v>
          </cell>
          <cell r="I809">
            <v>0</v>
          </cell>
          <cell r="J809" t="str">
            <v/>
          </cell>
          <cell r="K809" t="str">
            <v/>
          </cell>
          <cell r="L809" t="str">
            <v/>
          </cell>
          <cell r="M809" t="str">
            <v/>
          </cell>
          <cell r="N809">
            <v>100</v>
          </cell>
          <cell r="O809" t="str">
            <v/>
          </cell>
        </row>
        <row r="810">
          <cell r="B810" t="str">
            <v xml:space="preserve"> 1.4.1.2.1.1</v>
          </cell>
          <cell r="C810" t="str">
            <v xml:space="preserve">IMPLANTAÇÃO DO ESCRITÓRIO DA CONTRATADA NA UN-REPAR  </v>
          </cell>
          <cell r="D810" t="str">
            <v>INSTRUMENTAÇÃO</v>
          </cell>
          <cell r="E810">
            <v>0</v>
          </cell>
          <cell r="F810">
            <v>1</v>
          </cell>
          <cell r="H810">
            <v>0</v>
          </cell>
          <cell r="I810">
            <v>0</v>
          </cell>
          <cell r="K810" t="str">
            <v>PT -TRANSMISSORES DE VAZÃO TIPO HIDRÔMETRO</v>
          </cell>
          <cell r="L810" t="str">
            <v>A4</v>
          </cell>
          <cell r="N810">
            <v>30</v>
          </cell>
          <cell r="O810">
            <v>10</v>
          </cell>
        </row>
        <row r="811">
          <cell r="B811" t="str">
            <v xml:space="preserve"> 1.4.1.2.1.2</v>
          </cell>
          <cell r="C811" t="str">
            <v xml:space="preserve">MANUTENÇÃO ESCRITÓRIO DA CONTRATADA NA UN-REPAR  </v>
          </cell>
          <cell r="D811" t="str">
            <v>INSTRUMENTAÇÃO</v>
          </cell>
          <cell r="E811">
            <v>0</v>
          </cell>
          <cell r="F811">
            <v>1</v>
          </cell>
          <cell r="H811">
            <v>0</v>
          </cell>
          <cell r="I811">
            <v>0</v>
          </cell>
          <cell r="K811" t="str">
            <v>PT- TRANSMISSORES DE NÍVEL TIPO ULTRASÔNICO</v>
          </cell>
          <cell r="L811" t="str">
            <v>A4</v>
          </cell>
          <cell r="N811">
            <v>40</v>
          </cell>
          <cell r="O811">
            <v>90</v>
          </cell>
        </row>
        <row r="812">
          <cell r="A812">
            <v>4</v>
          </cell>
          <cell r="B812" t="str">
            <v xml:space="preserve"> 1.4.1.3  </v>
          </cell>
          <cell r="C812" t="str">
            <v xml:space="preserve"> PROJETOS CIVIS E ELETRONICOS  </v>
          </cell>
          <cell r="D812" t="str">
            <v>INSTRUMENTAÇÃO</v>
          </cell>
          <cell r="E812" t="str">
            <v>1.1.2.1.5.9</v>
          </cell>
          <cell r="F812" t="str">
            <v>1.1.2.1.5.9.1</v>
          </cell>
          <cell r="H812">
            <v>0</v>
          </cell>
          <cell r="I812">
            <v>0</v>
          </cell>
          <cell r="J812" t="str">
            <v/>
          </cell>
          <cell r="K812" t="str">
            <v/>
          </cell>
          <cell r="L812" t="str">
            <v/>
          </cell>
          <cell r="M812">
            <v>82</v>
          </cell>
          <cell r="N812" t="str">
            <v/>
          </cell>
          <cell r="O812" t="str">
            <v/>
          </cell>
        </row>
        <row r="813">
          <cell r="A813">
            <v>5</v>
          </cell>
          <cell r="B813" t="str">
            <v xml:space="preserve"> 1.4.1.3.1  </v>
          </cell>
          <cell r="C813" t="str">
            <v xml:space="preserve"> CIVIL  </v>
          </cell>
          <cell r="D813" t="str">
            <v>INSTRUMENTAÇÃO</v>
          </cell>
          <cell r="E813" t="str">
            <v>1.1.2.1.5.9</v>
          </cell>
          <cell r="F813" t="str">
            <v>1.1.2.1.5.9.1</v>
          </cell>
          <cell r="H813">
            <v>0</v>
          </cell>
          <cell r="I813">
            <v>0</v>
          </cell>
          <cell r="J813" t="str">
            <v/>
          </cell>
          <cell r="K813" t="str">
            <v/>
          </cell>
          <cell r="L813" t="str">
            <v/>
          </cell>
          <cell r="M813" t="str">
            <v/>
          </cell>
          <cell r="N813">
            <v>15</v>
          </cell>
          <cell r="O813" t="str">
            <v/>
          </cell>
        </row>
        <row r="814">
          <cell r="A814">
            <v>6</v>
          </cell>
          <cell r="B814" t="str">
            <v xml:space="preserve"> 1.4.1.3.1.1  </v>
          </cell>
          <cell r="C814" t="str">
            <v xml:space="preserve"> ESTRUTURA  </v>
          </cell>
          <cell r="D814" t="str">
            <v>INSTRUMENTAÇÃO</v>
          </cell>
          <cell r="E814" t="str">
            <v>1.1.2.1.5.9</v>
          </cell>
          <cell r="F814" t="str">
            <v>1.1.2.1.5.9.1</v>
          </cell>
          <cell r="H814">
            <v>0</v>
          </cell>
          <cell r="I814">
            <v>0</v>
          </cell>
          <cell r="J814" t="str">
            <v/>
          </cell>
          <cell r="K814" t="str">
            <v/>
          </cell>
          <cell r="L814" t="str">
            <v/>
          </cell>
          <cell r="M814" t="str">
            <v/>
          </cell>
          <cell r="N814" t="str">
            <v/>
          </cell>
          <cell r="O814">
            <v>40</v>
          </cell>
        </row>
        <row r="815">
          <cell r="A815">
            <v>6</v>
          </cell>
          <cell r="B815" t="str">
            <v xml:space="preserve"> 1.4.1.3.1.2  </v>
          </cell>
          <cell r="C815" t="str">
            <v xml:space="preserve"> ARQUITETONICO  </v>
          </cell>
          <cell r="D815" t="str">
            <v>INSTRUMENTAÇÃO</v>
          </cell>
          <cell r="E815" t="str">
            <v>1.1.2.1.5.9</v>
          </cell>
          <cell r="F815" t="str">
            <v>1.1.2.1.5.9.1</v>
          </cell>
          <cell r="H815">
            <v>0</v>
          </cell>
          <cell r="I815">
            <v>0</v>
          </cell>
          <cell r="J815" t="str">
            <v/>
          </cell>
          <cell r="K815" t="str">
            <v/>
          </cell>
          <cell r="L815" t="str">
            <v/>
          </cell>
          <cell r="M815" t="str">
            <v/>
          </cell>
          <cell r="N815" t="str">
            <v/>
          </cell>
          <cell r="O815">
            <v>30</v>
          </cell>
        </row>
        <row r="816">
          <cell r="A816">
            <v>6</v>
          </cell>
          <cell r="B816" t="str">
            <v xml:space="preserve"> 1.4.1.3.1.3  </v>
          </cell>
          <cell r="C816" t="str">
            <v xml:space="preserve"> UNDERGROUD  </v>
          </cell>
          <cell r="D816" t="str">
            <v>INSTRUMENTAÇÃO</v>
          </cell>
          <cell r="E816" t="str">
            <v>1.1.2.1.5.9</v>
          </cell>
          <cell r="F816" t="str">
            <v>1.1.2.1.5.9.1</v>
          </cell>
          <cell r="H816">
            <v>0</v>
          </cell>
          <cell r="I816">
            <v>0</v>
          </cell>
          <cell r="J816" t="str">
            <v/>
          </cell>
          <cell r="K816" t="str">
            <v/>
          </cell>
          <cell r="L816" t="str">
            <v/>
          </cell>
          <cell r="M816" t="str">
            <v/>
          </cell>
          <cell r="N816" t="str">
            <v/>
          </cell>
          <cell r="O816">
            <v>30</v>
          </cell>
        </row>
        <row r="817">
          <cell r="A817">
            <v>5</v>
          </cell>
          <cell r="B817" t="str">
            <v xml:space="preserve"> 1.4.1.3.2  </v>
          </cell>
          <cell r="C817" t="str">
            <v xml:space="preserve"> ELETROMECÂNICOS  </v>
          </cell>
          <cell r="D817" t="str">
            <v>INSTRUMENTAÇÃO</v>
          </cell>
          <cell r="E817" t="str">
            <v>1.1.2.1.5.9</v>
          </cell>
          <cell r="F817" t="str">
            <v>1.1.2.1.5.9.1</v>
          </cell>
          <cell r="H817">
            <v>0</v>
          </cell>
          <cell r="I817">
            <v>0</v>
          </cell>
          <cell r="J817" t="str">
            <v/>
          </cell>
          <cell r="K817" t="str">
            <v/>
          </cell>
          <cell r="L817" t="str">
            <v/>
          </cell>
          <cell r="M817" t="str">
            <v/>
          </cell>
          <cell r="N817">
            <v>78</v>
          </cell>
          <cell r="O817" t="str">
            <v/>
          </cell>
        </row>
        <row r="818">
          <cell r="A818">
            <v>6</v>
          </cell>
          <cell r="B818" t="str">
            <v xml:space="preserve"> 1.4.1.3.2.1  </v>
          </cell>
          <cell r="C818" t="str">
            <v xml:space="preserve"> PROCESSO  </v>
          </cell>
          <cell r="D818" t="str">
            <v>INSTRUMENTAÇÃO</v>
          </cell>
          <cell r="E818" t="str">
            <v>1.1.2.1.5.9</v>
          </cell>
          <cell r="F818" t="str">
            <v>1.1.2.1.5.9.1</v>
          </cell>
          <cell r="H818">
            <v>0</v>
          </cell>
          <cell r="I818">
            <v>0</v>
          </cell>
          <cell r="J818" t="str">
            <v/>
          </cell>
          <cell r="K818" t="str">
            <v/>
          </cell>
          <cell r="L818" t="str">
            <v/>
          </cell>
          <cell r="M818" t="str">
            <v/>
          </cell>
          <cell r="N818" t="str">
            <v/>
          </cell>
          <cell r="O818">
            <v>25</v>
          </cell>
        </row>
        <row r="819">
          <cell r="A819">
            <v>6</v>
          </cell>
          <cell r="B819" t="str">
            <v xml:space="preserve"> 1.4.1.3.2.2  </v>
          </cell>
          <cell r="C819" t="str">
            <v xml:space="preserve"> EQUIPAMENTOS  </v>
          </cell>
          <cell r="D819" t="str">
            <v>INSTRUMENTAÇÃO</v>
          </cell>
          <cell r="E819" t="str">
            <v>1.1.2.1.5.9</v>
          </cell>
          <cell r="F819" t="str">
            <v>1.1.2.1.5.9.1</v>
          </cell>
          <cell r="H819">
            <v>0</v>
          </cell>
          <cell r="I819">
            <v>0</v>
          </cell>
          <cell r="J819" t="str">
            <v/>
          </cell>
          <cell r="K819" t="str">
            <v/>
          </cell>
          <cell r="L819" t="str">
            <v/>
          </cell>
          <cell r="M819" t="str">
            <v/>
          </cell>
          <cell r="N819" t="str">
            <v/>
          </cell>
          <cell r="O819">
            <v>15</v>
          </cell>
        </row>
        <row r="820">
          <cell r="A820">
            <v>6</v>
          </cell>
          <cell r="B820" t="str">
            <v xml:space="preserve"> 1.4.1.3.2.3  </v>
          </cell>
          <cell r="C820" t="str">
            <v xml:space="preserve"> TUBULAÇÃO  </v>
          </cell>
          <cell r="D820" t="str">
            <v>INSTRUMENTAÇÃO</v>
          </cell>
          <cell r="E820" t="str">
            <v>1.1.2.1.5.9</v>
          </cell>
          <cell r="F820" t="str">
            <v>1.1.2.1.5.9.1</v>
          </cell>
          <cell r="H820">
            <v>0</v>
          </cell>
          <cell r="I820">
            <v>0</v>
          </cell>
          <cell r="J820" t="str">
            <v/>
          </cell>
          <cell r="K820" t="str">
            <v/>
          </cell>
          <cell r="L820" t="str">
            <v/>
          </cell>
          <cell r="M820" t="str">
            <v/>
          </cell>
          <cell r="N820" t="str">
            <v/>
          </cell>
          <cell r="O820">
            <v>30</v>
          </cell>
        </row>
        <row r="821">
          <cell r="A821">
            <v>6</v>
          </cell>
          <cell r="B821" t="str">
            <v xml:space="preserve"> 1.4.1.3.2.4  </v>
          </cell>
          <cell r="C821" t="str">
            <v xml:space="preserve"> ELÉTRICA  </v>
          </cell>
          <cell r="D821" t="str">
            <v>INSTRUMENTAÇÃO</v>
          </cell>
          <cell r="E821" t="str">
            <v>1.1.2.1.5.9</v>
          </cell>
          <cell r="F821" t="str">
            <v>1.1.2.1.5.9.1</v>
          </cell>
          <cell r="H821">
            <v>0</v>
          </cell>
          <cell r="I821">
            <v>0</v>
          </cell>
          <cell r="J821" t="str">
            <v/>
          </cell>
          <cell r="K821" t="str">
            <v/>
          </cell>
          <cell r="L821" t="str">
            <v/>
          </cell>
          <cell r="M821" t="str">
            <v/>
          </cell>
          <cell r="N821" t="str">
            <v/>
          </cell>
          <cell r="O821">
            <v>10</v>
          </cell>
        </row>
        <row r="822">
          <cell r="A822">
            <v>6</v>
          </cell>
          <cell r="B822" t="str">
            <v xml:space="preserve"> 1.4.1.3.2.5  </v>
          </cell>
          <cell r="C822" t="str">
            <v xml:space="preserve"> INSTRUMENTAÇÃO  </v>
          </cell>
          <cell r="D822" t="str">
            <v>INSTRUMENTAÇÃO</v>
          </cell>
          <cell r="E822" t="str">
            <v>1.1.2.1.5.9</v>
          </cell>
          <cell r="F822" t="str">
            <v>1.1.2.1.5.9.1</v>
          </cell>
          <cell r="H822">
            <v>0</v>
          </cell>
          <cell r="I822">
            <v>0</v>
          </cell>
          <cell r="J822" t="str">
            <v/>
          </cell>
          <cell r="K822" t="str">
            <v/>
          </cell>
          <cell r="L822" t="str">
            <v/>
          </cell>
          <cell r="M822" t="str">
            <v/>
          </cell>
          <cell r="N822" t="str">
            <v/>
          </cell>
          <cell r="O822">
            <v>20</v>
          </cell>
        </row>
        <row r="823">
          <cell r="A823">
            <v>5</v>
          </cell>
          <cell r="B823" t="str">
            <v xml:space="preserve"> 1.4.1.3.3  </v>
          </cell>
          <cell r="C823" t="str">
            <v xml:space="preserve"> LIVRO DE PROJETO DE PRÉ DETALHAMENTO  </v>
          </cell>
          <cell r="D823" t="str">
            <v>INSTRUMENTAÇÃO</v>
          </cell>
          <cell r="E823" t="str">
            <v>1.1.2.1.5.9</v>
          </cell>
          <cell r="F823" t="str">
            <v>1.1.2.1.5.9.1</v>
          </cell>
          <cell r="H823">
            <v>0</v>
          </cell>
          <cell r="I823">
            <v>0</v>
          </cell>
          <cell r="J823" t="str">
            <v/>
          </cell>
          <cell r="K823" t="str">
            <v/>
          </cell>
          <cell r="L823" t="str">
            <v/>
          </cell>
          <cell r="M823" t="str">
            <v/>
          </cell>
          <cell r="N823">
            <v>2</v>
          </cell>
          <cell r="O823" t="str">
            <v/>
          </cell>
        </row>
        <row r="824">
          <cell r="A824">
            <v>5</v>
          </cell>
          <cell r="B824" t="str">
            <v xml:space="preserve"> 1.4.1.3.4  </v>
          </cell>
          <cell r="C824" t="str">
            <v xml:space="preserve"> MAQUETE ELETRONICA  </v>
          </cell>
          <cell r="D824" t="str">
            <v>INSTRUMENTAÇÃO</v>
          </cell>
          <cell r="E824" t="str">
            <v>1.1.2.1.5.9</v>
          </cell>
          <cell r="F824" t="str">
            <v>1.1.2.1.5.9.1</v>
          </cell>
          <cell r="H824">
            <v>0</v>
          </cell>
          <cell r="I824">
            <v>0</v>
          </cell>
          <cell r="J824" t="str">
            <v/>
          </cell>
          <cell r="K824" t="str">
            <v/>
          </cell>
          <cell r="L824" t="str">
            <v/>
          </cell>
          <cell r="M824" t="str">
            <v/>
          </cell>
          <cell r="N824">
            <v>5</v>
          </cell>
          <cell r="O824" t="str">
            <v/>
          </cell>
        </row>
        <row r="825">
          <cell r="C825" t="str">
            <v xml:space="preserve">SUB-TOTAL - UNIDADE 2317 SOLVENTE </v>
          </cell>
          <cell r="D825" t="str">
            <v>INSTRUMENTAÇÃO</v>
          </cell>
          <cell r="E825" t="str">
            <v>1.1.2.1.5.9</v>
          </cell>
          <cell r="F825" t="str">
            <v>1.1.2.1.5.9.1</v>
          </cell>
          <cell r="H825" t="str">
            <v>PT-5230.00-2316-852-QGI-003</v>
          </cell>
          <cell r="I825" t="str">
            <v>PT-2316-I.38-029</v>
          </cell>
          <cell r="K825" t="str">
            <v>PT - ANALISADORES DE  O2</v>
          </cell>
          <cell r="L825" t="str">
            <v>A4</v>
          </cell>
          <cell r="N825">
            <v>40</v>
          </cell>
        </row>
        <row r="826">
          <cell r="C826">
            <v>2316</v>
          </cell>
          <cell r="D826" t="str">
            <v>INSTRUMENTAÇÃO</v>
          </cell>
          <cell r="E826" t="str">
            <v>1.1.2.1.5.9</v>
          </cell>
          <cell r="F826" t="str">
            <v>1.1.2.1.5.9.1</v>
          </cell>
          <cell r="H826" t="str">
            <v>PT-5230.00-2316-852-QGI-004</v>
          </cell>
          <cell r="I826" t="str">
            <v>PT-2316-I.38-030</v>
          </cell>
          <cell r="K826" t="str">
            <v>PT - ANALISADORES DE PH</v>
          </cell>
          <cell r="L826" t="str">
            <v>A4</v>
          </cell>
          <cell r="N826">
            <v>35</v>
          </cell>
        </row>
        <row r="827">
          <cell r="A827">
            <v>3</v>
          </cell>
          <cell r="B827" t="str">
            <v>1.4.2</v>
          </cell>
          <cell r="C827" t="str">
            <v>OSBL INTERLIGAÇÕES ENTRE AS UNIDADES</v>
          </cell>
          <cell r="D827" t="str">
            <v>INSTRUMENTAÇÃO</v>
          </cell>
          <cell r="E827" t="str">
            <v>1.1.2.1.5.9</v>
          </cell>
          <cell r="F827" t="str">
            <v>1.1.2.1.5.9.1</v>
          </cell>
          <cell r="H827">
            <v>0</v>
          </cell>
          <cell r="I827">
            <v>0</v>
          </cell>
          <cell r="J827" t="str">
            <v/>
          </cell>
          <cell r="K827" t="str">
            <v/>
          </cell>
          <cell r="L827">
            <v>15</v>
          </cell>
          <cell r="M827" t="str">
            <v/>
          </cell>
          <cell r="N827" t="str">
            <v/>
          </cell>
          <cell r="O827" t="str">
            <v/>
          </cell>
        </row>
        <row r="828">
          <cell r="A828">
            <v>4</v>
          </cell>
          <cell r="B828" t="str">
            <v xml:space="preserve"> 1.4.2.1  </v>
          </cell>
          <cell r="C828" t="str">
            <v xml:space="preserve"> MOBILIZAÇÃO  </v>
          </cell>
          <cell r="D828" t="str">
            <v>INSTRUMENTAÇÃO</v>
          </cell>
          <cell r="E828" t="str">
            <v>1.1.2.1.5.9</v>
          </cell>
          <cell r="F828" t="str">
            <v>1.1.2.1.5.9.1</v>
          </cell>
          <cell r="H828">
            <v>0</v>
          </cell>
          <cell r="I828">
            <v>0</v>
          </cell>
          <cell r="J828" t="str">
            <v/>
          </cell>
          <cell r="K828" t="str">
            <v/>
          </cell>
          <cell r="L828" t="str">
            <v/>
          </cell>
          <cell r="M828">
            <v>10</v>
          </cell>
          <cell r="N828" t="str">
            <v/>
          </cell>
          <cell r="O828" t="str">
            <v/>
          </cell>
        </row>
        <row r="829">
          <cell r="A829">
            <v>5</v>
          </cell>
          <cell r="B829" t="str">
            <v xml:space="preserve"> 1.4.2.1.1  </v>
          </cell>
          <cell r="C829" t="str">
            <v xml:space="preserve"> KICK OFF MEETING  </v>
          </cell>
          <cell r="D829" t="str">
            <v>INSTRUMENTAÇÃO</v>
          </cell>
          <cell r="E829">
            <v>0.5</v>
          </cell>
          <cell r="F829">
            <v>1</v>
          </cell>
          <cell r="H829">
            <v>0</v>
          </cell>
          <cell r="I829">
            <v>0</v>
          </cell>
          <cell r="J829" t="str">
            <v/>
          </cell>
          <cell r="K829" t="str">
            <v/>
          </cell>
          <cell r="L829" t="str">
            <v/>
          </cell>
          <cell r="M829" t="str">
            <v/>
          </cell>
          <cell r="N829">
            <v>5</v>
          </cell>
          <cell r="O829" t="str">
            <v/>
          </cell>
        </row>
        <row r="830">
          <cell r="A830">
            <v>5</v>
          </cell>
          <cell r="B830" t="str">
            <v xml:space="preserve"> 1.4.2.1.2  </v>
          </cell>
          <cell r="C830" t="str">
            <v xml:space="preserve"> MOBILIZAÇÃO, PLANEJAMENTO. MANUTENÇÃO  </v>
          </cell>
          <cell r="D830" t="str">
            <v>INSTRUMENTAÇÃO</v>
          </cell>
          <cell r="E830" t="str">
            <v>1.1.2.1.5.9</v>
          </cell>
          <cell r="F830" t="str">
            <v>1.1.2.1.5.9.1</v>
          </cell>
          <cell r="H830">
            <v>0</v>
          </cell>
          <cell r="I830">
            <v>0</v>
          </cell>
          <cell r="J830" t="str">
            <v/>
          </cell>
          <cell r="K830" t="str">
            <v/>
          </cell>
          <cell r="L830" t="str">
            <v/>
          </cell>
          <cell r="M830" t="str">
            <v/>
          </cell>
          <cell r="N830">
            <v>75</v>
          </cell>
          <cell r="O830" t="str">
            <v/>
          </cell>
        </row>
        <row r="831">
          <cell r="A831">
            <v>6</v>
          </cell>
          <cell r="B831" t="str">
            <v xml:space="preserve"> 1.4.2.1.2.1  </v>
          </cell>
          <cell r="C831" t="str">
            <v xml:space="preserve"> MOBILIZAÇÃO DAS EQUIPES  </v>
          </cell>
          <cell r="D831" t="str">
            <v>INSTRUMENTAÇÃO</v>
          </cell>
          <cell r="E831" t="str">
            <v>1.1.2.1.5.9</v>
          </cell>
          <cell r="F831" t="str">
            <v>1.1.2.1.5.9.1</v>
          </cell>
          <cell r="H831">
            <v>0</v>
          </cell>
          <cell r="I831">
            <v>0</v>
          </cell>
          <cell r="J831" t="str">
            <v/>
          </cell>
          <cell r="K831" t="str">
            <v/>
          </cell>
          <cell r="L831" t="str">
            <v/>
          </cell>
          <cell r="M831" t="str">
            <v/>
          </cell>
          <cell r="N831" t="str">
            <v/>
          </cell>
          <cell r="O831">
            <v>10</v>
          </cell>
        </row>
        <row r="832">
          <cell r="B832" t="str">
            <v>1.4.2.1.2.1.1</v>
          </cell>
          <cell r="C832" t="str">
            <v xml:space="preserve"> MOBILIZAÇÃO DA EQUIPE NO ESCRITÓRIO SEDE DA CONTRATADA</v>
          </cell>
          <cell r="D832" t="str">
            <v>INSTRUMENTAÇÃO</v>
          </cell>
          <cell r="E832">
            <v>3.7499999999999992E-2</v>
          </cell>
          <cell r="F832">
            <v>1</v>
          </cell>
          <cell r="H832">
            <v>0</v>
          </cell>
          <cell r="I832">
            <v>0</v>
          </cell>
          <cell r="K832" t="str">
            <v>PT- PAINÉIS DE REARRANJO</v>
          </cell>
          <cell r="L832" t="str">
            <v>A4</v>
          </cell>
          <cell r="N832">
            <v>120</v>
          </cell>
        </row>
        <row r="833">
          <cell r="B833" t="str">
            <v>1.4.2.1.2.1.2</v>
          </cell>
          <cell r="C833" t="str">
            <v xml:space="preserve"> MOBILIZAÇÃO DA EQUIPE MÍNIMA LOTADA NA UM-REPAR</v>
          </cell>
          <cell r="D833" t="str">
            <v>INSTRUMENTAÇÃO</v>
          </cell>
          <cell r="E833">
            <v>0.7124999999999998</v>
          </cell>
          <cell r="F833">
            <v>1</v>
          </cell>
          <cell r="H833">
            <v>0</v>
          </cell>
          <cell r="I833">
            <v>0</v>
          </cell>
          <cell r="K833" t="str">
            <v>PT - CASA DE ANALISADORES DE PROCESSO</v>
          </cell>
          <cell r="L833" t="str">
            <v>A4</v>
          </cell>
          <cell r="N833">
            <v>65</v>
          </cell>
        </row>
        <row r="834">
          <cell r="A834">
            <v>6</v>
          </cell>
          <cell r="B834" t="str">
            <v xml:space="preserve">1.4.2.1.2.2  </v>
          </cell>
          <cell r="C834" t="str">
            <v xml:space="preserve"> PLANEJAMENTO  </v>
          </cell>
          <cell r="D834" t="str">
            <v>INSTRUMENTAÇÃO</v>
          </cell>
          <cell r="E834" t="str">
            <v>1.1.2.1.5.9</v>
          </cell>
          <cell r="F834" t="str">
            <v>1.1.2.1.5.9.1</v>
          </cell>
          <cell r="H834">
            <v>0</v>
          </cell>
          <cell r="I834">
            <v>0</v>
          </cell>
          <cell r="J834" t="str">
            <v/>
          </cell>
          <cell r="K834" t="str">
            <v/>
          </cell>
          <cell r="L834" t="str">
            <v/>
          </cell>
          <cell r="M834" t="str">
            <v/>
          </cell>
          <cell r="N834" t="str">
            <v/>
          </cell>
          <cell r="O834">
            <v>40</v>
          </cell>
        </row>
        <row r="835">
          <cell r="B835" t="str">
            <v>1.4.2.1.2.2.1</v>
          </cell>
          <cell r="C835" t="str">
            <v>ORGANIZAÇÃO, RESPONSABILIDADE, AUTORIDADE E RECURSOS</v>
          </cell>
          <cell r="D835" t="str">
            <v>INSTRUMENTAÇÃO</v>
          </cell>
          <cell r="E835" t="str">
            <v>1.1.2.1.5.9</v>
          </cell>
          <cell r="F835" t="str">
            <v>1.1.2.1.5.9.1</v>
          </cell>
          <cell r="H835">
            <v>0</v>
          </cell>
          <cell r="I835">
            <v>0</v>
          </cell>
          <cell r="K835" t="str">
            <v>PT - SHELTERS PARA ANALISADORES DE PROCESSO</v>
          </cell>
          <cell r="L835" t="str">
            <v>A4</v>
          </cell>
          <cell r="N835">
            <v>65</v>
          </cell>
        </row>
        <row r="836">
          <cell r="B836" t="str">
            <v>1.4.2.1.2.2.1.1</v>
          </cell>
          <cell r="C836" t="str">
            <v>ORGANOGRAMAS</v>
          </cell>
          <cell r="D836" t="str">
            <v>INSTRUMENTAÇÃO</v>
          </cell>
          <cell r="E836">
            <v>0.14999999999999997</v>
          </cell>
          <cell r="F836">
            <v>1</v>
          </cell>
          <cell r="H836">
            <v>0</v>
          </cell>
          <cell r="I836">
            <v>0</v>
          </cell>
        </row>
        <row r="837">
          <cell r="B837" t="str">
            <v>1.4.2.1.2.2.1.2</v>
          </cell>
          <cell r="C837" t="str">
            <v>CURRÍCULOS</v>
          </cell>
          <cell r="D837" t="str">
            <v>INSTRUMENTAÇÃO</v>
          </cell>
          <cell r="E837">
            <v>0.14999999999999997</v>
          </cell>
          <cell r="F837">
            <v>1</v>
          </cell>
          <cell r="H837">
            <v>0</v>
          </cell>
          <cell r="I837">
            <v>0</v>
          </cell>
          <cell r="K837" t="str">
            <v>RM - TUBOS E CONEXÕES DE AÇO CARBONO</v>
          </cell>
          <cell r="L837" t="str">
            <v>A4</v>
          </cell>
          <cell r="O837">
            <v>10</v>
          </cell>
        </row>
        <row r="838">
          <cell r="B838" t="str">
            <v>1.4.2.1.2.2.2</v>
          </cell>
          <cell r="C838" t="str">
            <v>RECURSOS</v>
          </cell>
          <cell r="D838" t="str">
            <v>INSTRUMENTAÇÃO</v>
          </cell>
          <cell r="E838" t="str">
            <v>1.1.2.1.5.9</v>
          </cell>
          <cell r="F838" t="str">
            <v>1.1.2.1.5.9.1</v>
          </cell>
          <cell r="H838">
            <v>0</v>
          </cell>
          <cell r="I838">
            <v>0</v>
          </cell>
          <cell r="K838" t="str">
            <v>RM - TUBING E CONEXÕES DE AÇO INOX</v>
          </cell>
          <cell r="L838" t="str">
            <v>A4</v>
          </cell>
          <cell r="O838">
            <v>10</v>
          </cell>
        </row>
        <row r="839">
          <cell r="B839" t="str">
            <v>1.4.2.1.2.2.2.1</v>
          </cell>
          <cell r="C839" t="str">
            <v>HISTOGRAMA DE MÃO DE OBRA</v>
          </cell>
          <cell r="D839" t="str">
            <v>INSTRUMENTAÇÃO</v>
          </cell>
          <cell r="E839">
            <v>0.29999999999999993</v>
          </cell>
          <cell r="F839">
            <v>1</v>
          </cell>
          <cell r="H839">
            <v>0</v>
          </cell>
          <cell r="I839">
            <v>0</v>
          </cell>
          <cell r="K839" t="str">
            <v xml:space="preserve">RM - VÁLVULAS </v>
          </cell>
          <cell r="L839" t="str">
            <v>A4</v>
          </cell>
          <cell r="O839">
            <v>10</v>
          </cell>
        </row>
        <row r="840">
          <cell r="B840" t="str">
            <v>1.4.2.1.2.2.3</v>
          </cell>
          <cell r="C840" t="str">
            <v>PROCEDIMENTO DE PLANEJAMENTO DE PROJETO</v>
          </cell>
          <cell r="D840" t="str">
            <v>INSTRUMENTAÇÃO</v>
          </cell>
          <cell r="E840" t="str">
            <v>1.1.2.1.5.9</v>
          </cell>
          <cell r="F840" t="str">
            <v>1.1.2.1.5.9.1</v>
          </cell>
          <cell r="H840">
            <v>0</v>
          </cell>
          <cell r="I840">
            <v>0</v>
          </cell>
          <cell r="K840" t="str">
            <v>RM - JUNTAS E PARAFUSOS</v>
          </cell>
          <cell r="L840" t="str">
            <v>A4</v>
          </cell>
          <cell r="O840">
            <v>10</v>
          </cell>
        </row>
        <row r="841">
          <cell r="B841" t="str">
            <v>1.4.2.1.2.2.3.1</v>
          </cell>
          <cell r="C841" t="str">
            <v>EAP DETALHADA</v>
          </cell>
          <cell r="D841" t="str">
            <v>INSTRUMENTAÇÃO</v>
          </cell>
          <cell r="E841">
            <v>0.26999999999999991</v>
          </cell>
          <cell r="F841">
            <v>1</v>
          </cell>
          <cell r="H841">
            <v>0</v>
          </cell>
          <cell r="I841">
            <v>0</v>
          </cell>
          <cell r="K841" t="str">
            <v>RM - CAIXAS DE JUNÇÃO</v>
          </cell>
          <cell r="L841" t="str">
            <v>A4</v>
          </cell>
          <cell r="O841">
            <v>10</v>
          </cell>
        </row>
        <row r="842">
          <cell r="B842" t="str">
            <v>1.4.2.1.2.2.3.2</v>
          </cell>
          <cell r="C842" t="str">
            <v>LISTA DE DOCUMENTOS DA U-2316 - UHDS</v>
          </cell>
          <cell r="D842" t="str">
            <v>INSTRUMENTAÇÃO</v>
          </cell>
          <cell r="E842">
            <v>0.35999999999999993</v>
          </cell>
          <cell r="F842">
            <v>1</v>
          </cell>
          <cell r="H842">
            <v>0</v>
          </cell>
          <cell r="I842">
            <v>0</v>
          </cell>
          <cell r="K842" t="str">
            <v>RM - CAIXAS DE JUNÇÃO PARA REDE FOUNDATION FIELDBUS</v>
          </cell>
          <cell r="L842" t="str">
            <v>A4</v>
          </cell>
          <cell r="O842">
            <v>10</v>
          </cell>
        </row>
        <row r="843">
          <cell r="B843" t="str">
            <v>1.4.2.1.2.2.3.3</v>
          </cell>
          <cell r="C843" t="str">
            <v>CRONOGRAMA DE EXECUÇÃO FÍSICA DETALHADO</v>
          </cell>
          <cell r="D843" t="str">
            <v>INSTRUMENTAÇÃO</v>
          </cell>
          <cell r="E843">
            <v>0.35999999999999993</v>
          </cell>
          <cell r="F843">
            <v>1</v>
          </cell>
          <cell r="H843">
            <v>0</v>
          </cell>
          <cell r="I843">
            <v>0</v>
          </cell>
          <cell r="K843" t="str">
            <v>RM - MATERIAIS PARA FOUNDATION FIELDBUS</v>
          </cell>
          <cell r="L843" t="str">
            <v>A4</v>
          </cell>
          <cell r="O843">
            <v>10</v>
          </cell>
        </row>
        <row r="844">
          <cell r="B844" t="str">
            <v>1.4.2.1.2.2.3.4</v>
          </cell>
          <cell r="C844" t="str">
            <v>CURVA DE EXECUÇÃO FÍSICA</v>
          </cell>
          <cell r="D844" t="str">
            <v>INSTRUMENTAÇÃO</v>
          </cell>
          <cell r="E844">
            <v>0.17999999999999997</v>
          </cell>
          <cell r="F844">
            <v>1</v>
          </cell>
          <cell r="H844">
            <v>0</v>
          </cell>
          <cell r="I844">
            <v>0</v>
          </cell>
          <cell r="K844" t="str">
            <v>RM - CABOS E MULTICABOS</v>
          </cell>
          <cell r="L844" t="str">
            <v>A4</v>
          </cell>
          <cell r="O844">
            <v>10</v>
          </cell>
        </row>
        <row r="845">
          <cell r="B845" t="str">
            <v>1.4.2.1.2.2.3.5</v>
          </cell>
          <cell r="C845" t="str">
            <v>CRONOGRAMA DE EXECUÇÃO FÍSICA-FINANCEIRO DETALHADO</v>
          </cell>
          <cell r="D845" t="str">
            <v>INSTRUMENTAÇÃO</v>
          </cell>
          <cell r="E845">
            <v>0.17999999999999997</v>
          </cell>
          <cell r="F845">
            <v>1</v>
          </cell>
          <cell r="H845">
            <v>0</v>
          </cell>
          <cell r="I845">
            <v>0</v>
          </cell>
          <cell r="K845" t="str">
            <v>RM - CABOS PARA FOUNDATION FIELDBUS</v>
          </cell>
          <cell r="L845" t="str">
            <v>A4</v>
          </cell>
          <cell r="O845">
            <v>10</v>
          </cell>
        </row>
        <row r="846">
          <cell r="B846" t="str">
            <v>1.4.2.1.2.2.3.6</v>
          </cell>
          <cell r="C846" t="str">
            <v>CURVA DE EXECUÇÃO FÍSICA-FINANCEIRA</v>
          </cell>
          <cell r="D846" t="str">
            <v>INSTRUMENTAÇÃO</v>
          </cell>
          <cell r="E846">
            <v>0.17999999999999997</v>
          </cell>
          <cell r="F846">
            <v>1</v>
          </cell>
          <cell r="H846">
            <v>0</v>
          </cell>
          <cell r="I846">
            <v>0</v>
          </cell>
          <cell r="K846" t="str">
            <v>RM - LEITOS, ELETROCALHAS E ACESSÓRIOS</v>
          </cell>
          <cell r="L846" t="str">
            <v>A4</v>
          </cell>
          <cell r="O846">
            <v>10</v>
          </cell>
        </row>
        <row r="847">
          <cell r="B847" t="str">
            <v>1.4.2.1.2.2.3.7</v>
          </cell>
          <cell r="C847" t="str">
            <v>PROCEDIMENTO DE MEDIÇÃO DE SERVIÇOS</v>
          </cell>
          <cell r="D847" t="str">
            <v>INSTRUMENTAÇÃO</v>
          </cell>
          <cell r="E847">
            <v>0.26999999999999991</v>
          </cell>
          <cell r="F847">
            <v>1</v>
          </cell>
          <cell r="H847">
            <v>0</v>
          </cell>
          <cell r="I847">
            <v>0</v>
          </cell>
          <cell r="K847" t="str">
            <v>RM - ELETRODUTOS E ACESSÓRIOS</v>
          </cell>
          <cell r="L847" t="str">
            <v>A4</v>
          </cell>
          <cell r="O847">
            <v>10</v>
          </cell>
        </row>
        <row r="848">
          <cell r="B848" t="str">
            <v>1.4.2.1.2.2.4</v>
          </cell>
          <cell r="C848" t="str">
            <v>PROCEDIMENTOS DE QSMS</v>
          </cell>
          <cell r="D848" t="str">
            <v>INSTRUMENTAÇÃO</v>
          </cell>
          <cell r="E848" t="str">
            <v>1.1.2.1.5.9</v>
          </cell>
          <cell r="F848" t="str">
            <v>1.1.2.1.5.9.1</v>
          </cell>
          <cell r="H848">
            <v>0</v>
          </cell>
          <cell r="I848">
            <v>0</v>
          </cell>
          <cell r="K848" t="str">
            <v xml:space="preserve">RM - MATERIAL DE SUPORTES E FIXAÇÃO </v>
          </cell>
          <cell r="L848" t="str">
            <v>A4</v>
          </cell>
          <cell r="O848">
            <v>10</v>
          </cell>
        </row>
        <row r="849">
          <cell r="B849" t="str">
            <v>1.4.2.1.2.2.4.1</v>
          </cell>
          <cell r="C849" t="str">
            <v>MANUAL DA QUALIDADE DE PROJETO DE PRÉ-DETALHAMENTO</v>
          </cell>
          <cell r="D849" t="str">
            <v>INSTRUMENTAÇÃO</v>
          </cell>
          <cell r="E849">
            <v>0.41999999999999987</v>
          </cell>
          <cell r="F849">
            <v>1</v>
          </cell>
          <cell r="H849">
            <v>0</v>
          </cell>
          <cell r="I849">
            <v>0</v>
          </cell>
          <cell r="K849" t="str">
            <v>RM - MISCELÂNEA</v>
          </cell>
          <cell r="L849" t="str">
            <v>A4</v>
          </cell>
          <cell r="O849">
            <v>10</v>
          </cell>
        </row>
        <row r="850">
          <cell r="B850" t="str">
            <v>1.4.2.1.2.2.4.2</v>
          </cell>
          <cell r="C850" t="str">
            <v>PLANO DA QUALIDADE</v>
          </cell>
          <cell r="D850" t="str">
            <v>INSTRUMENTAÇÃO</v>
          </cell>
          <cell r="E850">
            <v>0.17999999999999997</v>
          </cell>
          <cell r="F850">
            <v>1</v>
          </cell>
          <cell r="H850">
            <v>0</v>
          </cell>
          <cell r="I850">
            <v>0</v>
          </cell>
        </row>
        <row r="851">
          <cell r="A851">
            <v>6</v>
          </cell>
          <cell r="B851" t="str">
            <v xml:space="preserve"> 1.4.2.1.2.3</v>
          </cell>
          <cell r="C851" t="str">
            <v xml:space="preserve"> MANUTENÇÃO DAS EQUIPES  </v>
          </cell>
          <cell r="D851" t="str">
            <v>INSTRUMENTAÇÃO</v>
          </cell>
          <cell r="E851" t="str">
            <v>1.1.2.1.5.9</v>
          </cell>
          <cell r="F851" t="str">
            <v>1.1.2.1.5.9.1</v>
          </cell>
          <cell r="H851">
            <v>0</v>
          </cell>
          <cell r="I851">
            <v>0</v>
          </cell>
          <cell r="J851" t="str">
            <v/>
          </cell>
          <cell r="K851" t="str">
            <v/>
          </cell>
          <cell r="L851" t="str">
            <v/>
          </cell>
          <cell r="M851" t="str">
            <v/>
          </cell>
          <cell r="N851" t="str">
            <v/>
          </cell>
          <cell r="O851">
            <v>50</v>
          </cell>
        </row>
        <row r="852">
          <cell r="B852" t="str">
            <v xml:space="preserve"> 1.4.2.1.2.3.1</v>
          </cell>
          <cell r="C852" t="str">
            <v>MANUTENÇÃO DA EQUIPE NO ESCRITÓRIO SEDE DA CONTRATADA</v>
          </cell>
          <cell r="D852" t="str">
            <v>INSTRUMENTAÇÃO</v>
          </cell>
          <cell r="E852">
            <v>0</v>
          </cell>
          <cell r="F852">
            <v>1</v>
          </cell>
          <cell r="H852">
            <v>0</v>
          </cell>
          <cell r="I852">
            <v>0</v>
          </cell>
          <cell r="K852" t="str">
            <v>DOCUMENTO FORNECEDOR  - TERMORESISTÊNCIAS E POÇOS</v>
          </cell>
          <cell r="N852">
            <v>45</v>
          </cell>
        </row>
        <row r="853">
          <cell r="B853" t="str">
            <v xml:space="preserve"> 1.4.2.1.2.3.2</v>
          </cell>
          <cell r="C853" t="str">
            <v>MANUTENÇÃO DA EQUIPE MÍNIMA LOTADA NA UM-REPAR</v>
          </cell>
          <cell r="D853" t="str">
            <v>INSTRUMENTAÇÃO</v>
          </cell>
          <cell r="E853">
            <v>0</v>
          </cell>
          <cell r="F853">
            <v>1</v>
          </cell>
          <cell r="H853">
            <v>0</v>
          </cell>
          <cell r="I853">
            <v>0</v>
          </cell>
          <cell r="K853" t="str">
            <v>DOCUMENTO FORNECEDOR  - TERMÔMETROS COM POÇOS</v>
          </cell>
          <cell r="N853">
            <v>15</v>
          </cell>
        </row>
        <row r="854">
          <cell r="A854">
            <v>5</v>
          </cell>
          <cell r="B854" t="str">
            <v xml:space="preserve"> 1.4.2.1.3  </v>
          </cell>
          <cell r="C854" t="str">
            <v xml:space="preserve"> DESMOBILIZAÇÃO  </v>
          </cell>
          <cell r="D854" t="str">
            <v>INSTRUMENTAÇÃO</v>
          </cell>
          <cell r="E854">
            <v>2</v>
          </cell>
          <cell r="F854">
            <v>1</v>
          </cell>
          <cell r="H854">
            <v>0</v>
          </cell>
          <cell r="I854">
            <v>0</v>
          </cell>
          <cell r="J854" t="str">
            <v/>
          </cell>
          <cell r="K854" t="str">
            <v/>
          </cell>
          <cell r="L854" t="str">
            <v/>
          </cell>
          <cell r="M854" t="str">
            <v/>
          </cell>
          <cell r="N854">
            <v>20</v>
          </cell>
          <cell r="O854" t="str">
            <v/>
          </cell>
        </row>
        <row r="855">
          <cell r="A855">
            <v>4</v>
          </cell>
          <cell r="B855" t="str">
            <v xml:space="preserve"> 1.4.2.2  </v>
          </cell>
          <cell r="C855" t="str">
            <v xml:space="preserve"> INFRA-ESTRUTURA  </v>
          </cell>
          <cell r="D855" t="str">
            <v>INSTRUMENTAÇÃO</v>
          </cell>
          <cell r="E855" t="str">
            <v>1.1.2.1.5.9</v>
          </cell>
          <cell r="F855" t="str">
            <v>1.1.2.1.5.9.1</v>
          </cell>
          <cell r="H855">
            <v>0</v>
          </cell>
          <cell r="I855">
            <v>0</v>
          </cell>
          <cell r="J855" t="str">
            <v/>
          </cell>
          <cell r="K855" t="str">
            <v/>
          </cell>
          <cell r="L855" t="str">
            <v/>
          </cell>
          <cell r="M855">
            <v>8</v>
          </cell>
          <cell r="N855" t="str">
            <v/>
          </cell>
          <cell r="O855" t="str">
            <v/>
          </cell>
        </row>
        <row r="856">
          <cell r="A856">
            <v>5</v>
          </cell>
          <cell r="B856" t="str">
            <v xml:space="preserve"> 1.4.2.2.1  </v>
          </cell>
          <cell r="C856" t="str">
            <v xml:space="preserve"> ESCRITÓRIO DA CONTRATADA NA UN-REPAR  </v>
          </cell>
          <cell r="D856" t="str">
            <v>INSTRUMENTAÇÃO</v>
          </cell>
          <cell r="E856" t="str">
            <v>1.1.2.1.5.9</v>
          </cell>
          <cell r="F856" t="str">
            <v>1.1.2.1.5.9.1</v>
          </cell>
          <cell r="H856">
            <v>0</v>
          </cell>
          <cell r="I856">
            <v>0</v>
          </cell>
          <cell r="J856" t="str">
            <v/>
          </cell>
          <cell r="K856" t="str">
            <v/>
          </cell>
          <cell r="L856" t="str">
            <v/>
          </cell>
          <cell r="M856" t="str">
            <v/>
          </cell>
          <cell r="N856">
            <v>100</v>
          </cell>
          <cell r="O856" t="str">
            <v/>
          </cell>
        </row>
        <row r="857">
          <cell r="B857" t="str">
            <v xml:space="preserve"> 1.4.2.2.1.1</v>
          </cell>
          <cell r="C857" t="str">
            <v xml:space="preserve">IMPLANTAÇÃO DO ESCRITÓRIO DA CONTRATADA NA UN-REPAR  </v>
          </cell>
          <cell r="D857" t="str">
            <v>INSTRUMENTAÇÃO</v>
          </cell>
          <cell r="E857">
            <v>0</v>
          </cell>
          <cell r="F857">
            <v>1</v>
          </cell>
          <cell r="H857">
            <v>0</v>
          </cell>
          <cell r="I857">
            <v>0</v>
          </cell>
          <cell r="K857" t="str">
            <v xml:space="preserve">DOCUMENTO FORNECEDOR - TRANSMISSORES DE PRESSÃO </v>
          </cell>
          <cell r="N857">
            <v>75</v>
          </cell>
          <cell r="O857">
            <v>10</v>
          </cell>
        </row>
        <row r="858">
          <cell r="B858" t="str">
            <v xml:space="preserve"> 1.4.2.2.1.2</v>
          </cell>
          <cell r="C858" t="str">
            <v xml:space="preserve">MANUTENÇÃO ESCRITÓRIO DA CONTRATADA NA UN-REPAR  </v>
          </cell>
          <cell r="D858" t="str">
            <v>INSTRUMENTAÇÃO</v>
          </cell>
          <cell r="E858">
            <v>0</v>
          </cell>
          <cell r="F858">
            <v>1</v>
          </cell>
          <cell r="H858">
            <v>0</v>
          </cell>
          <cell r="I858">
            <v>0</v>
          </cell>
          <cell r="K858" t="str">
            <v>DOCUMENTO FORNECEDOR  - TRANSMISSORES DE PRESSÃO DIFERENCIAL</v>
          </cell>
          <cell r="N858">
            <v>30</v>
          </cell>
          <cell r="O858">
            <v>90</v>
          </cell>
        </row>
        <row r="859">
          <cell r="A859">
            <v>4</v>
          </cell>
          <cell r="B859" t="str">
            <v xml:space="preserve"> 1.4.2.3  </v>
          </cell>
          <cell r="C859" t="str">
            <v xml:space="preserve"> PROJETOS CIVIS E ELETRONICOS  </v>
          </cell>
          <cell r="D859" t="str">
            <v>INSTRUMENTAÇÃO</v>
          </cell>
          <cell r="E859" t="str">
            <v>1.1.2.1.5.9</v>
          </cell>
          <cell r="F859" t="str">
            <v>1.1.2.1.5.9.1</v>
          </cell>
          <cell r="H859">
            <v>0</v>
          </cell>
          <cell r="I859">
            <v>0</v>
          </cell>
          <cell r="J859" t="str">
            <v/>
          </cell>
          <cell r="K859" t="str">
            <v/>
          </cell>
          <cell r="L859" t="str">
            <v/>
          </cell>
          <cell r="M859">
            <v>82</v>
          </cell>
          <cell r="N859" t="str">
            <v/>
          </cell>
          <cell r="O859" t="str">
            <v/>
          </cell>
        </row>
        <row r="860">
          <cell r="A860">
            <v>5</v>
          </cell>
          <cell r="B860" t="str">
            <v xml:space="preserve"> 1.4.2.3.1  </v>
          </cell>
          <cell r="C860" t="str">
            <v xml:space="preserve"> CIVIL  </v>
          </cell>
          <cell r="D860" t="str">
            <v>INSTRUMENTAÇÃO</v>
          </cell>
          <cell r="E860" t="str">
            <v>1.1.2.1.5.9</v>
          </cell>
          <cell r="F860" t="str">
            <v>1.1.2.1.5.9.1</v>
          </cell>
          <cell r="H860">
            <v>0</v>
          </cell>
          <cell r="I860">
            <v>0</v>
          </cell>
          <cell r="J860" t="str">
            <v/>
          </cell>
          <cell r="K860" t="str">
            <v/>
          </cell>
          <cell r="L860" t="str">
            <v/>
          </cell>
          <cell r="M860" t="str">
            <v/>
          </cell>
          <cell r="N860">
            <v>15</v>
          </cell>
          <cell r="O860" t="str">
            <v/>
          </cell>
        </row>
        <row r="861">
          <cell r="A861">
            <v>6</v>
          </cell>
          <cell r="B861" t="str">
            <v xml:space="preserve"> 1.4.2.3.1.1  </v>
          </cell>
          <cell r="C861" t="str">
            <v xml:space="preserve"> ESTRUTURA  </v>
          </cell>
          <cell r="D861" t="str">
            <v>INSTRUMENTAÇÃO</v>
          </cell>
          <cell r="E861" t="str">
            <v>1.1.2.1.5.9</v>
          </cell>
          <cell r="F861" t="str">
            <v>1.1.2.1.5.9.1</v>
          </cell>
          <cell r="H861">
            <v>0</v>
          </cell>
          <cell r="I861">
            <v>0</v>
          </cell>
          <cell r="J861" t="str">
            <v/>
          </cell>
          <cell r="K861" t="str">
            <v/>
          </cell>
          <cell r="L861" t="str">
            <v/>
          </cell>
          <cell r="M861" t="str">
            <v/>
          </cell>
          <cell r="N861" t="str">
            <v/>
          </cell>
          <cell r="O861">
            <v>40</v>
          </cell>
        </row>
        <row r="862">
          <cell r="A862">
            <v>6</v>
          </cell>
          <cell r="B862" t="str">
            <v xml:space="preserve"> 1.4.2.3.1.2</v>
          </cell>
          <cell r="C862" t="str">
            <v xml:space="preserve"> ARQUITETONICO  </v>
          </cell>
          <cell r="D862" t="str">
            <v>INSTRUMENTAÇÃO</v>
          </cell>
          <cell r="E862" t="str">
            <v>1.1.2.1.5.9</v>
          </cell>
          <cell r="F862" t="str">
            <v>1.1.2.1.5.9.1</v>
          </cell>
          <cell r="H862">
            <v>0</v>
          </cell>
          <cell r="I862">
            <v>0</v>
          </cell>
          <cell r="J862" t="str">
            <v/>
          </cell>
          <cell r="K862" t="str">
            <v/>
          </cell>
          <cell r="L862" t="str">
            <v/>
          </cell>
          <cell r="M862" t="str">
            <v/>
          </cell>
          <cell r="N862" t="str">
            <v/>
          </cell>
          <cell r="O862">
            <v>30</v>
          </cell>
        </row>
        <row r="863">
          <cell r="A863">
            <v>6</v>
          </cell>
          <cell r="B863" t="str">
            <v xml:space="preserve"> 1.4.2.3.1.3</v>
          </cell>
          <cell r="C863" t="str">
            <v xml:space="preserve"> UNDERGROUD  </v>
          </cell>
          <cell r="D863" t="str">
            <v>INSTRUMENTAÇÃO</v>
          </cell>
          <cell r="E863" t="str">
            <v>1.1.2.1.5.9</v>
          </cell>
          <cell r="F863" t="str">
            <v>1.1.2.1.5.9.1</v>
          </cell>
          <cell r="H863">
            <v>0</v>
          </cell>
          <cell r="I863">
            <v>0</v>
          </cell>
          <cell r="J863" t="str">
            <v/>
          </cell>
          <cell r="K863" t="str">
            <v/>
          </cell>
          <cell r="L863" t="str">
            <v/>
          </cell>
          <cell r="M863" t="str">
            <v/>
          </cell>
          <cell r="N863" t="str">
            <v/>
          </cell>
          <cell r="O863">
            <v>30</v>
          </cell>
        </row>
        <row r="864">
          <cell r="A864">
            <v>5</v>
          </cell>
          <cell r="B864" t="str">
            <v xml:space="preserve"> 1.4.2.3.2  </v>
          </cell>
          <cell r="C864" t="str">
            <v xml:space="preserve"> ELETROMECÂNICOS  </v>
          </cell>
          <cell r="D864" t="str">
            <v>INSTRUMENTAÇÃO</v>
          </cell>
          <cell r="E864" t="str">
            <v>1.1.2.1.5.9</v>
          </cell>
          <cell r="F864" t="str">
            <v>1.1.2.1.5.9.1</v>
          </cell>
          <cell r="H864">
            <v>0</v>
          </cell>
          <cell r="I864">
            <v>0</v>
          </cell>
          <cell r="J864" t="str">
            <v/>
          </cell>
          <cell r="K864" t="str">
            <v/>
          </cell>
          <cell r="L864" t="str">
            <v/>
          </cell>
          <cell r="M864" t="str">
            <v/>
          </cell>
          <cell r="N864">
            <v>78</v>
          </cell>
          <cell r="O864" t="str">
            <v/>
          </cell>
        </row>
        <row r="865">
          <cell r="A865">
            <v>6</v>
          </cell>
          <cell r="B865" t="str">
            <v xml:space="preserve"> 1.4.2.3.2.1  </v>
          </cell>
          <cell r="C865" t="str">
            <v xml:space="preserve"> PROCESSO  </v>
          </cell>
          <cell r="D865" t="str">
            <v>INSTRUMENTAÇÃO</v>
          </cell>
          <cell r="E865" t="str">
            <v>1.1.2.1.5.9</v>
          </cell>
          <cell r="F865" t="str">
            <v>1.1.2.1.5.9.1</v>
          </cell>
          <cell r="H865">
            <v>0</v>
          </cell>
          <cell r="I865">
            <v>0</v>
          </cell>
          <cell r="J865" t="str">
            <v/>
          </cell>
          <cell r="K865" t="str">
            <v/>
          </cell>
          <cell r="L865" t="str">
            <v/>
          </cell>
          <cell r="M865" t="str">
            <v/>
          </cell>
          <cell r="N865" t="str">
            <v/>
          </cell>
          <cell r="O865">
            <v>25</v>
          </cell>
        </row>
        <row r="866">
          <cell r="A866">
            <v>6</v>
          </cell>
          <cell r="B866" t="str">
            <v xml:space="preserve"> 1.4.2.3.2.2</v>
          </cell>
          <cell r="C866" t="str">
            <v xml:space="preserve"> EQUIPAMENTOS  </v>
          </cell>
          <cell r="D866" t="str">
            <v>INSTRUMENTAÇÃO</v>
          </cell>
          <cell r="E866" t="str">
            <v>1.1.2.1.5.9</v>
          </cell>
          <cell r="F866" t="str">
            <v>1.1.2.1.5.9.1</v>
          </cell>
          <cell r="H866">
            <v>0</v>
          </cell>
          <cell r="I866">
            <v>0</v>
          </cell>
          <cell r="J866" t="str">
            <v/>
          </cell>
          <cell r="K866" t="str">
            <v/>
          </cell>
          <cell r="L866" t="str">
            <v/>
          </cell>
          <cell r="M866" t="str">
            <v/>
          </cell>
          <cell r="N866" t="str">
            <v/>
          </cell>
          <cell r="O866">
            <v>15</v>
          </cell>
        </row>
        <row r="867">
          <cell r="A867">
            <v>6</v>
          </cell>
          <cell r="B867" t="str">
            <v xml:space="preserve"> 1.4.2.3.2.3</v>
          </cell>
          <cell r="C867" t="str">
            <v xml:space="preserve"> TUBULAÇÃO  </v>
          </cell>
          <cell r="D867" t="str">
            <v>INSTRUMENTAÇÃO</v>
          </cell>
          <cell r="E867" t="str">
            <v>1.1.2.1.5.9</v>
          </cell>
          <cell r="F867" t="str">
            <v>1.1.2.1.5.9.1</v>
          </cell>
          <cell r="H867">
            <v>0</v>
          </cell>
          <cell r="I867">
            <v>0</v>
          </cell>
          <cell r="J867" t="str">
            <v/>
          </cell>
          <cell r="K867" t="str">
            <v/>
          </cell>
          <cell r="L867" t="str">
            <v/>
          </cell>
          <cell r="M867" t="str">
            <v/>
          </cell>
          <cell r="N867" t="str">
            <v/>
          </cell>
          <cell r="O867">
            <v>30</v>
          </cell>
        </row>
        <row r="868">
          <cell r="A868">
            <v>6</v>
          </cell>
          <cell r="B868" t="str">
            <v xml:space="preserve"> 1.4.2.3.2.4</v>
          </cell>
          <cell r="C868" t="str">
            <v xml:space="preserve"> ELÉTRICA  </v>
          </cell>
          <cell r="D868" t="str">
            <v>INSTRUMENTAÇÃO</v>
          </cell>
          <cell r="E868" t="str">
            <v>1.1.2.1.5.9</v>
          </cell>
          <cell r="F868" t="str">
            <v>1.1.2.1.5.9.1</v>
          </cell>
          <cell r="H868">
            <v>0</v>
          </cell>
          <cell r="I868">
            <v>0</v>
          </cell>
          <cell r="J868" t="str">
            <v/>
          </cell>
          <cell r="K868" t="str">
            <v/>
          </cell>
          <cell r="L868" t="str">
            <v/>
          </cell>
          <cell r="M868" t="str">
            <v/>
          </cell>
          <cell r="N868" t="str">
            <v/>
          </cell>
          <cell r="O868">
            <v>10</v>
          </cell>
        </row>
        <row r="869">
          <cell r="A869">
            <v>6</v>
          </cell>
          <cell r="B869" t="str">
            <v xml:space="preserve"> 1.4.2.3.2.5</v>
          </cell>
          <cell r="C869" t="str">
            <v xml:space="preserve"> INSTRUMENTAÇÃO  </v>
          </cell>
          <cell r="D869" t="str">
            <v>INSTRUMENTAÇÃO</v>
          </cell>
          <cell r="E869" t="str">
            <v>1.1.2.1.5.9</v>
          </cell>
          <cell r="F869" t="str">
            <v>1.1.2.1.5.9.1</v>
          </cell>
          <cell r="H869">
            <v>0</v>
          </cell>
          <cell r="I869">
            <v>0</v>
          </cell>
          <cell r="J869" t="str">
            <v/>
          </cell>
          <cell r="K869" t="str">
            <v/>
          </cell>
          <cell r="L869" t="str">
            <v/>
          </cell>
          <cell r="M869" t="str">
            <v/>
          </cell>
          <cell r="N869" t="str">
            <v/>
          </cell>
          <cell r="O869">
            <v>20</v>
          </cell>
        </row>
        <row r="870">
          <cell r="A870">
            <v>5</v>
          </cell>
          <cell r="B870" t="str">
            <v xml:space="preserve"> 1.4.2.3.3  </v>
          </cell>
          <cell r="C870" t="str">
            <v xml:space="preserve"> LIVRO DE PROJETO DE PRÉ DETALHAMENTO  </v>
          </cell>
          <cell r="D870" t="str">
            <v>INSTRUMENTAÇÃO</v>
          </cell>
          <cell r="E870" t="str">
            <v>1.1.2.1.5.9</v>
          </cell>
          <cell r="F870" t="str">
            <v>1.1.2.1.5.9.1</v>
          </cell>
          <cell r="H870">
            <v>0</v>
          </cell>
          <cell r="I870">
            <v>0</v>
          </cell>
          <cell r="J870" t="str">
            <v/>
          </cell>
          <cell r="K870" t="str">
            <v/>
          </cell>
          <cell r="L870" t="str">
            <v/>
          </cell>
          <cell r="M870" t="str">
            <v/>
          </cell>
          <cell r="N870">
            <v>2</v>
          </cell>
          <cell r="O870" t="str">
            <v/>
          </cell>
        </row>
        <row r="871">
          <cell r="A871">
            <v>5</v>
          </cell>
          <cell r="B871" t="str">
            <v xml:space="preserve"> 1.4.2.3.4  </v>
          </cell>
          <cell r="C871" t="str">
            <v xml:space="preserve"> MAQUETE ELETRONICA  </v>
          </cell>
          <cell r="D871" t="str">
            <v>INSTRUMENTAÇÃO</v>
          </cell>
          <cell r="E871" t="str">
            <v>1.1.2.1.5.9</v>
          </cell>
          <cell r="F871" t="str">
            <v>1.1.2.1.5.9.1</v>
          </cell>
          <cell r="H871">
            <v>0</v>
          </cell>
          <cell r="I871">
            <v>0</v>
          </cell>
          <cell r="J871" t="str">
            <v/>
          </cell>
          <cell r="K871" t="str">
            <v/>
          </cell>
          <cell r="L871" t="str">
            <v/>
          </cell>
          <cell r="M871" t="str">
            <v/>
          </cell>
          <cell r="N871">
            <v>5</v>
          </cell>
          <cell r="O871" t="str">
            <v/>
          </cell>
        </row>
        <row r="872">
          <cell r="C872" t="str">
            <v xml:space="preserve">SUB-TOTAL - OSBL INTERLIGAÇÕES ENTRE AS UNIDADES </v>
          </cell>
          <cell r="D872" t="str">
            <v>INSTRUMENTAÇÃO</v>
          </cell>
          <cell r="E872" t="str">
            <v>1.1.2.1.5.9</v>
          </cell>
          <cell r="F872" t="str">
            <v>1.1.2.1.5.9.1</v>
          </cell>
          <cell r="H872" t="str">
            <v>DF-5230.00-2316-832-QGI-001</v>
          </cell>
          <cell r="I872" t="str">
            <v>DF-2316-I.39-022</v>
          </cell>
          <cell r="K872" t="str">
            <v>DOCUMENTO FORNECEDOR  - VÁLVULAS AUTO-OPERADA</v>
          </cell>
          <cell r="N872">
            <v>25</v>
          </cell>
        </row>
        <row r="873">
          <cell r="C873">
            <v>2316</v>
          </cell>
          <cell r="D873" t="str">
            <v>INSTRUMENTAÇÃO</v>
          </cell>
          <cell r="E873" t="str">
            <v>1.1.2.1.5.9</v>
          </cell>
          <cell r="F873" t="str">
            <v>1.1.2.1.5.9.1</v>
          </cell>
          <cell r="H873" t="str">
            <v>DF-5230.00-2316-835-QGI-001</v>
          </cell>
          <cell r="I873" t="str">
            <v>DF-2316-I.39-023</v>
          </cell>
          <cell r="K873" t="str">
            <v>DOCUMENTO FORNECEDOR  - VÁLVULAS DE DILÚVIO</v>
          </cell>
          <cell r="N873">
            <v>50</v>
          </cell>
        </row>
        <row r="874">
          <cell r="C874" t="str">
            <v>TOTAL CARTEIRA DE SOLVENTE</v>
          </cell>
          <cell r="D874" t="str">
            <v>INSTRUMENTAÇÃO</v>
          </cell>
          <cell r="E874" t="str">
            <v>1.1.2.1.5.9</v>
          </cell>
          <cell r="F874" t="str">
            <v>1.1.2.1.5.9.1</v>
          </cell>
          <cell r="H874" t="str">
            <v>DF-5230.00-2316-841-QGI-001</v>
          </cell>
          <cell r="I874" t="str">
            <v>DF-2316-I.39-024</v>
          </cell>
          <cell r="K874" t="str">
            <v>DOCUMENTO FORNECEDOR  - VÁLVULAS DE  SEGURANÇA E ALÍVIO</v>
          </cell>
          <cell r="N874">
            <v>120</v>
          </cell>
        </row>
        <row r="875">
          <cell r="C875">
            <v>2316</v>
          </cell>
          <cell r="D875" t="str">
            <v>INSTRUMENTAÇÃO</v>
          </cell>
          <cell r="E875" t="str">
            <v>1.1.2.1.5.9</v>
          </cell>
          <cell r="F875" t="str">
            <v>1.1.2.1.5.9.1</v>
          </cell>
          <cell r="H875" t="str">
            <v>DF-5230.00-2316-843-QGI-001</v>
          </cell>
          <cell r="I875" t="str">
            <v>DF-2316-I.39-025</v>
          </cell>
          <cell r="K875" t="str">
            <v>DOCUMENTO FORNECEDOR  - VÁLVULAS DE ALÍVIO DE PRESSÃO E VÁCUO</v>
          </cell>
          <cell r="N875">
            <v>30</v>
          </cell>
        </row>
        <row r="876">
          <cell r="A876">
            <v>2</v>
          </cell>
          <cell r="B876" t="str">
            <v>1.5</v>
          </cell>
          <cell r="C876" t="str">
            <v xml:space="preserve"> GERAL  </v>
          </cell>
          <cell r="D876" t="str">
            <v>INSTRUMENTAÇÃO</v>
          </cell>
          <cell r="E876" t="str">
            <v>1.1.2.1.5.9</v>
          </cell>
          <cell r="F876" t="str">
            <v>1.1.2.1.5.9.1</v>
          </cell>
          <cell r="H876" t="str">
            <v>DF-5230.00-2316-851-QGI-001</v>
          </cell>
          <cell r="I876" t="str">
            <v>DF-2316-I.39-026</v>
          </cell>
          <cell r="J876" t="str">
            <v/>
          </cell>
          <cell r="K876">
            <v>3</v>
          </cell>
          <cell r="L876" t="str">
            <v/>
          </cell>
          <cell r="M876" t="str">
            <v/>
          </cell>
          <cell r="N876" t="str">
            <v/>
          </cell>
          <cell r="O876" t="str">
            <v/>
          </cell>
        </row>
        <row r="877">
          <cell r="A877">
            <v>3</v>
          </cell>
          <cell r="B877" t="str">
            <v>1.5.1</v>
          </cell>
          <cell r="C877" t="str">
            <v xml:space="preserve">OSBL  </v>
          </cell>
          <cell r="D877" t="str">
            <v>INSTRUMENTAÇÃO</v>
          </cell>
          <cell r="E877" t="str">
            <v>1.1.2.1.5.9</v>
          </cell>
          <cell r="F877" t="str">
            <v>1.1.2.1.5.9.1</v>
          </cell>
          <cell r="H877">
            <v>0</v>
          </cell>
          <cell r="I877">
            <v>0</v>
          </cell>
          <cell r="J877" t="str">
            <v/>
          </cell>
          <cell r="K877" t="str">
            <v/>
          </cell>
          <cell r="L877">
            <v>100</v>
          </cell>
          <cell r="M877" t="str">
            <v/>
          </cell>
          <cell r="N877" t="str">
            <v/>
          </cell>
          <cell r="O877" t="str">
            <v/>
          </cell>
        </row>
        <row r="878">
          <cell r="A878">
            <v>4</v>
          </cell>
          <cell r="B878" t="str">
            <v xml:space="preserve"> 1.5.1.1  </v>
          </cell>
          <cell r="C878" t="str">
            <v xml:space="preserve"> MOBILIZAÇÃO  </v>
          </cell>
          <cell r="D878" t="str">
            <v>INSTRUMENTAÇÃO</v>
          </cell>
          <cell r="E878" t="str">
            <v>1.1.2.1.5.9</v>
          </cell>
          <cell r="F878" t="str">
            <v>1.1.2.1.5.9.1</v>
          </cell>
          <cell r="H878">
            <v>0</v>
          </cell>
          <cell r="I878">
            <v>0</v>
          </cell>
          <cell r="J878" t="str">
            <v/>
          </cell>
          <cell r="K878" t="str">
            <v/>
          </cell>
          <cell r="L878" t="str">
            <v/>
          </cell>
          <cell r="M878">
            <v>10</v>
          </cell>
          <cell r="N878" t="str">
            <v/>
          </cell>
          <cell r="O878" t="str">
            <v/>
          </cell>
        </row>
        <row r="879">
          <cell r="A879">
            <v>5</v>
          </cell>
          <cell r="B879" t="str">
            <v xml:space="preserve"> 1.5.1.1.1  </v>
          </cell>
          <cell r="C879" t="str">
            <v xml:space="preserve"> KICK OFF MEETING  </v>
          </cell>
          <cell r="D879" t="str">
            <v>INSTRUMENTAÇÃO</v>
          </cell>
          <cell r="E879">
            <v>0.5</v>
          </cell>
          <cell r="F879">
            <v>1</v>
          </cell>
          <cell r="H879">
            <v>0</v>
          </cell>
          <cell r="I879">
            <v>0</v>
          </cell>
          <cell r="J879" t="str">
            <v/>
          </cell>
          <cell r="K879" t="str">
            <v/>
          </cell>
          <cell r="L879" t="str">
            <v/>
          </cell>
          <cell r="M879" t="str">
            <v/>
          </cell>
          <cell r="N879">
            <v>5</v>
          </cell>
          <cell r="O879" t="str">
            <v/>
          </cell>
        </row>
        <row r="880">
          <cell r="A880">
            <v>5</v>
          </cell>
          <cell r="B880" t="str">
            <v xml:space="preserve"> 1.5.1.1.2  </v>
          </cell>
          <cell r="C880" t="str">
            <v xml:space="preserve"> MOBILIZAÇÃO, PLANEJAMENTO. MANUTENÇÃO  </v>
          </cell>
          <cell r="D880" t="str">
            <v>INSTRUMENTAÇÃO</v>
          </cell>
          <cell r="E880" t="str">
            <v>1.1.2.1.5.9</v>
          </cell>
          <cell r="F880" t="str">
            <v>1.1.2.1.5.9.1</v>
          </cell>
          <cell r="H880">
            <v>0</v>
          </cell>
          <cell r="I880">
            <v>0</v>
          </cell>
          <cell r="J880" t="str">
            <v/>
          </cell>
          <cell r="K880" t="str">
            <v/>
          </cell>
          <cell r="L880" t="str">
            <v/>
          </cell>
          <cell r="M880" t="str">
            <v/>
          </cell>
          <cell r="N880">
            <v>75</v>
          </cell>
          <cell r="O880" t="str">
            <v/>
          </cell>
        </row>
        <row r="881">
          <cell r="A881">
            <v>6</v>
          </cell>
          <cell r="B881" t="str">
            <v xml:space="preserve"> 1.5.1.1.2.1  </v>
          </cell>
          <cell r="C881" t="str">
            <v xml:space="preserve"> MOBILIZAÇÃO DAS EQUIPES  </v>
          </cell>
          <cell r="D881" t="str">
            <v>INSTRUMENTAÇÃO</v>
          </cell>
          <cell r="E881" t="str">
            <v>1.1.2.1.5.9</v>
          </cell>
          <cell r="F881" t="str">
            <v>1.1.2.1.5.9.1</v>
          </cell>
          <cell r="H881">
            <v>0</v>
          </cell>
          <cell r="I881">
            <v>0</v>
          </cell>
          <cell r="J881" t="str">
            <v/>
          </cell>
          <cell r="K881" t="str">
            <v/>
          </cell>
          <cell r="L881" t="str">
            <v/>
          </cell>
          <cell r="M881" t="str">
            <v/>
          </cell>
          <cell r="N881" t="str">
            <v/>
          </cell>
          <cell r="O881">
            <v>10</v>
          </cell>
        </row>
        <row r="882">
          <cell r="B882" t="str">
            <v>1.5.1.1.2.1.1</v>
          </cell>
          <cell r="C882" t="str">
            <v xml:space="preserve"> MOBILIZAÇÃO DA EQUIPE NO ESCRITÓRIO SEDE DA CONTRATADA</v>
          </cell>
          <cell r="D882" t="str">
            <v>INSTRUMENTAÇÃO</v>
          </cell>
          <cell r="E882">
            <v>3.7499999999999999E-2</v>
          </cell>
          <cell r="F882">
            <v>1</v>
          </cell>
          <cell r="H882">
            <v>0</v>
          </cell>
          <cell r="I882">
            <v>0</v>
          </cell>
          <cell r="K882" t="str">
            <v>DOCUMENTO FORNECEDOR  - DETECTORES DE GÁS</v>
          </cell>
          <cell r="N882">
            <v>60</v>
          </cell>
        </row>
        <row r="883">
          <cell r="B883" t="str">
            <v>1.5.1.1.2.1.2</v>
          </cell>
          <cell r="C883" t="str">
            <v xml:space="preserve"> MOBILIZAÇÃO DA EQUIPE MÍNIMA LOTADA NA UM-REPAR</v>
          </cell>
          <cell r="D883" t="str">
            <v>INSTRUMENTAÇÃO</v>
          </cell>
          <cell r="E883">
            <v>0.71249999999999991</v>
          </cell>
          <cell r="F883">
            <v>1</v>
          </cell>
          <cell r="H883">
            <v>0</v>
          </cell>
          <cell r="I883">
            <v>0</v>
          </cell>
          <cell r="K883" t="str">
            <v>DOCUMENTO FORNECEDOR  - ACIONADORES MANUAIS (BOTOEIRAS)</v>
          </cell>
          <cell r="N883">
            <v>25</v>
          </cell>
        </row>
        <row r="884">
          <cell r="A884">
            <v>6</v>
          </cell>
          <cell r="B884" t="str">
            <v xml:space="preserve">1.5.1.1.2.2  </v>
          </cell>
          <cell r="C884" t="str">
            <v xml:space="preserve"> PLANEJAMENTO  </v>
          </cell>
          <cell r="D884" t="str">
            <v>INSTRUMENTAÇÃO</v>
          </cell>
          <cell r="E884" t="str">
            <v>1.1.2.1.5.9</v>
          </cell>
          <cell r="F884" t="str">
            <v>1.1.2.1.5.9.1</v>
          </cell>
          <cell r="H884">
            <v>0</v>
          </cell>
          <cell r="I884">
            <v>0</v>
          </cell>
          <cell r="J884" t="str">
            <v/>
          </cell>
          <cell r="K884" t="str">
            <v/>
          </cell>
          <cell r="L884" t="str">
            <v/>
          </cell>
          <cell r="M884" t="str">
            <v/>
          </cell>
          <cell r="N884" t="str">
            <v/>
          </cell>
          <cell r="O884">
            <v>40</v>
          </cell>
        </row>
        <row r="885">
          <cell r="B885" t="str">
            <v>1.5.1.1.2.2.1</v>
          </cell>
          <cell r="C885" t="str">
            <v>ORGANIZAÇÃO, RESPONSABILIDADE, AUTORIDADE E RECURSOS</v>
          </cell>
          <cell r="D885" t="str">
            <v>INSTRUMENTAÇÃO</v>
          </cell>
          <cell r="E885" t="str">
            <v>1.1.2.1.5.9</v>
          </cell>
          <cell r="F885" t="str">
            <v>1.1.2.1.5.9.1</v>
          </cell>
          <cell r="H885">
            <v>0</v>
          </cell>
          <cell r="I885">
            <v>0</v>
          </cell>
          <cell r="K885" t="str">
            <v>DOCUMENTO FORNECEDOR  - AMOSTRADORES</v>
          </cell>
          <cell r="N885">
            <v>60</v>
          </cell>
        </row>
        <row r="886">
          <cell r="B886" t="str">
            <v>1.5.1.1.2.2.1.1</v>
          </cell>
          <cell r="C886" t="str">
            <v>ORGANOGRAMAS</v>
          </cell>
          <cell r="D886" t="str">
            <v>INSTRUMENTAÇÃO</v>
          </cell>
          <cell r="E886">
            <v>0.15</v>
          </cell>
          <cell r="F886">
            <v>1</v>
          </cell>
          <cell r="H886">
            <v>0</v>
          </cell>
          <cell r="I886">
            <v>0</v>
          </cell>
          <cell r="K886" t="str">
            <v>DOCUMENTO FORNECEDOR - PAINÉIS DE REARRANJO</v>
          </cell>
          <cell r="N886">
            <v>120</v>
          </cell>
        </row>
        <row r="887">
          <cell r="B887" t="str">
            <v>1.5.1.1.2.2.1.2</v>
          </cell>
          <cell r="C887" t="str">
            <v>CURRÍCULOS</v>
          </cell>
          <cell r="D887" t="str">
            <v>INSTRUMENTAÇÃO</v>
          </cell>
          <cell r="E887">
            <v>0.15</v>
          </cell>
          <cell r="F887">
            <v>1</v>
          </cell>
          <cell r="H887">
            <v>0</v>
          </cell>
          <cell r="I887">
            <v>0</v>
          </cell>
          <cell r="K887" t="str">
            <v>DOCUMENTO FORNECEDOR  - CASA DE ANALISADORES DE PROCESSO</v>
          </cell>
          <cell r="N887">
            <v>65</v>
          </cell>
        </row>
        <row r="888">
          <cell r="B888" t="str">
            <v>1.5.1.1.2.2.2</v>
          </cell>
          <cell r="C888" t="str">
            <v>RECURSOS</v>
          </cell>
          <cell r="D888" t="str">
            <v>INSTRUMENTAÇÃO</v>
          </cell>
          <cell r="E888" t="str">
            <v>1.1.2.1.5.9</v>
          </cell>
          <cell r="F888" t="str">
            <v>RECURSOS</v>
          </cell>
          <cell r="H888">
            <v>0</v>
          </cell>
          <cell r="I888">
            <v>0</v>
          </cell>
          <cell r="K888" t="str">
            <v>DOCUMENTO FORNECEDOR  - INTEGRAÇÃO DO SISTEMA DE ANALISADORES DE PROCESSO</v>
          </cell>
          <cell r="N888">
            <v>75</v>
          </cell>
        </row>
        <row r="889">
          <cell r="B889" t="str">
            <v>1.5.1.1.2.2.2.1</v>
          </cell>
          <cell r="C889" t="str">
            <v>HISTOGRAMA DE MÃO DE OBRA</v>
          </cell>
          <cell r="D889" t="str">
            <v>INSTRUMENTAÇÃO</v>
          </cell>
          <cell r="E889">
            <v>0.3</v>
          </cell>
          <cell r="F889">
            <v>1</v>
          </cell>
          <cell r="H889">
            <v>0</v>
          </cell>
          <cell r="I889">
            <v>0</v>
          </cell>
          <cell r="K889" t="str">
            <v>DOCUMENTO FORNECEDOR  - SHELTERS PARA ANALISADORES DE PROCESSO</v>
          </cell>
          <cell r="N889">
            <v>65</v>
          </cell>
        </row>
        <row r="890">
          <cell r="B890" t="str">
            <v>1.5.1.1.2.2.3</v>
          </cell>
          <cell r="C890" t="str">
            <v>PROCEDIMENTO DE PLANEJAMENTO DE PROJETO</v>
          </cell>
          <cell r="D890" t="str">
            <v>INSTRUMENTAÇÃO</v>
          </cell>
          <cell r="E890" t="str">
            <v>1.1.2.1.5</v>
          </cell>
          <cell r="F890" t="str">
            <v>1.1.2.1.5.10</v>
          </cell>
          <cell r="G890" t="str">
            <v>1.1.2.1.5.10</v>
          </cell>
          <cell r="H890">
            <v>0</v>
          </cell>
          <cell r="I890">
            <v>0</v>
          </cell>
          <cell r="K890" t="str">
            <v>ESPECIFICAÇÕES DOS SISTEMAS DE DETECÇÃO DE GASES E DE INCÊNDIO, ANALISADORES DE PROCESSO COM SHELTERS, SDCD, CFTV, PES, REDE FOUNDATION FIELDBUS E DEMAIS SISTEMAS</v>
          </cell>
        </row>
        <row r="891">
          <cell r="B891" t="str">
            <v>1.5.1.1.2.2.3.1</v>
          </cell>
          <cell r="C891" t="str">
            <v>EAP DETALHADA</v>
          </cell>
          <cell r="D891" t="str">
            <v>INSTRUMENTAÇÃO</v>
          </cell>
          <cell r="E891">
            <v>0.26999999999999991</v>
          </cell>
          <cell r="F891">
            <v>1</v>
          </cell>
          <cell r="H891">
            <v>0</v>
          </cell>
          <cell r="I891">
            <v>0</v>
          </cell>
          <cell r="K891" t="str">
            <v>ET - CASA DE ANALISADORES DE PROCESSO</v>
          </cell>
          <cell r="N891">
            <v>75</v>
          </cell>
        </row>
        <row r="892">
          <cell r="B892" t="str">
            <v>1.5.1.1.2.2.3.2</v>
          </cell>
          <cell r="C892" t="str">
            <v>LISTA DE DOCUMENTOS DA U-2316 - UHDS</v>
          </cell>
          <cell r="D892" t="str">
            <v>INSTRUMENTAÇÃO</v>
          </cell>
          <cell r="E892">
            <v>0.35999999999999993</v>
          </cell>
          <cell r="F892">
            <v>1</v>
          </cell>
          <cell r="H892">
            <v>0</v>
          </cell>
          <cell r="I892">
            <v>0</v>
          </cell>
          <cell r="K892" t="str">
            <v>ET - INTEGRAÇÃO DO SISTEMA DE ANALISADORES DE PROCESSO</v>
          </cell>
          <cell r="N892">
            <v>75</v>
          </cell>
        </row>
        <row r="893">
          <cell r="B893" t="str">
            <v>1.5.1.1.2.2.3.3</v>
          </cell>
          <cell r="C893" t="str">
            <v>CRONOGRAMA DE EXECUÇÃO FÍSICA DETALHADO</v>
          </cell>
          <cell r="D893" t="str">
            <v>INSTRUMENTAÇÃO</v>
          </cell>
          <cell r="E893">
            <v>0.35999999999999993</v>
          </cell>
          <cell r="F893">
            <v>1</v>
          </cell>
          <cell r="H893">
            <v>0</v>
          </cell>
          <cell r="I893">
            <v>0</v>
          </cell>
          <cell r="K893" t="str">
            <v>ET - SHELTERS PARA ANALISADORES DE PROCESSO</v>
          </cell>
          <cell r="N893">
            <v>65</v>
          </cell>
        </row>
        <row r="894">
          <cell r="B894" t="str">
            <v>1.5.1.1.2.2.3.4</v>
          </cell>
          <cell r="C894" t="str">
            <v>CURVA DE EXECUÇÃO FÍSICA</v>
          </cell>
          <cell r="D894" t="str">
            <v>INSTRUMENTAÇÃO</v>
          </cell>
          <cell r="E894">
            <v>0.17999999999999997</v>
          </cell>
          <cell r="F894">
            <v>1</v>
          </cell>
          <cell r="G894" t="str">
            <v>1.1.2.1.5.11</v>
          </cell>
          <cell r="H894">
            <v>0</v>
          </cell>
          <cell r="I894">
            <v>0</v>
          </cell>
          <cell r="K894" t="str">
            <v>MAPAS DE ENDEREÇAMENTO SERIAL</v>
          </cell>
        </row>
        <row r="895">
          <cell r="B895" t="str">
            <v>1.5.1.1.2.2.3.5</v>
          </cell>
          <cell r="C895" t="str">
            <v>CRONOGRAMA DE EXECUÇÃO FÍSICA-FINANCEIRO DETALHADO</v>
          </cell>
          <cell r="D895" t="str">
            <v>INSTRUMENTAÇÃO</v>
          </cell>
          <cell r="E895">
            <v>0.17999999999999997</v>
          </cell>
          <cell r="F895">
            <v>1</v>
          </cell>
          <cell r="H895">
            <v>0</v>
          </cell>
          <cell r="I895">
            <v>0</v>
          </cell>
        </row>
        <row r="896">
          <cell r="B896" t="str">
            <v>1.5.1.1.2.2.3.6</v>
          </cell>
          <cell r="C896" t="str">
            <v>CURVA DE EXECUÇÃO FÍSICA-FINANCEIRA</v>
          </cell>
          <cell r="D896" t="str">
            <v>INSTRUMENTAÇÃO</v>
          </cell>
          <cell r="E896">
            <v>0.17999999999999997</v>
          </cell>
          <cell r="F896">
            <v>1</v>
          </cell>
          <cell r="H896">
            <v>0</v>
          </cell>
          <cell r="I896">
            <v>0</v>
          </cell>
        </row>
        <row r="897">
          <cell r="B897" t="str">
            <v>1.5.1.1.2.2.3.7</v>
          </cell>
          <cell r="C897" t="str">
            <v>PROCEDIMENTO DE MEDIÇÃO DE SERVIÇOS</v>
          </cell>
          <cell r="D897" t="str">
            <v>INSTRUMENTAÇÃO</v>
          </cell>
          <cell r="E897">
            <v>0.26999999999999991</v>
          </cell>
          <cell r="F897">
            <v>1</v>
          </cell>
          <cell r="G897" t="str">
            <v>1.1.2.1.5.12</v>
          </cell>
          <cell r="H897">
            <v>0</v>
          </cell>
          <cell r="I897">
            <v>0</v>
          </cell>
          <cell r="K897" t="str">
            <v>LISTAS DE I/O PARA SDCD E PES</v>
          </cell>
        </row>
        <row r="898">
          <cell r="B898" t="str">
            <v>1.5.1.1.2.2.4</v>
          </cell>
          <cell r="C898" t="str">
            <v>PROCEDIMENTOS DE QSMS</v>
          </cell>
          <cell r="D898" t="str">
            <v>INSTRUMENTAÇÃO</v>
          </cell>
          <cell r="E898" t="str">
            <v>1.1.2.1.5.12</v>
          </cell>
          <cell r="F898" t="str">
            <v>1.1.2.1.5.12.1</v>
          </cell>
          <cell r="H898">
            <v>0</v>
          </cell>
          <cell r="I898">
            <v>0</v>
          </cell>
          <cell r="K898" t="str">
            <v>LISTA DE ENTRADAS E SAÍDAS DO SDCD</v>
          </cell>
          <cell r="L898" t="str">
            <v>A4</v>
          </cell>
          <cell r="M898">
            <v>50</v>
          </cell>
          <cell r="N898">
            <v>170</v>
          </cell>
        </row>
        <row r="899">
          <cell r="B899" t="str">
            <v>1.5.1.1.2.2.4.1</v>
          </cell>
          <cell r="C899" t="str">
            <v>MANUAL DA QUALIDADE DE PROJETO DE PRÉ-DETALHAMENTO</v>
          </cell>
          <cell r="D899" t="str">
            <v>INSTRUMENTAÇÃO</v>
          </cell>
          <cell r="E899">
            <v>0.42</v>
          </cell>
          <cell r="F899">
            <v>1</v>
          </cell>
          <cell r="H899">
            <v>0</v>
          </cell>
          <cell r="I899">
            <v>0</v>
          </cell>
          <cell r="K899" t="str">
            <v>LISTA DE ENTRADAS E SAÍDAS DO PES</v>
          </cell>
          <cell r="L899" t="str">
            <v>A4</v>
          </cell>
          <cell r="M899">
            <v>50</v>
          </cell>
          <cell r="N899">
            <v>130</v>
          </cell>
        </row>
        <row r="900">
          <cell r="B900" t="str">
            <v>1.5.1.1.2.2.4.2</v>
          </cell>
          <cell r="C900" t="str">
            <v>PLANO DA QUALIDADE</v>
          </cell>
          <cell r="D900" t="str">
            <v>INSTRUMENTAÇÃO</v>
          </cell>
          <cell r="E900">
            <v>0.17999999999999997</v>
          </cell>
          <cell r="F900">
            <v>1</v>
          </cell>
          <cell r="G900" t="str">
            <v>1.1.2.1.5.13</v>
          </cell>
          <cell r="H900">
            <v>0</v>
          </cell>
          <cell r="I900">
            <v>0</v>
          </cell>
          <cell r="K900" t="str">
            <v>MEMORIAL DESCRITIVO DAS MALHAS DE CONTROLE</v>
          </cell>
        </row>
        <row r="901">
          <cell r="A901">
            <v>6</v>
          </cell>
          <cell r="B901" t="str">
            <v xml:space="preserve"> 1.5.1.1.2.3  </v>
          </cell>
          <cell r="C901" t="str">
            <v xml:space="preserve"> MANUTENÇÃO DAS EQUIPES  </v>
          </cell>
          <cell r="D901" t="str">
            <v>INSTRUMENTAÇÃO</v>
          </cell>
          <cell r="E901" t="str">
            <v>1.1.2.1.5.13</v>
          </cell>
          <cell r="F901" t="str">
            <v>1.1.2.1.5.13.1</v>
          </cell>
          <cell r="H901">
            <v>0</v>
          </cell>
          <cell r="I901">
            <v>0</v>
          </cell>
          <cell r="J901" t="str">
            <v/>
          </cell>
          <cell r="K901" t="str">
            <v/>
          </cell>
          <cell r="L901" t="str">
            <v/>
          </cell>
          <cell r="M901" t="str">
            <v/>
          </cell>
          <cell r="N901" t="str">
            <v/>
          </cell>
          <cell r="O901">
            <v>50</v>
          </cell>
        </row>
        <row r="902">
          <cell r="B902" t="str">
            <v xml:space="preserve"> 1.5.1.1.2.3.1</v>
          </cell>
          <cell r="C902" t="str">
            <v>MANUTENÇÃO DA EQUIPE NO ESCRITÓRIO SEDE DA CONTRATADA</v>
          </cell>
          <cell r="D902" t="str">
            <v>INSTRUMENTAÇÃO</v>
          </cell>
          <cell r="E902">
            <v>0</v>
          </cell>
          <cell r="F902">
            <v>1</v>
          </cell>
          <cell r="H902">
            <v>0</v>
          </cell>
          <cell r="I902">
            <v>0</v>
          </cell>
        </row>
        <row r="903">
          <cell r="B903" t="str">
            <v xml:space="preserve"> 1.5.1.1.2.3.2</v>
          </cell>
          <cell r="C903" t="str">
            <v>MANUTENÇÃO DA EQUIPE MÍNIMA LOTADA NA UM-REPAR</v>
          </cell>
          <cell r="D903" t="str">
            <v>TUBULAÇÃO</v>
          </cell>
          <cell r="E903">
            <v>0</v>
          </cell>
          <cell r="F903">
            <v>1</v>
          </cell>
          <cell r="G903" t="str">
            <v>1.1.2.1.6</v>
          </cell>
          <cell r="H903">
            <v>0</v>
          </cell>
          <cell r="I903">
            <v>0</v>
          </cell>
          <cell r="K903" t="str">
            <v>TUBULAÇÃO</v>
          </cell>
        </row>
        <row r="904">
          <cell r="A904">
            <v>5</v>
          </cell>
          <cell r="B904" t="str">
            <v xml:space="preserve"> 1.5.1.1.3  </v>
          </cell>
          <cell r="C904" t="str">
            <v xml:space="preserve"> DESMOBILIZAÇÃO  </v>
          </cell>
          <cell r="D904" t="str">
            <v>TUBULAÇÃO</v>
          </cell>
          <cell r="E904">
            <v>2</v>
          </cell>
          <cell r="F904">
            <v>1</v>
          </cell>
          <cell r="G904" t="str">
            <v>1.1.2.1.6.1</v>
          </cell>
          <cell r="H904">
            <v>0</v>
          </cell>
          <cell r="I904">
            <v>0</v>
          </cell>
          <cell r="J904" t="str">
            <v/>
          </cell>
          <cell r="K904" t="str">
            <v/>
          </cell>
          <cell r="L904" t="str">
            <v/>
          </cell>
          <cell r="M904" t="str">
            <v/>
          </cell>
          <cell r="N904">
            <v>20</v>
          </cell>
          <cell r="O904" t="str">
            <v/>
          </cell>
        </row>
        <row r="905">
          <cell r="A905">
            <v>4</v>
          </cell>
          <cell r="B905" t="str">
            <v xml:space="preserve"> 1.5.1.2  </v>
          </cell>
          <cell r="C905" t="str">
            <v xml:space="preserve"> INFRA-ESTRUTURA  </v>
          </cell>
          <cell r="D905" t="str">
            <v>TUBULAÇÃO</v>
          </cell>
          <cell r="E905" t="str">
            <v>1.1.2.1.6.1</v>
          </cell>
          <cell r="F905" t="str">
            <v>1.1.2.1.6.1.1</v>
          </cell>
          <cell r="H905">
            <v>0</v>
          </cell>
          <cell r="I905">
            <v>0</v>
          </cell>
          <cell r="J905" t="str">
            <v/>
          </cell>
          <cell r="K905" t="str">
            <v/>
          </cell>
          <cell r="L905" t="str">
            <v/>
          </cell>
          <cell r="M905">
            <v>8</v>
          </cell>
          <cell r="N905" t="str">
            <v/>
          </cell>
          <cell r="O905" t="str">
            <v/>
          </cell>
        </row>
        <row r="906">
          <cell r="A906">
            <v>5</v>
          </cell>
          <cell r="B906" t="str">
            <v xml:space="preserve"> 1.5.1.2.1  </v>
          </cell>
          <cell r="C906" t="str">
            <v xml:space="preserve"> ESCRITÓRIO DA CONTRATADA NA UN-REPAR  </v>
          </cell>
          <cell r="D906" t="str">
            <v>TUBULAÇÃO</v>
          </cell>
          <cell r="E906" t="str">
            <v>1.1.2.1.6.1</v>
          </cell>
          <cell r="F906" t="str">
            <v>1.1.2.1.6.1.1</v>
          </cell>
          <cell r="H906">
            <v>0</v>
          </cell>
          <cell r="I906">
            <v>0</v>
          </cell>
          <cell r="J906" t="str">
            <v/>
          </cell>
          <cell r="K906" t="str">
            <v/>
          </cell>
          <cell r="L906" t="str">
            <v/>
          </cell>
          <cell r="M906" t="str">
            <v/>
          </cell>
          <cell r="N906">
            <v>100</v>
          </cell>
          <cell r="O906" t="str">
            <v/>
          </cell>
        </row>
        <row r="907">
          <cell r="B907" t="str">
            <v xml:space="preserve"> 1.5.1.2.1.1</v>
          </cell>
          <cell r="C907" t="str">
            <v xml:space="preserve">IMPLANTAÇÃO DO ESCRITÓRIO DA CONTRATADA NA UN-REPAR  </v>
          </cell>
          <cell r="D907" t="str">
            <v>TUBULAÇÃO</v>
          </cell>
          <cell r="E907">
            <v>0</v>
          </cell>
          <cell r="F907">
            <v>1</v>
          </cell>
          <cell r="G907" t="str">
            <v>1.1.2.1.6.2</v>
          </cell>
          <cell r="H907">
            <v>0</v>
          </cell>
          <cell r="I907">
            <v>0</v>
          </cell>
          <cell r="K907" t="str">
            <v>PLANTAS DE TUBULAÇÃO (BAIXA E EM ELEVAÇÃO)</v>
          </cell>
          <cell r="O907">
            <v>10</v>
          </cell>
        </row>
        <row r="908">
          <cell r="B908" t="str">
            <v xml:space="preserve"> 1.5.1.2.1.2</v>
          </cell>
          <cell r="C908" t="str">
            <v xml:space="preserve">MANUTENÇÃO ESCRITÓRIO DA CONTRATADA NA UN-REPAR  </v>
          </cell>
          <cell r="D908" t="str">
            <v>TUBULAÇÃO</v>
          </cell>
          <cell r="E908">
            <v>0</v>
          </cell>
          <cell r="F908">
            <v>1</v>
          </cell>
          <cell r="H908">
            <v>0</v>
          </cell>
          <cell r="I908">
            <v>0</v>
          </cell>
          <cell r="K908" t="str">
            <v>INDICE DE PLANTA DE TUBULAÇÃO - HDS</v>
          </cell>
          <cell r="L908" t="str">
            <v>A0</v>
          </cell>
          <cell r="M908">
            <v>1</v>
          </cell>
          <cell r="N908">
            <v>5</v>
          </cell>
          <cell r="O908">
            <v>90</v>
          </cell>
        </row>
        <row r="909">
          <cell r="A909">
            <v>4</v>
          </cell>
          <cell r="B909" t="str">
            <v xml:space="preserve"> 1.5.1.3  </v>
          </cell>
          <cell r="C909" t="str">
            <v xml:space="preserve"> PROJETOS CIVIS E ELETRONICOS  </v>
          </cell>
          <cell r="D909" t="str">
            <v>TUBULAÇÃO</v>
          </cell>
          <cell r="E909" t="str">
            <v>1.1.2.1.6.2</v>
          </cell>
          <cell r="F909" t="str">
            <v>1.1.2.1.6.2.1</v>
          </cell>
          <cell r="H909">
            <v>0</v>
          </cell>
          <cell r="I909">
            <v>0</v>
          </cell>
          <cell r="J909" t="str">
            <v/>
          </cell>
          <cell r="K909" t="str">
            <v/>
          </cell>
          <cell r="L909" t="str">
            <v/>
          </cell>
          <cell r="M909">
            <v>82</v>
          </cell>
          <cell r="N909" t="str">
            <v/>
          </cell>
          <cell r="O909" t="str">
            <v/>
          </cell>
        </row>
        <row r="910">
          <cell r="A910">
            <v>5</v>
          </cell>
          <cell r="B910" t="str">
            <v xml:space="preserve"> 1.5.1.3.1  </v>
          </cell>
          <cell r="C910" t="str">
            <v xml:space="preserve"> CIVIL  </v>
          </cell>
          <cell r="D910" t="str">
            <v>TUBULAÇÃO</v>
          </cell>
          <cell r="E910" t="str">
            <v>1.1.2.1.6.2</v>
          </cell>
          <cell r="F910" t="str">
            <v>1.1.2.1.6.2.1</v>
          </cell>
          <cell r="H910">
            <v>0</v>
          </cell>
          <cell r="I910">
            <v>0</v>
          </cell>
          <cell r="J910" t="str">
            <v/>
          </cell>
          <cell r="K910" t="str">
            <v/>
          </cell>
          <cell r="L910" t="str">
            <v/>
          </cell>
          <cell r="M910" t="str">
            <v/>
          </cell>
          <cell r="N910">
            <v>15</v>
          </cell>
          <cell r="O910" t="str">
            <v/>
          </cell>
        </row>
        <row r="911">
          <cell r="A911">
            <v>6</v>
          </cell>
          <cell r="B911" t="str">
            <v xml:space="preserve"> 1.5.1.3.1.1  </v>
          </cell>
          <cell r="C911" t="str">
            <v xml:space="preserve"> ESTRUTURA  </v>
          </cell>
          <cell r="D911" t="str">
            <v>TUBULAÇÃO</v>
          </cell>
          <cell r="E911" t="str">
            <v>1.1.2.1.6.2</v>
          </cell>
          <cell r="F911" t="str">
            <v>1.1.2.1.6.2.1</v>
          </cell>
          <cell r="H911">
            <v>0</v>
          </cell>
          <cell r="I911">
            <v>0</v>
          </cell>
          <cell r="J911" t="str">
            <v/>
          </cell>
          <cell r="K911" t="str">
            <v/>
          </cell>
          <cell r="L911" t="str">
            <v/>
          </cell>
          <cell r="M911" t="str">
            <v/>
          </cell>
          <cell r="N911" t="str">
            <v/>
          </cell>
          <cell r="O911">
            <v>40</v>
          </cell>
        </row>
        <row r="912">
          <cell r="A912">
            <v>6</v>
          </cell>
          <cell r="B912" t="str">
            <v xml:space="preserve"> 1.5.1.3.1.2  </v>
          </cell>
          <cell r="C912" t="str">
            <v xml:space="preserve"> ARQUITETONICO  </v>
          </cell>
          <cell r="D912" t="str">
            <v>TUBULAÇÃO</v>
          </cell>
          <cell r="E912" t="str">
            <v>1.1.2.1.6.2</v>
          </cell>
          <cell r="F912" t="str">
            <v>1.1.2.1.6.2.1</v>
          </cell>
          <cell r="H912">
            <v>0</v>
          </cell>
          <cell r="I912">
            <v>0</v>
          </cell>
          <cell r="J912" t="str">
            <v/>
          </cell>
          <cell r="K912" t="str">
            <v/>
          </cell>
          <cell r="L912" t="str">
            <v/>
          </cell>
          <cell r="M912" t="str">
            <v/>
          </cell>
          <cell r="N912" t="str">
            <v/>
          </cell>
          <cell r="O912">
            <v>30</v>
          </cell>
        </row>
        <row r="913">
          <cell r="A913">
            <v>6</v>
          </cell>
          <cell r="B913" t="str">
            <v xml:space="preserve"> 1.5.1.3.1.3  </v>
          </cell>
          <cell r="C913" t="str">
            <v xml:space="preserve"> UNDERGROUD  </v>
          </cell>
          <cell r="D913" t="str">
            <v>TUBULAÇÃO</v>
          </cell>
          <cell r="E913" t="str">
            <v>1.1.2.1.6.2</v>
          </cell>
          <cell r="F913" t="str">
            <v>1.1.2.1.6.2.1</v>
          </cell>
          <cell r="H913">
            <v>0</v>
          </cell>
          <cell r="I913">
            <v>0</v>
          </cell>
          <cell r="J913" t="str">
            <v/>
          </cell>
          <cell r="K913" t="str">
            <v/>
          </cell>
          <cell r="L913" t="str">
            <v/>
          </cell>
          <cell r="M913" t="str">
            <v/>
          </cell>
          <cell r="N913" t="str">
            <v/>
          </cell>
          <cell r="O913">
            <v>30</v>
          </cell>
        </row>
        <row r="914">
          <cell r="A914">
            <v>5</v>
          </cell>
          <cell r="B914" t="str">
            <v xml:space="preserve"> 1.5.1.3.2  </v>
          </cell>
          <cell r="C914" t="str">
            <v xml:space="preserve"> ELETROMECÂNICOS  </v>
          </cell>
          <cell r="D914" t="str">
            <v>TUBULAÇÃO</v>
          </cell>
          <cell r="E914" t="str">
            <v>1.1.2.1.6.2</v>
          </cell>
          <cell r="F914" t="str">
            <v>1.1.2.1.6.2.1</v>
          </cell>
          <cell r="H914">
            <v>0</v>
          </cell>
          <cell r="I914">
            <v>0</v>
          </cell>
          <cell r="J914" t="str">
            <v/>
          </cell>
          <cell r="K914" t="str">
            <v/>
          </cell>
          <cell r="L914" t="str">
            <v/>
          </cell>
          <cell r="M914" t="str">
            <v/>
          </cell>
          <cell r="N914">
            <v>78</v>
          </cell>
          <cell r="O914" t="str">
            <v/>
          </cell>
        </row>
        <row r="915">
          <cell r="A915">
            <v>6</v>
          </cell>
          <cell r="B915" t="str">
            <v xml:space="preserve"> 1.5.1.3.2.1  </v>
          </cell>
          <cell r="C915" t="str">
            <v xml:space="preserve"> PROCESSO  </v>
          </cell>
          <cell r="D915" t="str">
            <v>TUBULAÇÃO</v>
          </cell>
          <cell r="E915" t="str">
            <v>1.1.2.1.6.2</v>
          </cell>
          <cell r="F915" t="str">
            <v>1.1.2.1.6.2.1</v>
          </cell>
          <cell r="H915">
            <v>0</v>
          </cell>
          <cell r="I915">
            <v>0</v>
          </cell>
          <cell r="J915" t="str">
            <v/>
          </cell>
          <cell r="K915" t="str">
            <v/>
          </cell>
          <cell r="L915" t="str">
            <v/>
          </cell>
          <cell r="M915" t="str">
            <v/>
          </cell>
          <cell r="N915" t="str">
            <v/>
          </cell>
          <cell r="O915">
            <v>25</v>
          </cell>
        </row>
        <row r="916">
          <cell r="A916">
            <v>6</v>
          </cell>
          <cell r="B916" t="str">
            <v xml:space="preserve"> 1.5.1.3.2.2  </v>
          </cell>
          <cell r="C916" t="str">
            <v xml:space="preserve"> EQUIPAMENTOS  </v>
          </cell>
          <cell r="D916" t="str">
            <v>TUBULAÇÃO</v>
          </cell>
          <cell r="E916" t="str">
            <v>1.1.2.1.6.2</v>
          </cell>
          <cell r="F916" t="str">
            <v>1.1.2.1.6.2.1</v>
          </cell>
          <cell r="H916">
            <v>0</v>
          </cell>
          <cell r="I916">
            <v>0</v>
          </cell>
          <cell r="J916" t="str">
            <v/>
          </cell>
          <cell r="K916" t="str">
            <v/>
          </cell>
          <cell r="L916" t="str">
            <v/>
          </cell>
          <cell r="M916" t="str">
            <v/>
          </cell>
          <cell r="N916" t="str">
            <v/>
          </cell>
          <cell r="O916">
            <v>15</v>
          </cell>
        </row>
        <row r="917">
          <cell r="A917">
            <v>6</v>
          </cell>
          <cell r="B917" t="str">
            <v xml:space="preserve"> 1.5.1.3.2.3  </v>
          </cell>
          <cell r="C917" t="str">
            <v xml:space="preserve"> TUBULAÇÃO  </v>
          </cell>
          <cell r="D917" t="str">
            <v>TUBULAÇÃO</v>
          </cell>
          <cell r="E917" t="str">
            <v>1.1.2.1.6.2</v>
          </cell>
          <cell r="F917" t="str">
            <v>1.1.2.1.6.2.1</v>
          </cell>
          <cell r="H917">
            <v>0</v>
          </cell>
          <cell r="I917">
            <v>0</v>
          </cell>
          <cell r="J917" t="str">
            <v/>
          </cell>
          <cell r="K917" t="str">
            <v/>
          </cell>
          <cell r="L917" t="str">
            <v/>
          </cell>
          <cell r="M917" t="str">
            <v/>
          </cell>
          <cell r="N917" t="str">
            <v/>
          </cell>
          <cell r="O917">
            <v>30</v>
          </cell>
        </row>
        <row r="918">
          <cell r="A918">
            <v>6</v>
          </cell>
          <cell r="B918" t="str">
            <v xml:space="preserve"> 1.5.1.3.2.4  </v>
          </cell>
          <cell r="C918" t="str">
            <v xml:space="preserve"> ELÉTRICA  </v>
          </cell>
          <cell r="D918" t="str">
            <v>TUBULAÇÃO</v>
          </cell>
          <cell r="E918" t="str">
            <v>1.1.2.1.6.2</v>
          </cell>
          <cell r="F918" t="str">
            <v>1.1.2.1.6.2.1</v>
          </cell>
          <cell r="H918">
            <v>0</v>
          </cell>
          <cell r="I918">
            <v>0</v>
          </cell>
          <cell r="J918" t="str">
            <v/>
          </cell>
          <cell r="K918" t="str">
            <v/>
          </cell>
          <cell r="L918" t="str">
            <v/>
          </cell>
          <cell r="M918" t="str">
            <v/>
          </cell>
          <cell r="N918" t="str">
            <v/>
          </cell>
          <cell r="O918">
            <v>10</v>
          </cell>
        </row>
        <row r="919">
          <cell r="A919">
            <v>6</v>
          </cell>
          <cell r="B919" t="str">
            <v xml:space="preserve"> 1.5.1.3.2.5  </v>
          </cell>
          <cell r="C919" t="str">
            <v xml:space="preserve"> INSTRUMENTAÇÃO  </v>
          </cell>
          <cell r="D919" t="str">
            <v>TUBULAÇÃO</v>
          </cell>
          <cell r="E919" t="str">
            <v>1.1.2.1.6.2</v>
          </cell>
          <cell r="F919" t="str">
            <v>1.1.2.1.6.2.1</v>
          </cell>
          <cell r="H919">
            <v>0</v>
          </cell>
          <cell r="I919">
            <v>0</v>
          </cell>
          <cell r="J919" t="str">
            <v/>
          </cell>
          <cell r="K919" t="str">
            <v/>
          </cell>
          <cell r="L919" t="str">
            <v/>
          </cell>
          <cell r="M919" t="str">
            <v/>
          </cell>
          <cell r="N919" t="str">
            <v/>
          </cell>
          <cell r="O919">
            <v>20</v>
          </cell>
        </row>
        <row r="920">
          <cell r="A920">
            <v>5</v>
          </cell>
          <cell r="B920" t="str">
            <v xml:space="preserve"> 1.5.1.3.3  </v>
          </cell>
          <cell r="C920" t="str">
            <v xml:space="preserve"> LIVRO DE PROJETO DE PRÉ DETALHAMENTO  </v>
          </cell>
          <cell r="D920" t="str">
            <v>TUBULAÇÃO</v>
          </cell>
          <cell r="E920" t="str">
            <v>1.1.2.1.6.2</v>
          </cell>
          <cell r="F920" t="str">
            <v>1.1.2.1.6.2.1</v>
          </cell>
          <cell r="H920">
            <v>0</v>
          </cell>
          <cell r="I920">
            <v>0</v>
          </cell>
          <cell r="J920" t="str">
            <v/>
          </cell>
          <cell r="K920" t="str">
            <v/>
          </cell>
          <cell r="L920" t="str">
            <v/>
          </cell>
          <cell r="M920" t="str">
            <v/>
          </cell>
          <cell r="N920">
            <v>2</v>
          </cell>
          <cell r="O920" t="str">
            <v/>
          </cell>
        </row>
        <row r="921">
          <cell r="A921">
            <v>5</v>
          </cell>
          <cell r="B921" t="str">
            <v xml:space="preserve"> 1.5.1.3.4  </v>
          </cell>
          <cell r="C921" t="str">
            <v xml:space="preserve"> MAQUETE ELETRONICA  </v>
          </cell>
          <cell r="D921" t="str">
            <v>TUBULAÇÃO</v>
          </cell>
          <cell r="E921" t="str">
            <v>1.1.2.1.6.2</v>
          </cell>
          <cell r="F921" t="str">
            <v>1.1.2.1.6.2.1</v>
          </cell>
          <cell r="H921">
            <v>0</v>
          </cell>
          <cell r="I921">
            <v>0</v>
          </cell>
          <cell r="J921" t="str">
            <v/>
          </cell>
          <cell r="K921" t="str">
            <v/>
          </cell>
          <cell r="L921" t="str">
            <v/>
          </cell>
          <cell r="M921" t="str">
            <v/>
          </cell>
          <cell r="N921">
            <v>5</v>
          </cell>
          <cell r="O921" t="str">
            <v/>
          </cell>
        </row>
        <row r="922">
          <cell r="C922">
            <v>2316</v>
          </cell>
          <cell r="D922" t="str">
            <v>TUBULAÇÃO</v>
          </cell>
          <cell r="E922" t="str">
            <v>1.1.2.1.6.2</v>
          </cell>
          <cell r="F922" t="str">
            <v>1.1.2.1.6.2.1</v>
          </cell>
          <cell r="H922" t="str">
            <v>DE-5230.00-2316-200-QGI-015</v>
          </cell>
          <cell r="I922" t="str">
            <v>DE-2316-T.21-015</v>
          </cell>
          <cell r="K922" t="str">
            <v>PLANTA DE TUBULAÇÃO - ESTRUTURA II - EL. 115.200</v>
          </cell>
          <cell r="L922" t="str">
            <v>A0</v>
          </cell>
          <cell r="M922">
            <v>1</v>
          </cell>
          <cell r="N922">
            <v>20</v>
          </cell>
          <cell r="O922">
            <v>140</v>
          </cell>
        </row>
      </sheetData>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PS-PMC-RMA"/>
    </sheetNames>
    <sheetDataSet>
      <sheetData sheetId="0">
        <row r="1">
          <cell r="Q1" t="str">
            <v>PROJETO SALOBOB1010</v>
          </cell>
        </row>
        <row r="2">
          <cell r="A2" t="str">
            <v>PROJETO DETALHADOGERALLISTA DE DESENHOS E DOCUMENTOS - PREVISÃO SETEMBRO/07</v>
          </cell>
          <cell r="Q2" t="str">
            <v>N° CVRD</v>
          </cell>
          <cell r="V2" t="str">
            <v>PÁGINA</v>
          </cell>
        </row>
        <row r="3">
          <cell r="Q3" t="str">
            <v>LD-0000-F-7000</v>
          </cell>
        </row>
        <row r="4">
          <cell r="Q4" t="str">
            <v>Nº PLANAVE</v>
          </cell>
          <cell r="V4" t="str">
            <v>REV.</v>
          </cell>
        </row>
        <row r="5">
          <cell r="Q5" t="str">
            <v>1.07.077-LD-E06-B00-001-A</v>
          </cell>
          <cell r="V5" t="str">
            <v>B</v>
          </cell>
        </row>
        <row r="8">
          <cell r="B8" t="str">
            <v>TE - TIPO DE EMISSÃO</v>
          </cell>
          <cell r="L8" t="str">
            <v>AF - PERCENTUAIS DE AVANÇO FÍSICO</v>
          </cell>
        </row>
        <row r="9">
          <cell r="B9" t="str">
            <v>A - PRELIMINAR</v>
          </cell>
          <cell r="D9" t="str">
            <v>C - PARA CONHECIMENTO</v>
          </cell>
          <cell r="E9" t="str">
            <v xml:space="preserve">       E - PARA CONSTRUÇÃO</v>
          </cell>
          <cell r="F9" t="str">
            <v>G - CONFORME CONSTRUÍDO</v>
          </cell>
        </row>
        <row r="10">
          <cell r="B10" t="str">
            <v>B - PARA APROVAÇÃO</v>
          </cell>
          <cell r="D10" t="str">
            <v>D - PARA COTAÇÃO</v>
          </cell>
          <cell r="E10" t="str">
            <v xml:space="preserve">       F - CONFORME COMPRADO</v>
          </cell>
          <cell r="F10" t="str">
            <v>H - CANCELADO</v>
          </cell>
          <cell r="L10" t="str">
            <v xml:space="preserve">8-% - EMISSÃO DO DOCUMENTO </v>
          </cell>
          <cell r="P10" t="str">
            <v>1--% - APROVAÇÃO DO DOCUMENTO</v>
          </cell>
        </row>
        <row r="13">
          <cell r="A13" t="str">
            <v>ITEM</v>
          </cell>
          <cell r="B13" t="str">
            <v>NúmeroCVRD</v>
          </cell>
          <cell r="C13" t="str">
            <v>NúmeroPLANAVE</v>
          </cell>
          <cell r="D13" t="str">
            <v>Atividade da Rede / ID / Item do Contrato</v>
          </cell>
          <cell r="E13" t="str">
            <v>Título</v>
          </cell>
          <cell r="F13" t="str">
            <v>Dados do Documento</v>
          </cell>
          <cell r="J13" t="str">
            <v>Programação</v>
          </cell>
          <cell r="O13" t="str">
            <v>Emissão Inicial</v>
          </cell>
          <cell r="R13" t="str">
            <v>Última Emissão</v>
          </cell>
          <cell r="U13" t="str">
            <v>Ação</v>
          </cell>
          <cell r="V13" t="str">
            <v>Obs</v>
          </cell>
        </row>
        <row r="15">
          <cell r="F15" t="str">
            <v>AF %</v>
          </cell>
          <cell r="G15" t="str">
            <v>Rev</v>
          </cell>
          <cell r="H15" t="str">
            <v>Formato</v>
          </cell>
          <cell r="I15" t="str">
            <v>A1eq</v>
          </cell>
          <cell r="J15" t="str">
            <v>Contratada</v>
          </cell>
          <cell r="L15" t="str">
            <v>Atual</v>
          </cell>
          <cell r="N15" t="str">
            <v>Quant reprog</v>
          </cell>
          <cell r="O15" t="str">
            <v>Data</v>
          </cell>
          <cell r="P15" t="str">
            <v>TE</v>
          </cell>
          <cell r="Q15" t="str">
            <v>GRD</v>
          </cell>
          <cell r="R15" t="str">
            <v>Data</v>
          </cell>
          <cell r="S15" t="str">
            <v>TE</v>
          </cell>
          <cell r="T15" t="str">
            <v>GRD</v>
          </cell>
        </row>
        <row r="16">
          <cell r="J16" t="str">
            <v>Início</v>
          </cell>
          <cell r="K16" t="str">
            <v>Término</v>
          </cell>
          <cell r="L16" t="str">
            <v>Início</v>
          </cell>
          <cell r="M16" t="str">
            <v>Término</v>
          </cell>
        </row>
        <row r="17">
          <cell r="B17" t="str">
            <v>ÁREA 00</v>
          </cell>
          <cell r="E17" t="str">
            <v>GERAL</v>
          </cell>
          <cell r="F17">
            <v>5.2477576335877843E-3</v>
          </cell>
        </row>
        <row r="18">
          <cell r="A18">
            <v>1</v>
          </cell>
          <cell r="B18" t="str">
            <v>RL-0000-G-7000</v>
          </cell>
          <cell r="C18" t="str">
            <v>NC-000-002-001</v>
          </cell>
          <cell r="D18" t="str">
            <v>E.40.00.000.021</v>
          </cell>
          <cell r="E18" t="str">
            <v>PROJETO DETALHADO - GERAL - NORMA DE COORDENAÇÃO</v>
          </cell>
          <cell r="F18">
            <v>0.8</v>
          </cell>
          <cell r="G18" t="str">
            <v>C</v>
          </cell>
          <cell r="H18" t="str">
            <v>A4</v>
          </cell>
          <cell r="I18">
            <v>0.88749999999999996</v>
          </cell>
          <cell r="J18">
            <v>39322</v>
          </cell>
          <cell r="K18">
            <v>39322</v>
          </cell>
          <cell r="O18">
            <v>39322</v>
          </cell>
          <cell r="P18" t="str">
            <v>B</v>
          </cell>
          <cell r="Q18" t="str">
            <v>0002/07</v>
          </cell>
          <cell r="R18">
            <v>39339</v>
          </cell>
          <cell r="S18" t="str">
            <v>B</v>
          </cell>
          <cell r="T18" t="str">
            <v>0011/07</v>
          </cell>
        </row>
        <row r="19">
          <cell r="A19">
            <v>2</v>
          </cell>
          <cell r="B19" t="str">
            <v>RL-0000-G-7001</v>
          </cell>
          <cell r="C19" t="str">
            <v>RL-D00-000-052</v>
          </cell>
          <cell r="D19" t="str">
            <v>E.40.00.000.021</v>
          </cell>
          <cell r="E19" t="str">
            <v>PROJETO DETALHADO - GERAL - RELATÓRIO TÉCNICO - REUNIÃO COM A EQUIPE DA MINA DO SOSSEGO REFERENTE ÀS UNIDADES DE APOIO</v>
          </cell>
          <cell r="F19">
            <v>1</v>
          </cell>
          <cell r="G19" t="str">
            <v>A</v>
          </cell>
          <cell r="H19" t="str">
            <v>A4</v>
          </cell>
          <cell r="I19">
            <v>0.88749999999999996</v>
          </cell>
          <cell r="J19">
            <v>39339</v>
          </cell>
          <cell r="K19">
            <v>39339</v>
          </cell>
          <cell r="O19">
            <v>39339</v>
          </cell>
          <cell r="P19" t="str">
            <v>C</v>
          </cell>
          <cell r="Q19" t="str">
            <v>0013/07</v>
          </cell>
          <cell r="R19">
            <v>39339</v>
          </cell>
          <cell r="S19" t="str">
            <v>C</v>
          </cell>
          <cell r="T19" t="str">
            <v>0013/07</v>
          </cell>
        </row>
        <row r="20">
          <cell r="A20">
            <v>3</v>
          </cell>
          <cell r="B20" t="str">
            <v>LD-0000-F-7000</v>
          </cell>
          <cell r="C20" t="str">
            <v>LD-D00-000-001</v>
          </cell>
          <cell r="D20" t="str">
            <v>E.40.AR.000.001</v>
          </cell>
          <cell r="E20" t="str">
            <v>PROJETO DETALHADO - GERAL - LISTA DE DESENHOS E DOCUMENTOS</v>
          </cell>
          <cell r="F20">
            <v>1</v>
          </cell>
          <cell r="G20" t="str">
            <v>B</v>
          </cell>
          <cell r="H20" t="str">
            <v>A4</v>
          </cell>
          <cell r="I20">
            <v>5.25</v>
          </cell>
          <cell r="J20">
            <v>39331</v>
          </cell>
          <cell r="K20">
            <v>39336</v>
          </cell>
          <cell r="O20">
            <v>39336</v>
          </cell>
          <cell r="P20" t="str">
            <v>C</v>
          </cell>
          <cell r="Q20" t="str">
            <v>0009/07</v>
          </cell>
          <cell r="R20">
            <v>39339</v>
          </cell>
          <cell r="S20" t="str">
            <v>C</v>
          </cell>
          <cell r="T20" t="str">
            <v>0015/07</v>
          </cell>
        </row>
        <row r="21">
          <cell r="A21">
            <v>4</v>
          </cell>
          <cell r="B21" t="str">
            <v>LD-0000-F-7001</v>
          </cell>
          <cell r="C21" t="str">
            <v>LD-D00-000-002</v>
          </cell>
          <cell r="D21" t="str">
            <v>E.40.00.000.021</v>
          </cell>
          <cell r="E21" t="str">
            <v>PROJETO DETALHADO - GERAL - LISTA DE DOCUMENTOS EM COMENTÁRIOS</v>
          </cell>
          <cell r="F21">
            <v>1</v>
          </cell>
          <cell r="G21" t="str">
            <v>A</v>
          </cell>
          <cell r="H21" t="str">
            <v>A4</v>
          </cell>
          <cell r="I21">
            <v>0.14580000000000001</v>
          </cell>
          <cell r="J21">
            <v>39336</v>
          </cell>
          <cell r="K21">
            <v>39336</v>
          </cell>
          <cell r="O21">
            <v>39336</v>
          </cell>
          <cell r="P21" t="str">
            <v>C</v>
          </cell>
          <cell r="Q21" t="str">
            <v>0009/07</v>
          </cell>
          <cell r="R21">
            <v>39336</v>
          </cell>
          <cell r="S21" t="str">
            <v>C</v>
          </cell>
          <cell r="T21" t="str">
            <v>0009/07</v>
          </cell>
        </row>
        <row r="22">
          <cell r="A22">
            <v>5</v>
          </cell>
          <cell r="B22" t="str">
            <v>LD-0000-F-7003</v>
          </cell>
          <cell r="C22" t="str">
            <v>LD-D00-000-004</v>
          </cell>
          <cell r="D22" t="str">
            <v>E.40.00.000.021</v>
          </cell>
          <cell r="E22" t="str">
            <v>PROJETO DETALHADO - GERAL - LISTA DE DOCUMENTOS EM COMENTÁRIOS</v>
          </cell>
          <cell r="F22">
            <v>1</v>
          </cell>
          <cell r="G22" t="str">
            <v>A</v>
          </cell>
          <cell r="H22" t="str">
            <v>A4</v>
          </cell>
          <cell r="I22">
            <v>0.14580000000000001</v>
          </cell>
          <cell r="J22">
            <v>39339</v>
          </cell>
          <cell r="K22">
            <v>39339</v>
          </cell>
          <cell r="O22">
            <v>39339</v>
          </cell>
          <cell r="P22" t="str">
            <v>C</v>
          </cell>
          <cell r="Q22" t="str">
            <v>0014/07</v>
          </cell>
          <cell r="R22">
            <v>39339</v>
          </cell>
          <cell r="S22" t="str">
            <v>C</v>
          </cell>
          <cell r="T22" t="str">
            <v>0014/07</v>
          </cell>
        </row>
        <row r="23">
          <cell r="A23">
            <v>6</v>
          </cell>
          <cell r="B23" t="str">
            <v>LD-0000-F-7004</v>
          </cell>
          <cell r="C23" t="str">
            <v>LD-D00-000-005</v>
          </cell>
          <cell r="D23" t="str">
            <v>E.40.00.000.021</v>
          </cell>
          <cell r="E23" t="str">
            <v>Lista de Controle de Documentos</v>
          </cell>
          <cell r="F23">
            <v>0</v>
          </cell>
          <cell r="H23" t="str">
            <v>A4</v>
          </cell>
          <cell r="I23">
            <v>0.14580000000000001</v>
          </cell>
          <cell r="J23">
            <v>39346</v>
          </cell>
          <cell r="K23">
            <v>39346</v>
          </cell>
          <cell r="P23" t="str">
            <v/>
          </cell>
          <cell r="S23" t="str">
            <v/>
          </cell>
        </row>
        <row r="24">
          <cell r="A24">
            <v>7</v>
          </cell>
          <cell r="B24" t="str">
            <v>LD-0000-F-7005</v>
          </cell>
          <cell r="C24" t="str">
            <v>LD-D00-000-006</v>
          </cell>
          <cell r="D24" t="str">
            <v>E.40.00.000.021</v>
          </cell>
          <cell r="E24" t="str">
            <v>Lista de Controle de Documentos</v>
          </cell>
          <cell r="F24">
            <v>0</v>
          </cell>
          <cell r="H24" t="str">
            <v>A4</v>
          </cell>
          <cell r="I24">
            <v>0.14580000000000001</v>
          </cell>
          <cell r="J24">
            <v>39353</v>
          </cell>
          <cell r="K24">
            <v>39353</v>
          </cell>
          <cell r="P24" t="str">
            <v/>
          </cell>
          <cell r="S24" t="str">
            <v/>
          </cell>
        </row>
        <row r="25">
          <cell r="A25">
            <v>8</v>
          </cell>
          <cell r="B25" t="str">
            <v>LD-0000-F-7006</v>
          </cell>
          <cell r="C25" t="str">
            <v>LD-D00-000-007</v>
          </cell>
          <cell r="D25" t="str">
            <v>E.40.00.000.021</v>
          </cell>
          <cell r="E25" t="str">
            <v>Lista de Controle de Documentos</v>
          </cell>
          <cell r="F25">
            <v>0</v>
          </cell>
          <cell r="H25" t="str">
            <v>A4</v>
          </cell>
          <cell r="I25">
            <v>0.14580000000000001</v>
          </cell>
          <cell r="J25">
            <v>39360</v>
          </cell>
          <cell r="K25">
            <v>39360</v>
          </cell>
          <cell r="P25" t="str">
            <v/>
          </cell>
          <cell r="S25" t="str">
            <v/>
          </cell>
        </row>
        <row r="26">
          <cell r="A26">
            <v>9</v>
          </cell>
          <cell r="B26" t="str">
            <v>LD-0000-F-7007</v>
          </cell>
          <cell r="C26" t="str">
            <v>LD-D00-000-008</v>
          </cell>
          <cell r="D26" t="str">
            <v>E.40.00.000.021</v>
          </cell>
          <cell r="E26" t="str">
            <v>Lista de Controle de Documentos</v>
          </cell>
          <cell r="F26">
            <v>0</v>
          </cell>
          <cell r="H26" t="str">
            <v>A4</v>
          </cell>
          <cell r="I26">
            <v>0.14580000000000001</v>
          </cell>
          <cell r="J26">
            <v>39366</v>
          </cell>
          <cell r="K26">
            <v>39366</v>
          </cell>
          <cell r="P26" t="str">
            <v/>
          </cell>
          <cell r="S26" t="str">
            <v/>
          </cell>
        </row>
        <row r="27">
          <cell r="A27">
            <v>10</v>
          </cell>
          <cell r="B27" t="str">
            <v>LD-0000-F-7008</v>
          </cell>
          <cell r="C27" t="str">
            <v>LD-D00-000-009</v>
          </cell>
          <cell r="D27" t="str">
            <v>E.40.00.000.021</v>
          </cell>
          <cell r="E27" t="str">
            <v>Lista de Controle de Documentos</v>
          </cell>
          <cell r="F27">
            <v>0</v>
          </cell>
          <cell r="H27" t="str">
            <v>A4</v>
          </cell>
          <cell r="I27">
            <v>0.14580000000000001</v>
          </cell>
          <cell r="J27">
            <v>39374</v>
          </cell>
          <cell r="K27">
            <v>39374</v>
          </cell>
          <cell r="P27" t="str">
            <v/>
          </cell>
          <cell r="S27" t="str">
            <v/>
          </cell>
        </row>
        <row r="28">
          <cell r="A28">
            <v>11</v>
          </cell>
          <cell r="B28" t="str">
            <v>LD-0000-F-7009</v>
          </cell>
          <cell r="C28" t="str">
            <v>LD-D00-000-010</v>
          </cell>
          <cell r="D28" t="str">
            <v>E.40.00.000.021</v>
          </cell>
          <cell r="E28" t="str">
            <v>Lista de Controle de Documentos</v>
          </cell>
          <cell r="F28">
            <v>0</v>
          </cell>
          <cell r="H28" t="str">
            <v>A4</v>
          </cell>
          <cell r="I28">
            <v>0.14580000000000001</v>
          </cell>
          <cell r="J28">
            <v>39381</v>
          </cell>
          <cell r="K28">
            <v>39381</v>
          </cell>
          <cell r="P28" t="str">
            <v/>
          </cell>
          <cell r="S28" t="str">
            <v/>
          </cell>
        </row>
        <row r="29">
          <cell r="A29">
            <v>12</v>
          </cell>
          <cell r="B29" t="str">
            <v>LD-0000-F-7010</v>
          </cell>
          <cell r="C29" t="str">
            <v>LD-D00-000-011</v>
          </cell>
          <cell r="D29" t="str">
            <v>E.40.00.000.021</v>
          </cell>
          <cell r="E29" t="str">
            <v>Lista de Controle de Documentos</v>
          </cell>
          <cell r="F29">
            <v>0</v>
          </cell>
          <cell r="H29" t="str">
            <v>A4</v>
          </cell>
          <cell r="I29">
            <v>0.14580000000000001</v>
          </cell>
          <cell r="J29">
            <v>39387</v>
          </cell>
          <cell r="K29">
            <v>39387</v>
          </cell>
          <cell r="P29" t="str">
            <v/>
          </cell>
          <cell r="S29" t="str">
            <v/>
          </cell>
        </row>
        <row r="30">
          <cell r="A30">
            <v>13</v>
          </cell>
          <cell r="B30" t="str">
            <v>LD-0000-F-7011</v>
          </cell>
          <cell r="C30" t="str">
            <v>LD-D00-000-012</v>
          </cell>
          <cell r="D30" t="str">
            <v>E.40.00.000.021</v>
          </cell>
          <cell r="E30" t="str">
            <v>Lista de Controle de Documentos</v>
          </cell>
          <cell r="F30">
            <v>0</v>
          </cell>
          <cell r="H30" t="str">
            <v>A4</v>
          </cell>
          <cell r="I30">
            <v>0.14580000000000001</v>
          </cell>
          <cell r="J30">
            <v>39395</v>
          </cell>
          <cell r="K30">
            <v>39395</v>
          </cell>
          <cell r="P30" t="str">
            <v/>
          </cell>
          <cell r="S30" t="str">
            <v/>
          </cell>
        </row>
        <row r="31">
          <cell r="A31">
            <v>14</v>
          </cell>
          <cell r="B31" t="str">
            <v>LD-0000-F-7012</v>
          </cell>
          <cell r="C31" t="str">
            <v>LD-D00-000-013</v>
          </cell>
          <cell r="D31" t="str">
            <v>E.40.00.000.021</v>
          </cell>
          <cell r="E31" t="str">
            <v>Lista de Controle de Documentos</v>
          </cell>
          <cell r="F31">
            <v>0</v>
          </cell>
          <cell r="H31" t="str">
            <v>A4</v>
          </cell>
          <cell r="I31">
            <v>0.14580000000000001</v>
          </cell>
          <cell r="J31">
            <v>39402</v>
          </cell>
          <cell r="K31">
            <v>39402</v>
          </cell>
          <cell r="P31" t="str">
            <v/>
          </cell>
          <cell r="S31" t="str">
            <v/>
          </cell>
        </row>
        <row r="32">
          <cell r="A32">
            <v>15</v>
          </cell>
          <cell r="B32" t="str">
            <v>LD-0000-F-7013</v>
          </cell>
          <cell r="C32" t="str">
            <v>LD-D00-000-014</v>
          </cell>
          <cell r="D32" t="str">
            <v>E.40.00.000.021</v>
          </cell>
          <cell r="E32" t="str">
            <v>Lista de Controle de Documentos</v>
          </cell>
          <cell r="F32">
            <v>0</v>
          </cell>
          <cell r="H32" t="str">
            <v>A4</v>
          </cell>
          <cell r="I32">
            <v>0.14580000000000001</v>
          </cell>
          <cell r="J32">
            <v>39409</v>
          </cell>
          <cell r="K32">
            <v>39409</v>
          </cell>
          <cell r="P32" t="str">
            <v/>
          </cell>
          <cell r="S32" t="str">
            <v/>
          </cell>
        </row>
        <row r="33">
          <cell r="A33">
            <v>16</v>
          </cell>
          <cell r="B33" t="str">
            <v>LD-0000-F-7014</v>
          </cell>
          <cell r="C33" t="str">
            <v>LD-D00-000-015</v>
          </cell>
          <cell r="D33" t="str">
            <v>E.40.00.000.021</v>
          </cell>
          <cell r="E33" t="str">
            <v>Lista de Controle de Documentos</v>
          </cell>
          <cell r="F33">
            <v>0</v>
          </cell>
          <cell r="H33" t="str">
            <v>A4</v>
          </cell>
          <cell r="I33">
            <v>0.14580000000000001</v>
          </cell>
          <cell r="J33">
            <v>39416</v>
          </cell>
          <cell r="K33">
            <v>39416</v>
          </cell>
          <cell r="P33" t="str">
            <v/>
          </cell>
          <cell r="S33" t="str">
            <v/>
          </cell>
        </row>
        <row r="34">
          <cell r="A34">
            <v>17</v>
          </cell>
          <cell r="B34" t="str">
            <v>LD-0000-F-7015</v>
          </cell>
          <cell r="C34" t="str">
            <v>LD-D00-000-016</v>
          </cell>
          <cell r="D34" t="str">
            <v>E.40.00.000.021</v>
          </cell>
          <cell r="E34" t="str">
            <v>Lista de Controle de Documentos</v>
          </cell>
          <cell r="F34">
            <v>0</v>
          </cell>
          <cell r="H34" t="str">
            <v>A4</v>
          </cell>
          <cell r="I34">
            <v>0.14580000000000001</v>
          </cell>
          <cell r="J34">
            <v>39423</v>
          </cell>
          <cell r="K34">
            <v>39423</v>
          </cell>
          <cell r="P34" t="str">
            <v/>
          </cell>
          <cell r="S34" t="str">
            <v/>
          </cell>
        </row>
        <row r="35">
          <cell r="A35">
            <v>18</v>
          </cell>
          <cell r="B35" t="str">
            <v>LD-0000-F-7016</v>
          </cell>
          <cell r="C35" t="str">
            <v>LD-D00-000-017</v>
          </cell>
          <cell r="D35" t="str">
            <v>E.40.00.000.021</v>
          </cell>
          <cell r="E35" t="str">
            <v>Lista de Controle de Documentos</v>
          </cell>
          <cell r="F35">
            <v>0</v>
          </cell>
          <cell r="H35" t="str">
            <v>A4</v>
          </cell>
          <cell r="I35">
            <v>0.14580000000000001</v>
          </cell>
          <cell r="J35">
            <v>39430</v>
          </cell>
          <cell r="K35">
            <v>39430</v>
          </cell>
          <cell r="P35" t="str">
            <v/>
          </cell>
          <cell r="S35" t="str">
            <v/>
          </cell>
        </row>
        <row r="36">
          <cell r="A36">
            <v>19</v>
          </cell>
          <cell r="B36" t="str">
            <v>LD-0000-F-7017</v>
          </cell>
          <cell r="C36" t="str">
            <v>LD-D00-000-018</v>
          </cell>
          <cell r="D36" t="str">
            <v>E.40.00.000.021</v>
          </cell>
          <cell r="E36" t="str">
            <v>Lista de Controle de Documentos</v>
          </cell>
          <cell r="F36">
            <v>0</v>
          </cell>
          <cell r="H36" t="str">
            <v>A4</v>
          </cell>
          <cell r="I36">
            <v>0.14580000000000001</v>
          </cell>
          <cell r="J36">
            <v>39437</v>
          </cell>
          <cell r="K36">
            <v>39437</v>
          </cell>
          <cell r="P36" t="str">
            <v/>
          </cell>
          <cell r="S36" t="str">
            <v/>
          </cell>
        </row>
        <row r="37">
          <cell r="A37">
            <v>20</v>
          </cell>
          <cell r="B37" t="str">
            <v>LD-0000-F-7018</v>
          </cell>
          <cell r="C37" t="str">
            <v>LD-D00-000-019</v>
          </cell>
          <cell r="D37" t="str">
            <v>E.40.00.000.021</v>
          </cell>
          <cell r="E37" t="str">
            <v>Lista de Controle de Documentos</v>
          </cell>
          <cell r="F37">
            <v>0</v>
          </cell>
          <cell r="H37" t="str">
            <v>A4</v>
          </cell>
          <cell r="I37">
            <v>0.14580000000000001</v>
          </cell>
          <cell r="J37">
            <v>39444</v>
          </cell>
          <cell r="K37">
            <v>39444</v>
          </cell>
          <cell r="P37" t="str">
            <v/>
          </cell>
          <cell r="S37" t="str">
            <v/>
          </cell>
        </row>
        <row r="38">
          <cell r="A38">
            <v>21</v>
          </cell>
          <cell r="B38" t="str">
            <v>LD-0000-F-7019</v>
          </cell>
          <cell r="C38" t="str">
            <v>LD-D00-000-020</v>
          </cell>
          <cell r="D38" t="str">
            <v>E.40.00.000.021</v>
          </cell>
          <cell r="E38" t="str">
            <v>Lista de Controle de Documentos</v>
          </cell>
          <cell r="F38">
            <v>0</v>
          </cell>
          <cell r="H38" t="str">
            <v>A4</v>
          </cell>
          <cell r="I38">
            <v>0.14580000000000001</v>
          </cell>
          <cell r="J38">
            <v>39451</v>
          </cell>
          <cell r="K38">
            <v>39451</v>
          </cell>
          <cell r="P38" t="str">
            <v/>
          </cell>
          <cell r="S38" t="str">
            <v/>
          </cell>
        </row>
        <row r="39">
          <cell r="A39">
            <v>22</v>
          </cell>
          <cell r="B39" t="str">
            <v>LD-0000-F-7020</v>
          </cell>
          <cell r="C39" t="str">
            <v>LD-D00-000-021</v>
          </cell>
          <cell r="D39" t="str">
            <v>E.40.00.000.021</v>
          </cell>
          <cell r="E39" t="str">
            <v>Lista de Controle de Documentos</v>
          </cell>
          <cell r="F39">
            <v>0</v>
          </cell>
          <cell r="H39" t="str">
            <v>A4</v>
          </cell>
          <cell r="I39">
            <v>0.14580000000000001</v>
          </cell>
          <cell r="J39">
            <v>39458</v>
          </cell>
          <cell r="K39">
            <v>39458</v>
          </cell>
          <cell r="P39" t="str">
            <v/>
          </cell>
          <cell r="S39" t="str">
            <v/>
          </cell>
        </row>
        <row r="40">
          <cell r="A40">
            <v>23</v>
          </cell>
          <cell r="B40" t="str">
            <v>LD-0000-F-7021</v>
          </cell>
          <cell r="C40" t="str">
            <v>LD-D00-000-022</v>
          </cell>
          <cell r="D40" t="str">
            <v>E.40.00.000.021</v>
          </cell>
          <cell r="E40" t="str">
            <v>Lista de Controle de Documentos</v>
          </cell>
          <cell r="F40">
            <v>0</v>
          </cell>
          <cell r="H40" t="str">
            <v>A4</v>
          </cell>
          <cell r="I40">
            <v>0.14580000000000001</v>
          </cell>
          <cell r="J40">
            <v>39465</v>
          </cell>
          <cell r="K40">
            <v>39465</v>
          </cell>
          <cell r="P40" t="str">
            <v/>
          </cell>
          <cell r="S40" t="str">
            <v/>
          </cell>
        </row>
        <row r="41">
          <cell r="A41">
            <v>24</v>
          </cell>
          <cell r="B41" t="str">
            <v>LD-0000-F-7022</v>
          </cell>
          <cell r="C41" t="str">
            <v>LD-D00-000-023</v>
          </cell>
          <cell r="D41" t="str">
            <v>E.40.00.000.021</v>
          </cell>
          <cell r="E41" t="str">
            <v>Lista de Controle de Documentos</v>
          </cell>
          <cell r="F41">
            <v>0</v>
          </cell>
          <cell r="H41" t="str">
            <v>A4</v>
          </cell>
          <cell r="I41">
            <v>0.14580000000000001</v>
          </cell>
          <cell r="J41">
            <v>39472</v>
          </cell>
          <cell r="K41">
            <v>39472</v>
          </cell>
          <cell r="P41" t="str">
            <v/>
          </cell>
          <cell r="S41" t="str">
            <v/>
          </cell>
        </row>
        <row r="42">
          <cell r="A42">
            <v>25</v>
          </cell>
          <cell r="B42" t="str">
            <v>LD-0000-F-7023</v>
          </cell>
          <cell r="C42" t="str">
            <v>LD-D00-000-024</v>
          </cell>
          <cell r="D42" t="str">
            <v>E.40.00.000.021</v>
          </cell>
          <cell r="E42" t="str">
            <v>Lista de Controle de Documentos</v>
          </cell>
          <cell r="F42">
            <v>0</v>
          </cell>
          <cell r="H42" t="str">
            <v>A4</v>
          </cell>
          <cell r="I42">
            <v>0.14580000000000001</v>
          </cell>
          <cell r="J42">
            <v>39479</v>
          </cell>
          <cell r="K42">
            <v>39479</v>
          </cell>
          <cell r="P42" t="str">
            <v/>
          </cell>
          <cell r="S42" t="str">
            <v/>
          </cell>
        </row>
        <row r="43">
          <cell r="A43">
            <v>26</v>
          </cell>
          <cell r="B43" t="str">
            <v>LD-0000-F-7024</v>
          </cell>
          <cell r="C43" t="str">
            <v>LD-D00-000-025</v>
          </cell>
          <cell r="D43" t="str">
            <v>E.40.00.000.021</v>
          </cell>
          <cell r="E43" t="str">
            <v>Lista de Controle de Documentos</v>
          </cell>
          <cell r="F43">
            <v>0</v>
          </cell>
          <cell r="H43" t="str">
            <v>A4</v>
          </cell>
          <cell r="I43">
            <v>0.14580000000000001</v>
          </cell>
          <cell r="J43">
            <v>39486</v>
          </cell>
          <cell r="K43">
            <v>39486</v>
          </cell>
          <cell r="P43" t="str">
            <v/>
          </cell>
          <cell r="S43" t="str">
            <v/>
          </cell>
        </row>
        <row r="44">
          <cell r="A44">
            <v>27</v>
          </cell>
          <cell r="B44" t="str">
            <v>LD-0000-F-7025</v>
          </cell>
          <cell r="C44" t="str">
            <v>LD-D00-000-026</v>
          </cell>
          <cell r="D44" t="str">
            <v>E.40.00.000.021</v>
          </cell>
          <cell r="E44" t="str">
            <v>Lista de Controle de Documentos</v>
          </cell>
          <cell r="F44">
            <v>0</v>
          </cell>
          <cell r="H44" t="str">
            <v>A4</v>
          </cell>
          <cell r="I44">
            <v>0.14580000000000001</v>
          </cell>
          <cell r="J44">
            <v>39493</v>
          </cell>
          <cell r="K44">
            <v>39493</v>
          </cell>
          <cell r="P44" t="str">
            <v/>
          </cell>
          <cell r="S44" t="str">
            <v/>
          </cell>
        </row>
        <row r="45">
          <cell r="A45">
            <v>28</v>
          </cell>
          <cell r="B45" t="str">
            <v>LD-0000-F-7026</v>
          </cell>
          <cell r="C45" t="str">
            <v>LD-D00-000-027</v>
          </cell>
          <cell r="D45" t="str">
            <v>E.40.00.000.021</v>
          </cell>
          <cell r="E45" t="str">
            <v>Lista de Controle de Documentos</v>
          </cell>
          <cell r="F45">
            <v>0</v>
          </cell>
          <cell r="H45" t="str">
            <v>A4</v>
          </cell>
          <cell r="I45">
            <v>0.14580000000000001</v>
          </cell>
          <cell r="J45">
            <v>39507</v>
          </cell>
          <cell r="K45">
            <v>39507</v>
          </cell>
          <cell r="P45" t="str">
            <v/>
          </cell>
          <cell r="S45" t="str">
            <v/>
          </cell>
        </row>
        <row r="46">
          <cell r="A46">
            <v>29</v>
          </cell>
          <cell r="B46" t="str">
            <v>LD-0000-F-7027</v>
          </cell>
          <cell r="C46" t="str">
            <v>LD-D00-000-028</v>
          </cell>
          <cell r="D46" t="str">
            <v>E.40.00.000.021</v>
          </cell>
          <cell r="E46" t="str">
            <v>Lista de Controle de Documentos</v>
          </cell>
          <cell r="F46">
            <v>0</v>
          </cell>
          <cell r="H46" t="str">
            <v>A4</v>
          </cell>
          <cell r="I46">
            <v>0.14580000000000001</v>
          </cell>
          <cell r="J46">
            <v>39514</v>
          </cell>
          <cell r="K46">
            <v>39514</v>
          </cell>
          <cell r="P46" t="str">
            <v/>
          </cell>
          <cell r="S46" t="str">
            <v/>
          </cell>
        </row>
        <row r="47">
          <cell r="A47">
            <v>30</v>
          </cell>
          <cell r="B47" t="str">
            <v>LD-0000-F-7028</v>
          </cell>
          <cell r="C47" t="str">
            <v>LD-D00-000-029</v>
          </cell>
          <cell r="D47" t="str">
            <v>E.40.00.000.021</v>
          </cell>
          <cell r="E47" t="str">
            <v>Lista de Controle de Documentos</v>
          </cell>
          <cell r="F47">
            <v>0</v>
          </cell>
          <cell r="H47" t="str">
            <v>A4</v>
          </cell>
          <cell r="I47">
            <v>0.14580000000000001</v>
          </cell>
          <cell r="J47">
            <v>39521</v>
          </cell>
          <cell r="K47">
            <v>39521</v>
          </cell>
          <cell r="P47" t="str">
            <v/>
          </cell>
          <cell r="S47" t="str">
            <v/>
          </cell>
        </row>
        <row r="48">
          <cell r="A48">
            <v>31</v>
          </cell>
          <cell r="B48" t="str">
            <v>LD-0000-F-7029</v>
          </cell>
          <cell r="C48" t="str">
            <v>LD-D00-000-030</v>
          </cell>
          <cell r="D48" t="str">
            <v>E.40.00.000.021</v>
          </cell>
          <cell r="E48" t="str">
            <v>Lista de Controle de Documentos</v>
          </cell>
          <cell r="F48">
            <v>0</v>
          </cell>
          <cell r="H48" t="str">
            <v>A4</v>
          </cell>
          <cell r="I48">
            <v>0.14580000000000001</v>
          </cell>
          <cell r="J48">
            <v>39528</v>
          </cell>
          <cell r="K48">
            <v>39528</v>
          </cell>
          <cell r="P48" t="str">
            <v/>
          </cell>
          <cell r="S48" t="str">
            <v/>
          </cell>
        </row>
        <row r="49">
          <cell r="A49">
            <v>32</v>
          </cell>
          <cell r="B49" t="str">
            <v>LD-0000-F-7030</v>
          </cell>
          <cell r="C49" t="str">
            <v>LD-D00-000-031</v>
          </cell>
          <cell r="D49" t="str">
            <v>E.40.00.000.021</v>
          </cell>
          <cell r="E49" t="str">
            <v>Lista de Controle de Documentos</v>
          </cell>
          <cell r="F49">
            <v>0</v>
          </cell>
          <cell r="H49" t="str">
            <v>A4</v>
          </cell>
          <cell r="I49">
            <v>0.14580000000000001</v>
          </cell>
          <cell r="J49">
            <v>39535</v>
          </cell>
          <cell r="K49">
            <v>39535</v>
          </cell>
          <cell r="P49" t="str">
            <v/>
          </cell>
          <cell r="S49" t="str">
            <v/>
          </cell>
        </row>
        <row r="50">
          <cell r="A50">
            <v>33</v>
          </cell>
          <cell r="B50" t="str">
            <v>LD-0000-F-7031</v>
          </cell>
          <cell r="C50" t="str">
            <v>LD-D00-000-032</v>
          </cell>
          <cell r="D50" t="str">
            <v>E.40.00.000.021</v>
          </cell>
          <cell r="E50" t="str">
            <v>Lista de Controle de Documentos</v>
          </cell>
          <cell r="F50">
            <v>0</v>
          </cell>
          <cell r="H50" t="str">
            <v>A4</v>
          </cell>
          <cell r="I50">
            <v>0.14580000000000001</v>
          </cell>
          <cell r="J50">
            <v>39542</v>
          </cell>
          <cell r="K50">
            <v>39542</v>
          </cell>
          <cell r="P50" t="str">
            <v/>
          </cell>
          <cell r="S50" t="str">
            <v/>
          </cell>
        </row>
        <row r="51">
          <cell r="A51">
            <v>34</v>
          </cell>
          <cell r="B51" t="str">
            <v>LD-0000-F-7032</v>
          </cell>
          <cell r="C51" t="str">
            <v>LD-D00-000-033</v>
          </cell>
          <cell r="D51" t="str">
            <v>E.40.00.000.021</v>
          </cell>
          <cell r="E51" t="str">
            <v>Lista de Controle de Documentos</v>
          </cell>
          <cell r="F51">
            <v>0</v>
          </cell>
          <cell r="H51" t="str">
            <v>A4</v>
          </cell>
          <cell r="I51">
            <v>0.14580000000000001</v>
          </cell>
          <cell r="J51">
            <v>39549</v>
          </cell>
          <cell r="K51">
            <v>39549</v>
          </cell>
          <cell r="P51" t="str">
            <v/>
          </cell>
          <cell r="S51" t="str">
            <v/>
          </cell>
        </row>
        <row r="52">
          <cell r="A52">
            <v>35</v>
          </cell>
          <cell r="B52" t="str">
            <v>LD-0000-F-7033</v>
          </cell>
          <cell r="C52" t="str">
            <v>LD-D00-000-034</v>
          </cell>
          <cell r="D52" t="str">
            <v>E.40.00.000.021</v>
          </cell>
          <cell r="E52" t="str">
            <v>Lista de Controle de Documentos</v>
          </cell>
          <cell r="F52">
            <v>0</v>
          </cell>
          <cell r="H52" t="str">
            <v>A4</v>
          </cell>
          <cell r="I52">
            <v>0.14580000000000001</v>
          </cell>
          <cell r="J52">
            <v>39556</v>
          </cell>
          <cell r="K52">
            <v>39556</v>
          </cell>
          <cell r="P52" t="str">
            <v/>
          </cell>
          <cell r="S52" t="str">
            <v/>
          </cell>
        </row>
        <row r="53">
          <cell r="A53">
            <v>36</v>
          </cell>
          <cell r="B53" t="str">
            <v>LD-0000-F-7034</v>
          </cell>
          <cell r="C53" t="str">
            <v>LD-D00-000-035</v>
          </cell>
          <cell r="D53" t="str">
            <v>E.40.00.000.021</v>
          </cell>
          <cell r="E53" t="str">
            <v>Lista de Controle de Documentos</v>
          </cell>
          <cell r="F53">
            <v>0</v>
          </cell>
          <cell r="H53" t="str">
            <v>A4</v>
          </cell>
          <cell r="I53">
            <v>0.14580000000000001</v>
          </cell>
          <cell r="J53">
            <v>39563</v>
          </cell>
          <cell r="K53">
            <v>39563</v>
          </cell>
          <cell r="P53" t="str">
            <v/>
          </cell>
          <cell r="S53" t="str">
            <v/>
          </cell>
        </row>
        <row r="54">
          <cell r="A54">
            <v>37</v>
          </cell>
          <cell r="B54" t="str">
            <v>LD-0000-F-7035</v>
          </cell>
          <cell r="C54" t="str">
            <v>LD-D00-000-036</v>
          </cell>
          <cell r="D54" t="str">
            <v>E.40.00.000.021</v>
          </cell>
          <cell r="E54" t="str">
            <v>Lista de Controle de Documentos</v>
          </cell>
          <cell r="F54">
            <v>0</v>
          </cell>
          <cell r="H54" t="str">
            <v>A4</v>
          </cell>
          <cell r="I54">
            <v>0.14580000000000001</v>
          </cell>
          <cell r="J54">
            <v>39570</v>
          </cell>
          <cell r="K54">
            <v>39570</v>
          </cell>
          <cell r="P54" t="str">
            <v/>
          </cell>
          <cell r="S54" t="str">
            <v/>
          </cell>
        </row>
        <row r="55">
          <cell r="A55">
            <v>38</v>
          </cell>
          <cell r="B55" t="str">
            <v>LD-0000-F-7036</v>
          </cell>
          <cell r="C55" t="str">
            <v>LD-D00-000-037</v>
          </cell>
          <cell r="D55" t="str">
            <v>E.40.00.000.021</v>
          </cell>
          <cell r="E55" t="str">
            <v>Lista de Controle de Documentos</v>
          </cell>
          <cell r="F55">
            <v>0</v>
          </cell>
          <cell r="H55" t="str">
            <v>A4</v>
          </cell>
          <cell r="I55">
            <v>0.14299999999999999</v>
          </cell>
          <cell r="J55">
            <v>39577</v>
          </cell>
          <cell r="K55">
            <v>39577</v>
          </cell>
          <cell r="P55" t="str">
            <v/>
          </cell>
          <cell r="S55" t="str">
            <v/>
          </cell>
        </row>
        <row r="56">
          <cell r="A56">
            <v>39</v>
          </cell>
          <cell r="B56" t="str">
            <v>LD-0000-F-7002</v>
          </cell>
          <cell r="C56" t="str">
            <v>LD-D00-000-003</v>
          </cell>
          <cell r="D56" t="str">
            <v>E.40.00.000.021</v>
          </cell>
          <cell r="E56" t="str">
            <v>PROJETO DETALHADO - GERAL - LISTA DE DOCUMENTOS RECEBIDOS DA CVRD</v>
          </cell>
          <cell r="F56">
            <v>0.8</v>
          </cell>
          <cell r="G56" t="str">
            <v>A</v>
          </cell>
          <cell r="H56" t="str">
            <v>A4</v>
          </cell>
          <cell r="I56">
            <v>5.0999999999999996</v>
          </cell>
          <cell r="J56">
            <v>39335</v>
          </cell>
          <cell r="K56">
            <v>39335</v>
          </cell>
          <cell r="O56">
            <v>39336</v>
          </cell>
          <cell r="P56" t="str">
            <v>B</v>
          </cell>
          <cell r="Q56" t="str">
            <v>0008/07</v>
          </cell>
          <cell r="R56">
            <v>39336</v>
          </cell>
          <cell r="S56" t="str">
            <v>B</v>
          </cell>
          <cell r="T56" t="str">
            <v>008/07</v>
          </cell>
        </row>
        <row r="57">
          <cell r="A57">
            <v>40</v>
          </cell>
          <cell r="B57" t="str">
            <v>LP-0000-F-7000</v>
          </cell>
          <cell r="C57" t="str">
            <v>LP-D00-000-001</v>
          </cell>
          <cell r="D57" t="str">
            <v>E.40.00.000.021</v>
          </cell>
          <cell r="E57" t="str">
            <v>PROJETO DETALHADO - PLANEJAMENTO E CONTROLE - LISTA DE PENDÊNCIAS</v>
          </cell>
          <cell r="F57">
            <v>1</v>
          </cell>
          <cell r="G57" t="str">
            <v>C</v>
          </cell>
          <cell r="H57" t="str">
            <v>A4</v>
          </cell>
          <cell r="I57">
            <v>6.8</v>
          </cell>
          <cell r="J57">
            <v>39317</v>
          </cell>
          <cell r="K57">
            <v>39317</v>
          </cell>
          <cell r="O57">
            <v>39317</v>
          </cell>
          <cell r="P57" t="str">
            <v>C</v>
          </cell>
          <cell r="Q57" t="str">
            <v>0001/07</v>
          </cell>
          <cell r="R57">
            <v>39336</v>
          </cell>
          <cell r="S57" t="str">
            <v>C</v>
          </cell>
          <cell r="T57" t="str">
            <v>0007/07</v>
          </cell>
        </row>
        <row r="58">
          <cell r="A58">
            <v>41</v>
          </cell>
          <cell r="B58" t="str">
            <v>RL-0000-F-7000</v>
          </cell>
          <cell r="C58" t="str">
            <v>RL-D00-000-001</v>
          </cell>
          <cell r="D58" t="str">
            <v>E.40.00.000.021</v>
          </cell>
          <cell r="E58" t="str">
            <v>PROJETO DETALHADO - GERAL - RELATÓRIO PARA CONTROLE DE PROGRESSO</v>
          </cell>
          <cell r="F58">
            <v>1</v>
          </cell>
          <cell r="G58" t="str">
            <v>A</v>
          </cell>
          <cell r="H58" t="str">
            <v>A4</v>
          </cell>
          <cell r="I58">
            <v>9.5</v>
          </cell>
          <cell r="J58">
            <v>39337</v>
          </cell>
          <cell r="K58">
            <v>39337</v>
          </cell>
          <cell r="O58">
            <v>39337</v>
          </cell>
          <cell r="P58" t="str">
            <v>C</v>
          </cell>
          <cell r="Q58" t="str">
            <v>0010/07</v>
          </cell>
          <cell r="R58">
            <v>39337</v>
          </cell>
          <cell r="S58" t="str">
            <v>C</v>
          </cell>
          <cell r="T58" t="str">
            <v>0010/07</v>
          </cell>
        </row>
        <row r="59">
          <cell r="A59">
            <v>42</v>
          </cell>
          <cell r="B59" t="str">
            <v xml:space="preserve">RL-0000-F-7001 </v>
          </cell>
          <cell r="C59" t="str">
            <v>RL-D00-000-002</v>
          </cell>
          <cell r="D59" t="str">
            <v>E.40.00.000.021</v>
          </cell>
          <cell r="E59" t="str">
            <v>PROJETO DETALHADO - GERAL - PROGRAMAÇÃO MENSAL CONTRATUAL - PMC - SETEMBRO/07</v>
          </cell>
          <cell r="F59">
            <v>1</v>
          </cell>
          <cell r="G59" t="str">
            <v>A</v>
          </cell>
          <cell r="H59" t="str">
            <v>A4</v>
          </cell>
          <cell r="I59">
            <v>1.1499999999999999</v>
          </cell>
          <cell r="J59">
            <v>39324</v>
          </cell>
          <cell r="K59">
            <v>39336</v>
          </cell>
          <cell r="O59">
            <v>39336</v>
          </cell>
          <cell r="P59" t="str">
            <v>C</v>
          </cell>
          <cell r="Q59" t="str">
            <v>0009/07</v>
          </cell>
          <cell r="R59">
            <v>39336</v>
          </cell>
          <cell r="S59" t="str">
            <v>C</v>
          </cell>
          <cell r="T59" t="str">
            <v>009/07</v>
          </cell>
        </row>
        <row r="60">
          <cell r="A60">
            <v>43</v>
          </cell>
          <cell r="B60" t="str">
            <v>RL-0000-F-7002</v>
          </cell>
          <cell r="C60" t="str">
            <v>RL-D00-000-003</v>
          </cell>
          <cell r="D60" t="str">
            <v>E.40.00.000.021</v>
          </cell>
          <cell r="E60" t="str">
            <v>Programação Mensal Contratual</v>
          </cell>
          <cell r="F60">
            <v>0</v>
          </cell>
          <cell r="H60" t="str">
            <v>A4</v>
          </cell>
          <cell r="I60">
            <v>1.1499999999999999</v>
          </cell>
          <cell r="J60">
            <v>39351</v>
          </cell>
          <cell r="K60">
            <v>39351</v>
          </cell>
          <cell r="P60">
            <v>0</v>
          </cell>
          <cell r="S60" t="str">
            <v/>
          </cell>
        </row>
        <row r="61">
          <cell r="A61">
            <v>44</v>
          </cell>
          <cell r="B61" t="str">
            <v>RL-0000-F-7003</v>
          </cell>
          <cell r="C61" t="str">
            <v>RL-D00-000-004</v>
          </cell>
          <cell r="D61" t="str">
            <v>E.40.00.000.021</v>
          </cell>
          <cell r="E61" t="str">
            <v>Programação Mensal Contratual</v>
          </cell>
          <cell r="F61">
            <v>0</v>
          </cell>
          <cell r="H61" t="str">
            <v>A4</v>
          </cell>
          <cell r="I61">
            <v>1.1499999999999999</v>
          </cell>
          <cell r="J61">
            <v>39384</v>
          </cell>
          <cell r="K61">
            <v>39384</v>
          </cell>
          <cell r="P61" t="str">
            <v/>
          </cell>
          <cell r="S61" t="str">
            <v/>
          </cell>
        </row>
        <row r="62">
          <cell r="A62">
            <v>45</v>
          </cell>
          <cell r="B62" t="str">
            <v>RL-0000-F-7004</v>
          </cell>
          <cell r="C62" t="str">
            <v>RL-D00-000-005</v>
          </cell>
          <cell r="D62" t="str">
            <v>E.40.00.000.021</v>
          </cell>
          <cell r="E62" t="str">
            <v>Programação Mensal Contratual</v>
          </cell>
          <cell r="F62">
            <v>0</v>
          </cell>
          <cell r="H62" t="str">
            <v>A4</v>
          </cell>
          <cell r="I62">
            <v>1.1499999999999999</v>
          </cell>
          <cell r="J62">
            <v>39414</v>
          </cell>
          <cell r="K62">
            <v>39414</v>
          </cell>
          <cell r="P62" t="str">
            <v/>
          </cell>
          <cell r="S62" t="str">
            <v/>
          </cell>
        </row>
        <row r="63">
          <cell r="A63">
            <v>46</v>
          </cell>
          <cell r="B63" t="str">
            <v>RL-0000-F-7005</v>
          </cell>
          <cell r="C63" t="str">
            <v>RL-D00-000-006</v>
          </cell>
          <cell r="D63" t="str">
            <v>E.40.00.000.021</v>
          </cell>
          <cell r="E63" t="str">
            <v>Programação Mensal Contratual</v>
          </cell>
          <cell r="F63">
            <v>0</v>
          </cell>
          <cell r="H63" t="str">
            <v>A4</v>
          </cell>
          <cell r="I63">
            <v>1.1499999999999999</v>
          </cell>
          <cell r="J63">
            <v>39443</v>
          </cell>
          <cell r="K63">
            <v>39443</v>
          </cell>
          <cell r="P63" t="str">
            <v/>
          </cell>
          <cell r="S63" t="str">
            <v/>
          </cell>
        </row>
        <row r="64">
          <cell r="A64">
            <v>47</v>
          </cell>
          <cell r="B64" t="str">
            <v>RL-0000-F-7006</v>
          </cell>
          <cell r="C64" t="str">
            <v>RL-D00-000-007</v>
          </cell>
          <cell r="D64" t="str">
            <v>E.40.00.000.021</v>
          </cell>
          <cell r="E64" t="str">
            <v>Programação Mensal Contratual</v>
          </cell>
          <cell r="F64">
            <v>0</v>
          </cell>
          <cell r="H64" t="str">
            <v>A4</v>
          </cell>
          <cell r="I64">
            <v>1.1499999999999999</v>
          </cell>
          <cell r="J64">
            <v>39476</v>
          </cell>
          <cell r="K64">
            <v>39476</v>
          </cell>
          <cell r="P64" t="str">
            <v/>
          </cell>
          <cell r="S64" t="str">
            <v/>
          </cell>
        </row>
        <row r="65">
          <cell r="A65">
            <v>48</v>
          </cell>
          <cell r="B65" t="str">
            <v>RL-0000-F-7007</v>
          </cell>
          <cell r="C65" t="str">
            <v>RL-D00-000-008</v>
          </cell>
          <cell r="D65" t="str">
            <v>E.40.00.000.021</v>
          </cell>
          <cell r="E65" t="str">
            <v>Programação Mensal Contratual</v>
          </cell>
          <cell r="F65">
            <v>0</v>
          </cell>
          <cell r="H65" t="str">
            <v>A4</v>
          </cell>
          <cell r="I65">
            <v>1.1499999999999999</v>
          </cell>
          <cell r="J65">
            <v>39505</v>
          </cell>
          <cell r="K65">
            <v>39505</v>
          </cell>
          <cell r="P65" t="str">
            <v/>
          </cell>
          <cell r="S65" t="str">
            <v/>
          </cell>
        </row>
        <row r="66">
          <cell r="A66">
            <v>49</v>
          </cell>
          <cell r="B66" t="str">
            <v>RL-0000-F-7008</v>
          </cell>
          <cell r="C66" t="str">
            <v>RL-D00-000-009</v>
          </cell>
          <cell r="D66" t="str">
            <v>E.40.00.000.021</v>
          </cell>
          <cell r="E66" t="str">
            <v>Programação Mensal Contratual</v>
          </cell>
          <cell r="F66">
            <v>0</v>
          </cell>
          <cell r="H66" t="str">
            <v>A4</v>
          </cell>
          <cell r="I66">
            <v>1.1499999999999999</v>
          </cell>
          <cell r="J66">
            <v>39534</v>
          </cell>
          <cell r="K66">
            <v>39534</v>
          </cell>
          <cell r="P66" t="str">
            <v/>
          </cell>
          <cell r="S66" t="str">
            <v/>
          </cell>
        </row>
        <row r="67">
          <cell r="A67">
            <v>50</v>
          </cell>
          <cell r="B67" t="str">
            <v xml:space="preserve">RL-0000-F-7009 </v>
          </cell>
          <cell r="C67" t="str">
            <v>RL-D00-000-010</v>
          </cell>
          <cell r="D67" t="str">
            <v>E.40.00.000.021</v>
          </cell>
          <cell r="E67" t="str">
            <v>PROJETO DETALHADO - GERAL - PROGRAMAÇÃO SEMANAL - PS - SEMANA ATÉ 14/09/2007</v>
          </cell>
          <cell r="F67">
            <v>1</v>
          </cell>
          <cell r="G67" t="str">
            <v>A</v>
          </cell>
          <cell r="H67" t="str">
            <v>A4</v>
          </cell>
          <cell r="I67">
            <v>0.25</v>
          </cell>
          <cell r="J67">
            <v>39336</v>
          </cell>
          <cell r="K67">
            <v>39336</v>
          </cell>
          <cell r="O67">
            <v>39336</v>
          </cell>
          <cell r="P67" t="str">
            <v>C</v>
          </cell>
          <cell r="Q67" t="str">
            <v>0009/07</v>
          </cell>
          <cell r="R67">
            <v>39336</v>
          </cell>
          <cell r="S67" t="str">
            <v>C</v>
          </cell>
          <cell r="T67" t="str">
            <v>0009/07</v>
          </cell>
        </row>
        <row r="68">
          <cell r="A68">
            <v>51</v>
          </cell>
          <cell r="B68" t="str">
            <v>RL-0000-F-7010</v>
          </cell>
          <cell r="C68" t="str">
            <v>RL-D00-000-011</v>
          </cell>
          <cell r="D68" t="str">
            <v>E.40.00.000.021</v>
          </cell>
          <cell r="E68" t="str">
            <v>Programação Semanal</v>
          </cell>
          <cell r="F68">
            <v>0.5</v>
          </cell>
          <cell r="H68" t="str">
            <v>A4</v>
          </cell>
          <cell r="I68">
            <v>0.25</v>
          </cell>
          <cell r="J68">
            <v>39339</v>
          </cell>
          <cell r="K68">
            <v>39339</v>
          </cell>
          <cell r="P68">
            <v>0</v>
          </cell>
          <cell r="S68">
            <v>0</v>
          </cell>
        </row>
        <row r="69">
          <cell r="A69">
            <v>52</v>
          </cell>
          <cell r="B69" t="str">
            <v>RL-0000-F-7011</v>
          </cell>
          <cell r="C69" t="str">
            <v>RL-D00-000-012</v>
          </cell>
          <cell r="D69" t="str">
            <v>E.40.00.000.021</v>
          </cell>
          <cell r="E69" t="str">
            <v>Programação Semanal</v>
          </cell>
          <cell r="F69">
            <v>0.5</v>
          </cell>
          <cell r="H69" t="str">
            <v>A4</v>
          </cell>
          <cell r="I69">
            <v>0.25</v>
          </cell>
          <cell r="J69">
            <v>39346</v>
          </cell>
          <cell r="K69">
            <v>39346</v>
          </cell>
          <cell r="P69">
            <v>0</v>
          </cell>
          <cell r="S69">
            <v>0</v>
          </cell>
        </row>
        <row r="70">
          <cell r="A70">
            <v>53</v>
          </cell>
          <cell r="B70" t="str">
            <v>RL-0000-F-7012</v>
          </cell>
          <cell r="C70" t="str">
            <v>RL-D00-000-013</v>
          </cell>
          <cell r="D70" t="str">
            <v>E.40.00.000.021</v>
          </cell>
          <cell r="E70" t="str">
            <v>Programação Semanal</v>
          </cell>
          <cell r="F70">
            <v>0.75</v>
          </cell>
          <cell r="H70" t="str">
            <v>A4</v>
          </cell>
          <cell r="I70">
            <v>0.25</v>
          </cell>
          <cell r="J70">
            <v>39353</v>
          </cell>
          <cell r="K70">
            <v>39353</v>
          </cell>
          <cell r="P70">
            <v>0</v>
          </cell>
          <cell r="S70">
            <v>0</v>
          </cell>
        </row>
        <row r="71">
          <cell r="A71">
            <v>54</v>
          </cell>
          <cell r="B71" t="str">
            <v>RL-0000-F-7013</v>
          </cell>
          <cell r="C71" t="str">
            <v>RL-D00-000-014</v>
          </cell>
          <cell r="D71" t="str">
            <v>E.40.00.000.021</v>
          </cell>
          <cell r="E71" t="str">
            <v>Programação Semanal</v>
          </cell>
          <cell r="F71">
            <v>0</v>
          </cell>
          <cell r="H71" t="str">
            <v>A4</v>
          </cell>
          <cell r="I71">
            <v>0.25</v>
          </cell>
          <cell r="J71">
            <v>39360</v>
          </cell>
          <cell r="K71">
            <v>39360</v>
          </cell>
          <cell r="P71" t="str">
            <v/>
          </cell>
          <cell r="S71" t="str">
            <v/>
          </cell>
        </row>
        <row r="72">
          <cell r="A72">
            <v>55</v>
          </cell>
          <cell r="B72" t="str">
            <v>RL-0000-F-7014</v>
          </cell>
          <cell r="C72" t="str">
            <v>RL-D00-000-015</v>
          </cell>
          <cell r="D72" t="str">
            <v>E.40.00.000.021</v>
          </cell>
          <cell r="E72" t="str">
            <v>Programação Semanal</v>
          </cell>
          <cell r="F72">
            <v>0</v>
          </cell>
          <cell r="H72" t="str">
            <v>A4</v>
          </cell>
          <cell r="I72">
            <v>0.25</v>
          </cell>
          <cell r="J72">
            <v>39366</v>
          </cell>
          <cell r="K72">
            <v>39366</v>
          </cell>
          <cell r="P72" t="str">
            <v/>
          </cell>
          <cell r="S72" t="str">
            <v/>
          </cell>
        </row>
        <row r="73">
          <cell r="A73">
            <v>56</v>
          </cell>
          <cell r="B73" t="str">
            <v>RL-0000-F-7015</v>
          </cell>
          <cell r="C73" t="str">
            <v>RL-D00-000-016</v>
          </cell>
          <cell r="D73" t="str">
            <v>E.40.00.000.021</v>
          </cell>
          <cell r="E73" t="str">
            <v>Programação Semanal</v>
          </cell>
          <cell r="F73">
            <v>0</v>
          </cell>
          <cell r="H73" t="str">
            <v>A4</v>
          </cell>
          <cell r="I73">
            <v>0.25</v>
          </cell>
          <cell r="J73">
            <v>39374</v>
          </cell>
          <cell r="K73">
            <v>39374</v>
          </cell>
          <cell r="P73" t="str">
            <v/>
          </cell>
          <cell r="S73" t="str">
            <v/>
          </cell>
        </row>
        <row r="74">
          <cell r="A74">
            <v>57</v>
          </cell>
          <cell r="B74" t="str">
            <v>RL-0000-F-7016</v>
          </cell>
          <cell r="C74" t="str">
            <v>RL-D00-000-017</v>
          </cell>
          <cell r="D74" t="str">
            <v>E.40.00.000.021</v>
          </cell>
          <cell r="E74" t="str">
            <v>Programação Semanal</v>
          </cell>
          <cell r="F74">
            <v>0</v>
          </cell>
          <cell r="H74" t="str">
            <v>A4</v>
          </cell>
          <cell r="I74">
            <v>0.25</v>
          </cell>
          <cell r="J74">
            <v>39381</v>
          </cell>
          <cell r="K74">
            <v>39381</v>
          </cell>
          <cell r="P74" t="str">
            <v/>
          </cell>
          <cell r="S74" t="str">
            <v/>
          </cell>
        </row>
        <row r="75">
          <cell r="A75">
            <v>58</v>
          </cell>
          <cell r="B75" t="str">
            <v>RL-0000-F-7017</v>
          </cell>
          <cell r="C75" t="str">
            <v>RL-D00-000-018</v>
          </cell>
          <cell r="D75" t="str">
            <v>E.40.00.000.021</v>
          </cell>
          <cell r="E75" t="str">
            <v>Programação Semanal</v>
          </cell>
          <cell r="F75">
            <v>0</v>
          </cell>
          <cell r="H75" t="str">
            <v>A4</v>
          </cell>
          <cell r="I75">
            <v>0.25</v>
          </cell>
          <cell r="J75">
            <v>39387</v>
          </cell>
          <cell r="K75">
            <v>39387</v>
          </cell>
          <cell r="P75" t="str">
            <v/>
          </cell>
          <cell r="S75" t="str">
            <v/>
          </cell>
        </row>
        <row r="76">
          <cell r="A76">
            <v>59</v>
          </cell>
          <cell r="B76" t="str">
            <v>RL-0000-F-7018</v>
          </cell>
          <cell r="C76" t="str">
            <v>RL-D00-000-019</v>
          </cell>
          <cell r="D76" t="str">
            <v>E.40.00.000.021</v>
          </cell>
          <cell r="E76" t="str">
            <v>Programação Semanal</v>
          </cell>
          <cell r="F76">
            <v>0</v>
          </cell>
          <cell r="H76" t="str">
            <v>A4</v>
          </cell>
          <cell r="I76">
            <v>0.25</v>
          </cell>
          <cell r="J76">
            <v>39395</v>
          </cell>
          <cell r="K76">
            <v>39395</v>
          </cell>
          <cell r="P76" t="str">
            <v/>
          </cell>
          <cell r="S76" t="str">
            <v/>
          </cell>
        </row>
        <row r="77">
          <cell r="A77">
            <v>60</v>
          </cell>
          <cell r="B77" t="str">
            <v>RL-0000-F-7019</v>
          </cell>
          <cell r="C77" t="str">
            <v>RL-D00-000-020</v>
          </cell>
          <cell r="D77" t="str">
            <v>E.40.00.000.021</v>
          </cell>
          <cell r="E77" t="str">
            <v>Programação Semanal</v>
          </cell>
          <cell r="F77">
            <v>0</v>
          </cell>
          <cell r="H77" t="str">
            <v>A4</v>
          </cell>
          <cell r="I77">
            <v>0.25</v>
          </cell>
          <cell r="J77">
            <v>39402</v>
          </cell>
          <cell r="K77">
            <v>39402</v>
          </cell>
          <cell r="P77" t="str">
            <v/>
          </cell>
          <cell r="S77" t="str">
            <v/>
          </cell>
        </row>
        <row r="78">
          <cell r="A78">
            <v>61</v>
          </cell>
          <cell r="B78" t="str">
            <v>RL-0000-F-7020</v>
          </cell>
          <cell r="C78" t="str">
            <v>RL-D00-000-021</v>
          </cell>
          <cell r="D78" t="str">
            <v>E.40.00.000.021</v>
          </cell>
          <cell r="E78" t="str">
            <v>Programação Semanal</v>
          </cell>
          <cell r="F78">
            <v>0</v>
          </cell>
          <cell r="H78" t="str">
            <v>A4</v>
          </cell>
          <cell r="I78">
            <v>0.25</v>
          </cell>
          <cell r="J78">
            <v>39409</v>
          </cell>
          <cell r="K78">
            <v>39409</v>
          </cell>
          <cell r="P78" t="str">
            <v/>
          </cell>
          <cell r="S78" t="str">
            <v/>
          </cell>
        </row>
        <row r="79">
          <cell r="A79">
            <v>62</v>
          </cell>
          <cell r="B79" t="str">
            <v>RL-0000-F-7021</v>
          </cell>
          <cell r="C79" t="str">
            <v>RL-D00-000-022</v>
          </cell>
          <cell r="D79" t="str">
            <v>E.40.00.000.021</v>
          </cell>
          <cell r="E79" t="str">
            <v>Programação Semanal</v>
          </cell>
          <cell r="F79">
            <v>0</v>
          </cell>
          <cell r="H79" t="str">
            <v>A4</v>
          </cell>
          <cell r="I79">
            <v>0.25</v>
          </cell>
          <cell r="J79">
            <v>39416</v>
          </cell>
          <cell r="K79">
            <v>39416</v>
          </cell>
          <cell r="P79" t="str">
            <v/>
          </cell>
          <cell r="S79" t="str">
            <v/>
          </cell>
        </row>
        <row r="80">
          <cell r="A80">
            <v>63</v>
          </cell>
          <cell r="B80" t="str">
            <v>RL-0000-F-7022</v>
          </cell>
          <cell r="C80" t="str">
            <v>RL-D00-000-023</v>
          </cell>
          <cell r="D80" t="str">
            <v>E.40.00.000.021</v>
          </cell>
          <cell r="E80" t="str">
            <v>Programação Semanal</v>
          </cell>
          <cell r="F80">
            <v>0</v>
          </cell>
          <cell r="H80" t="str">
            <v>A4</v>
          </cell>
          <cell r="I80">
            <v>0.25</v>
          </cell>
          <cell r="J80">
            <v>39423</v>
          </cell>
          <cell r="K80">
            <v>39423</v>
          </cell>
          <cell r="P80" t="str">
            <v/>
          </cell>
          <cell r="S80" t="str">
            <v/>
          </cell>
        </row>
        <row r="81">
          <cell r="A81">
            <v>64</v>
          </cell>
          <cell r="B81" t="str">
            <v>RL-0000-F-7023</v>
          </cell>
          <cell r="C81" t="str">
            <v>RL-D00-000-024</v>
          </cell>
          <cell r="D81" t="str">
            <v>E.40.00.000.021</v>
          </cell>
          <cell r="E81" t="str">
            <v>Programação Semanal</v>
          </cell>
          <cell r="F81">
            <v>0</v>
          </cell>
          <cell r="H81" t="str">
            <v>A4</v>
          </cell>
          <cell r="I81">
            <v>0.25</v>
          </cell>
          <cell r="J81">
            <v>39430</v>
          </cell>
          <cell r="K81">
            <v>39430</v>
          </cell>
          <cell r="P81" t="str">
            <v/>
          </cell>
          <cell r="S81" t="str">
            <v/>
          </cell>
        </row>
        <row r="82">
          <cell r="A82">
            <v>65</v>
          </cell>
          <cell r="B82" t="str">
            <v>RL-0000-F-7024</v>
          </cell>
          <cell r="C82" t="str">
            <v>RL-D00-000-025</v>
          </cell>
          <cell r="D82" t="str">
            <v>E.40.00.000.021</v>
          </cell>
          <cell r="E82" t="str">
            <v>Programação Semanal</v>
          </cell>
          <cell r="F82">
            <v>0</v>
          </cell>
          <cell r="H82" t="str">
            <v>A4</v>
          </cell>
          <cell r="I82">
            <v>0.25</v>
          </cell>
          <cell r="J82">
            <v>39437</v>
          </cell>
          <cell r="K82">
            <v>39437</v>
          </cell>
          <cell r="P82" t="str">
            <v/>
          </cell>
          <cell r="S82" t="str">
            <v/>
          </cell>
        </row>
        <row r="83">
          <cell r="A83">
            <v>66</v>
          </cell>
          <cell r="B83" t="str">
            <v>RL-0000-F-7025</v>
          </cell>
          <cell r="C83" t="str">
            <v>RL-D00-000-026</v>
          </cell>
          <cell r="D83" t="str">
            <v>E.40.00.000.021</v>
          </cell>
          <cell r="E83" t="str">
            <v>Programação Semanal</v>
          </cell>
          <cell r="F83">
            <v>0</v>
          </cell>
          <cell r="H83" t="str">
            <v>A4</v>
          </cell>
          <cell r="I83">
            <v>0.25</v>
          </cell>
          <cell r="J83">
            <v>39444</v>
          </cell>
          <cell r="K83">
            <v>39444</v>
          </cell>
          <cell r="P83" t="str">
            <v/>
          </cell>
          <cell r="S83" t="str">
            <v/>
          </cell>
        </row>
        <row r="84">
          <cell r="A84">
            <v>67</v>
          </cell>
          <cell r="B84" t="str">
            <v>RL-0000-F-7026</v>
          </cell>
          <cell r="C84" t="str">
            <v>RL-D00-000-027</v>
          </cell>
          <cell r="D84" t="str">
            <v>E.40.00.000.021</v>
          </cell>
          <cell r="E84" t="str">
            <v>Programação Semanal</v>
          </cell>
          <cell r="F84">
            <v>0</v>
          </cell>
          <cell r="H84" t="str">
            <v>A4</v>
          </cell>
          <cell r="I84">
            <v>0.25</v>
          </cell>
          <cell r="J84">
            <v>39451</v>
          </cell>
          <cell r="K84">
            <v>39451</v>
          </cell>
          <cell r="P84" t="str">
            <v/>
          </cell>
          <cell r="S84" t="str">
            <v/>
          </cell>
        </row>
        <row r="85">
          <cell r="A85">
            <v>68</v>
          </cell>
          <cell r="B85" t="str">
            <v>RL-0000-F-7027</v>
          </cell>
          <cell r="C85" t="str">
            <v>RL-D00-000-028</v>
          </cell>
          <cell r="D85" t="str">
            <v>E.40.00.000.021</v>
          </cell>
          <cell r="E85" t="str">
            <v>Programação Semanal</v>
          </cell>
          <cell r="F85">
            <v>0</v>
          </cell>
          <cell r="H85" t="str">
            <v>A4</v>
          </cell>
          <cell r="I85">
            <v>0.25</v>
          </cell>
          <cell r="J85">
            <v>39458</v>
          </cell>
          <cell r="K85">
            <v>39458</v>
          </cell>
          <cell r="P85" t="str">
            <v/>
          </cell>
          <cell r="S85" t="str">
            <v/>
          </cell>
        </row>
        <row r="86">
          <cell r="A86">
            <v>69</v>
          </cell>
          <cell r="B86" t="str">
            <v>RL-0000-F-7028</v>
          </cell>
          <cell r="C86" t="str">
            <v>RL-D00-000-029</v>
          </cell>
          <cell r="D86" t="str">
            <v>E.40.00.000.021</v>
          </cell>
          <cell r="E86" t="str">
            <v>Programação Semanal</v>
          </cell>
          <cell r="F86">
            <v>0</v>
          </cell>
          <cell r="H86" t="str">
            <v>A4</v>
          </cell>
          <cell r="I86">
            <v>0.25</v>
          </cell>
          <cell r="J86">
            <v>39465</v>
          </cell>
          <cell r="K86">
            <v>39465</v>
          </cell>
          <cell r="P86" t="str">
            <v/>
          </cell>
          <cell r="S86" t="str">
            <v/>
          </cell>
        </row>
        <row r="87">
          <cell r="A87">
            <v>70</v>
          </cell>
          <cell r="B87" t="str">
            <v>RL-0000-F-7029</v>
          </cell>
          <cell r="C87" t="str">
            <v>RL-D00-000-030</v>
          </cell>
          <cell r="D87" t="str">
            <v>E.40.00.000.021</v>
          </cell>
          <cell r="E87" t="str">
            <v>Programação Semanal</v>
          </cell>
          <cell r="F87">
            <v>0</v>
          </cell>
          <cell r="H87" t="str">
            <v>A4</v>
          </cell>
          <cell r="I87">
            <v>0.25</v>
          </cell>
          <cell r="J87">
            <v>39472</v>
          </cell>
          <cell r="K87">
            <v>39472</v>
          </cell>
          <cell r="P87" t="str">
            <v/>
          </cell>
          <cell r="S87" t="str">
            <v/>
          </cell>
        </row>
        <row r="88">
          <cell r="A88">
            <v>71</v>
          </cell>
          <cell r="B88" t="str">
            <v>RL-0000-F-7030</v>
          </cell>
          <cell r="C88" t="str">
            <v>RL-D00-000-031</v>
          </cell>
          <cell r="D88" t="str">
            <v>E.40.00.000.021</v>
          </cell>
          <cell r="E88" t="str">
            <v>Programação Semanal</v>
          </cell>
          <cell r="F88">
            <v>0</v>
          </cell>
          <cell r="H88" t="str">
            <v>A4</v>
          </cell>
          <cell r="I88">
            <v>0.25</v>
          </cell>
          <cell r="J88">
            <v>39479</v>
          </cell>
          <cell r="K88">
            <v>39479</v>
          </cell>
          <cell r="P88" t="str">
            <v/>
          </cell>
          <cell r="S88" t="str">
            <v/>
          </cell>
        </row>
        <row r="89">
          <cell r="A89">
            <v>72</v>
          </cell>
          <cell r="B89" t="str">
            <v>RL-0000-F-7031</v>
          </cell>
          <cell r="C89" t="str">
            <v>RL-D00-000-032</v>
          </cell>
          <cell r="D89" t="str">
            <v>E.40.00.000.021</v>
          </cell>
          <cell r="E89" t="str">
            <v>Programação Semanal</v>
          </cell>
          <cell r="F89">
            <v>0</v>
          </cell>
          <cell r="H89" t="str">
            <v>A4</v>
          </cell>
          <cell r="I89">
            <v>0.25</v>
          </cell>
          <cell r="J89">
            <v>39486</v>
          </cell>
          <cell r="K89">
            <v>39486</v>
          </cell>
          <cell r="P89" t="str">
            <v/>
          </cell>
          <cell r="S89" t="str">
            <v/>
          </cell>
        </row>
        <row r="90">
          <cell r="A90">
            <v>73</v>
          </cell>
          <cell r="B90" t="str">
            <v>RL-0000-F-7032</v>
          </cell>
          <cell r="C90" t="str">
            <v>RL-D00-000-033</v>
          </cell>
          <cell r="D90" t="str">
            <v>E.40.00.000.021</v>
          </cell>
          <cell r="E90" t="str">
            <v>Programação Semanal</v>
          </cell>
          <cell r="F90">
            <v>0</v>
          </cell>
          <cell r="H90" t="str">
            <v>A4</v>
          </cell>
          <cell r="I90">
            <v>0.25</v>
          </cell>
          <cell r="J90">
            <v>39493</v>
          </cell>
          <cell r="K90">
            <v>39493</v>
          </cell>
          <cell r="P90" t="str">
            <v/>
          </cell>
          <cell r="S90" t="str">
            <v/>
          </cell>
        </row>
        <row r="91">
          <cell r="A91">
            <v>74</v>
          </cell>
          <cell r="B91" t="str">
            <v>RL-0000-F-7033</v>
          </cell>
          <cell r="C91" t="str">
            <v>RL-D00-000-034</v>
          </cell>
          <cell r="D91" t="str">
            <v>E.40.00.000.021</v>
          </cell>
          <cell r="E91" t="str">
            <v>Programação Semanal</v>
          </cell>
          <cell r="F91">
            <v>0</v>
          </cell>
          <cell r="H91" t="str">
            <v>A4</v>
          </cell>
          <cell r="I91">
            <v>0.25</v>
          </cell>
          <cell r="J91">
            <v>39507</v>
          </cell>
          <cell r="K91">
            <v>39507</v>
          </cell>
          <cell r="P91" t="str">
            <v/>
          </cell>
          <cell r="S91" t="str">
            <v/>
          </cell>
        </row>
        <row r="92">
          <cell r="A92">
            <v>75</v>
          </cell>
          <cell r="B92" t="str">
            <v>RL-0000-F-7034</v>
          </cell>
          <cell r="C92" t="str">
            <v>RL-D00-000-035</v>
          </cell>
          <cell r="D92" t="str">
            <v>E.40.00.000.021</v>
          </cell>
          <cell r="E92" t="str">
            <v>Programação Semanal</v>
          </cell>
          <cell r="F92">
            <v>0</v>
          </cell>
          <cell r="H92" t="str">
            <v>A4</v>
          </cell>
          <cell r="I92">
            <v>0.25</v>
          </cell>
          <cell r="J92">
            <v>39514</v>
          </cell>
          <cell r="K92">
            <v>39514</v>
          </cell>
          <cell r="P92" t="str">
            <v/>
          </cell>
          <cell r="S92" t="str">
            <v/>
          </cell>
        </row>
        <row r="93">
          <cell r="A93">
            <v>76</v>
          </cell>
          <cell r="B93" t="str">
            <v>RL-0000-F-7035</v>
          </cell>
          <cell r="C93" t="str">
            <v>RL-D00-000-036</v>
          </cell>
          <cell r="D93" t="str">
            <v>E.40.00.000.021</v>
          </cell>
          <cell r="E93" t="str">
            <v>Programação Semanal</v>
          </cell>
          <cell r="F93">
            <v>0</v>
          </cell>
          <cell r="H93" t="str">
            <v>A4</v>
          </cell>
          <cell r="I93">
            <v>0.25</v>
          </cell>
          <cell r="J93">
            <v>39521</v>
          </cell>
          <cell r="K93">
            <v>39521</v>
          </cell>
          <cell r="P93" t="str">
            <v/>
          </cell>
          <cell r="S93" t="str">
            <v/>
          </cell>
        </row>
        <row r="94">
          <cell r="A94">
            <v>77</v>
          </cell>
          <cell r="B94" t="str">
            <v>RL-0000-F-7036</v>
          </cell>
          <cell r="C94" t="str">
            <v>RL-D00-000-037</v>
          </cell>
          <cell r="D94" t="str">
            <v>E.40.00.000.021</v>
          </cell>
          <cell r="E94" t="str">
            <v>Programação Semanal</v>
          </cell>
          <cell r="F94">
            <v>0</v>
          </cell>
          <cell r="H94" t="str">
            <v>A4</v>
          </cell>
          <cell r="I94">
            <v>0.25</v>
          </cell>
          <cell r="J94">
            <v>39528</v>
          </cell>
          <cell r="K94">
            <v>39528</v>
          </cell>
          <cell r="P94" t="str">
            <v/>
          </cell>
          <cell r="S94" t="str">
            <v/>
          </cell>
        </row>
        <row r="95">
          <cell r="A95">
            <v>78</v>
          </cell>
          <cell r="B95" t="str">
            <v>RL-0000-F-7037</v>
          </cell>
          <cell r="C95" t="str">
            <v>RL-D00-000-038</v>
          </cell>
          <cell r="D95" t="str">
            <v>E.40.00.000.021</v>
          </cell>
          <cell r="E95" t="str">
            <v>Programação Semanal</v>
          </cell>
          <cell r="F95">
            <v>0</v>
          </cell>
          <cell r="H95" t="str">
            <v>A4</v>
          </cell>
          <cell r="I95">
            <v>0.25</v>
          </cell>
          <cell r="J95">
            <v>39535</v>
          </cell>
          <cell r="K95">
            <v>39535</v>
          </cell>
          <cell r="P95" t="str">
            <v/>
          </cell>
          <cell r="S95" t="str">
            <v/>
          </cell>
        </row>
        <row r="96">
          <cell r="A96">
            <v>79</v>
          </cell>
          <cell r="B96" t="str">
            <v>RL-0000-F-7038</v>
          </cell>
          <cell r="C96" t="str">
            <v>RL-D00-000-039</v>
          </cell>
          <cell r="D96" t="str">
            <v>E.40.00.000.021</v>
          </cell>
          <cell r="E96" t="str">
            <v>Programação Semanal</v>
          </cell>
          <cell r="F96">
            <v>0</v>
          </cell>
          <cell r="H96" t="str">
            <v>A4</v>
          </cell>
          <cell r="I96">
            <v>0.25</v>
          </cell>
          <cell r="J96">
            <v>39542</v>
          </cell>
          <cell r="K96">
            <v>39542</v>
          </cell>
          <cell r="P96" t="str">
            <v/>
          </cell>
          <cell r="S96" t="str">
            <v/>
          </cell>
        </row>
        <row r="97">
          <cell r="A97">
            <v>80</v>
          </cell>
          <cell r="B97" t="str">
            <v>RL-0000-F-7039</v>
          </cell>
          <cell r="C97" t="str">
            <v>RL-D00-000-040</v>
          </cell>
          <cell r="D97" t="str">
            <v>E.40.00.000.021</v>
          </cell>
          <cell r="E97" t="str">
            <v>Programação Semanal</v>
          </cell>
          <cell r="F97">
            <v>0</v>
          </cell>
          <cell r="H97" t="str">
            <v>A4</v>
          </cell>
          <cell r="I97">
            <v>0.25</v>
          </cell>
          <cell r="J97">
            <v>39549</v>
          </cell>
          <cell r="K97">
            <v>39549</v>
          </cell>
          <cell r="P97" t="str">
            <v/>
          </cell>
          <cell r="S97" t="str">
            <v/>
          </cell>
        </row>
        <row r="98">
          <cell r="A98">
            <v>81</v>
          </cell>
          <cell r="B98" t="str">
            <v>RL-0000-F-7040</v>
          </cell>
          <cell r="C98" t="str">
            <v>RL-D00-000-041</v>
          </cell>
          <cell r="D98" t="str">
            <v>E.40.00.000.021</v>
          </cell>
          <cell r="E98" t="str">
            <v>Programação Semanal</v>
          </cell>
          <cell r="F98">
            <v>0</v>
          </cell>
          <cell r="H98" t="str">
            <v>A4</v>
          </cell>
          <cell r="I98">
            <v>0.25</v>
          </cell>
          <cell r="J98">
            <v>39556</v>
          </cell>
          <cell r="K98">
            <v>39556</v>
          </cell>
          <cell r="P98" t="str">
            <v/>
          </cell>
          <cell r="S98" t="str">
            <v/>
          </cell>
        </row>
        <row r="99">
          <cell r="A99">
            <v>82</v>
          </cell>
          <cell r="B99" t="str">
            <v>RL-0000-F-7041</v>
          </cell>
          <cell r="C99" t="str">
            <v>RL-D00-000-042</v>
          </cell>
          <cell r="D99" t="str">
            <v>E.40.00.000.021</v>
          </cell>
          <cell r="E99" t="str">
            <v>Programação Semanal</v>
          </cell>
          <cell r="F99">
            <v>0</v>
          </cell>
          <cell r="H99" t="str">
            <v>A4</v>
          </cell>
          <cell r="I99">
            <v>0.25</v>
          </cell>
          <cell r="J99">
            <v>39563</v>
          </cell>
          <cell r="K99">
            <v>39563</v>
          </cell>
          <cell r="P99" t="str">
            <v/>
          </cell>
          <cell r="S99" t="str">
            <v/>
          </cell>
        </row>
        <row r="100">
          <cell r="A100">
            <v>83</v>
          </cell>
          <cell r="B100" t="str">
            <v>RL-0000-F-7042</v>
          </cell>
          <cell r="C100" t="str">
            <v>RL-D00-000-043</v>
          </cell>
          <cell r="D100" t="str">
            <v>E.40.00.000.021</v>
          </cell>
          <cell r="E100" t="str">
            <v>Programação Semanal</v>
          </cell>
          <cell r="F100">
            <v>0</v>
          </cell>
          <cell r="H100" t="str">
            <v>A4</v>
          </cell>
          <cell r="I100">
            <v>0.25</v>
          </cell>
          <cell r="J100">
            <v>39570</v>
          </cell>
          <cell r="K100">
            <v>39570</v>
          </cell>
          <cell r="P100" t="str">
            <v/>
          </cell>
          <cell r="S100" t="str">
            <v/>
          </cell>
        </row>
        <row r="101">
          <cell r="A101">
            <v>84</v>
          </cell>
          <cell r="B101" t="str">
            <v>RM-0000-F-7000</v>
          </cell>
          <cell r="C101" t="str">
            <v>RL-D00-000-044</v>
          </cell>
          <cell r="D101" t="str">
            <v>E.40.00.000.021</v>
          </cell>
          <cell r="E101" t="str">
            <v>Relatório Mensal de Andamento</v>
          </cell>
          <cell r="F101">
            <v>0.75</v>
          </cell>
          <cell r="H101" t="str">
            <v>A4</v>
          </cell>
          <cell r="I101">
            <v>0.8</v>
          </cell>
          <cell r="J101">
            <v>39336</v>
          </cell>
          <cell r="K101">
            <v>39336</v>
          </cell>
          <cell r="P101">
            <v>0</v>
          </cell>
          <cell r="S101">
            <v>0</v>
          </cell>
        </row>
        <row r="102">
          <cell r="A102">
            <v>85</v>
          </cell>
          <cell r="B102" t="str">
            <v>RM-0000-F-7001</v>
          </cell>
          <cell r="C102" t="str">
            <v>RL-D00-000-045</v>
          </cell>
          <cell r="D102" t="str">
            <v>E.40.00.000.021</v>
          </cell>
          <cell r="E102" t="str">
            <v>Relatório Mensal de Andamento</v>
          </cell>
          <cell r="F102">
            <v>0.1</v>
          </cell>
          <cell r="H102" t="str">
            <v>A4</v>
          </cell>
          <cell r="I102">
            <v>0.8</v>
          </cell>
          <cell r="J102">
            <v>39353</v>
          </cell>
          <cell r="K102">
            <v>39353</v>
          </cell>
          <cell r="P102">
            <v>0</v>
          </cell>
          <cell r="S102">
            <v>0</v>
          </cell>
        </row>
        <row r="103">
          <cell r="A103">
            <v>86</v>
          </cell>
          <cell r="B103" t="str">
            <v>RM-0000-F-7002</v>
          </cell>
          <cell r="C103" t="str">
            <v>RL-D00-000-046</v>
          </cell>
          <cell r="D103" t="str">
            <v>E.40.00.000.021</v>
          </cell>
          <cell r="E103" t="str">
            <v>Relatório Mensal de Andamento</v>
          </cell>
          <cell r="F103">
            <v>0</v>
          </cell>
          <cell r="H103" t="str">
            <v>A4</v>
          </cell>
          <cell r="I103">
            <v>0.8</v>
          </cell>
          <cell r="J103">
            <v>39386</v>
          </cell>
          <cell r="K103">
            <v>39386</v>
          </cell>
          <cell r="P103" t="str">
            <v/>
          </cell>
          <cell r="S103" t="str">
            <v/>
          </cell>
        </row>
        <row r="104">
          <cell r="A104">
            <v>87</v>
          </cell>
          <cell r="B104" t="str">
            <v>RM-0000-F-7003</v>
          </cell>
          <cell r="C104" t="str">
            <v>RL-D00-000-047</v>
          </cell>
          <cell r="D104" t="str">
            <v>E.40.00.000.021</v>
          </cell>
          <cell r="E104" t="str">
            <v>Relatório Mensal de Andamento</v>
          </cell>
          <cell r="F104">
            <v>0</v>
          </cell>
          <cell r="H104" t="str">
            <v>A4</v>
          </cell>
          <cell r="I104">
            <v>0.8</v>
          </cell>
          <cell r="J104">
            <v>39416</v>
          </cell>
          <cell r="K104">
            <v>39416</v>
          </cell>
          <cell r="P104" t="str">
            <v/>
          </cell>
          <cell r="S104" t="str">
            <v/>
          </cell>
        </row>
        <row r="105">
          <cell r="A105">
            <v>88</v>
          </cell>
          <cell r="B105" t="str">
            <v>RM-0000-F-7004</v>
          </cell>
          <cell r="C105" t="str">
            <v>RL-D00-000-048</v>
          </cell>
          <cell r="D105" t="str">
            <v>E.40.00.000.021</v>
          </cell>
          <cell r="E105" t="str">
            <v>Relatório Mensal de Andamento</v>
          </cell>
          <cell r="F105">
            <v>0</v>
          </cell>
          <cell r="H105" t="str">
            <v>A4</v>
          </cell>
          <cell r="I105">
            <v>0.8</v>
          </cell>
          <cell r="J105">
            <v>39447</v>
          </cell>
          <cell r="K105">
            <v>39447</v>
          </cell>
          <cell r="P105" t="str">
            <v/>
          </cell>
          <cell r="S105" t="str">
            <v/>
          </cell>
        </row>
        <row r="106">
          <cell r="A106">
            <v>89</v>
          </cell>
          <cell r="B106" t="str">
            <v>RM-0000-F-7005</v>
          </cell>
          <cell r="C106" t="str">
            <v>RL-D00-000-049</v>
          </cell>
          <cell r="D106" t="str">
            <v>E.40.00.000.021</v>
          </cell>
          <cell r="E106" t="str">
            <v>Relatório Mensal de Andamento</v>
          </cell>
          <cell r="F106">
            <v>0</v>
          </cell>
          <cell r="H106" t="str">
            <v>A4</v>
          </cell>
          <cell r="I106">
            <v>0.8</v>
          </cell>
          <cell r="J106">
            <v>39478</v>
          </cell>
          <cell r="K106">
            <v>39478</v>
          </cell>
          <cell r="P106" t="str">
            <v/>
          </cell>
          <cell r="S106" t="str">
            <v/>
          </cell>
        </row>
        <row r="107">
          <cell r="A107">
            <v>90</v>
          </cell>
          <cell r="B107" t="str">
            <v>RM-0000-F-7006</v>
          </cell>
          <cell r="C107" t="str">
            <v>RL-D00-000-050</v>
          </cell>
          <cell r="D107" t="str">
            <v>E.40.00.000.021</v>
          </cell>
          <cell r="E107" t="str">
            <v>Relatório Mensal de Andamento</v>
          </cell>
          <cell r="F107">
            <v>0</v>
          </cell>
          <cell r="H107" t="str">
            <v>A4</v>
          </cell>
          <cell r="I107">
            <v>0.8</v>
          </cell>
          <cell r="J107">
            <v>39507</v>
          </cell>
          <cell r="K107">
            <v>39507</v>
          </cell>
          <cell r="P107" t="str">
            <v/>
          </cell>
          <cell r="S107" t="str">
            <v/>
          </cell>
        </row>
        <row r="108">
          <cell r="A108">
            <v>91</v>
          </cell>
          <cell r="B108" t="str">
            <v>RM-0000-F-7007</v>
          </cell>
          <cell r="C108" t="str">
            <v>RL-D00-000-051</v>
          </cell>
          <cell r="D108" t="str">
            <v>E.40.00.000.021</v>
          </cell>
          <cell r="E108" t="str">
            <v>Relatório Mensal de Andamento</v>
          </cell>
          <cell r="F108">
            <v>0</v>
          </cell>
          <cell r="H108" t="str">
            <v>A4</v>
          </cell>
          <cell r="I108">
            <v>0.8</v>
          </cell>
          <cell r="J108">
            <v>39538</v>
          </cell>
          <cell r="K108">
            <v>39538</v>
          </cell>
          <cell r="P108" t="str">
            <v/>
          </cell>
          <cell r="S108" t="str">
            <v/>
          </cell>
        </row>
        <row r="109">
          <cell r="A109">
            <v>92</v>
          </cell>
          <cell r="B109" t="str">
            <v>AR-0000-G-7000</v>
          </cell>
          <cell r="C109" t="str">
            <v>AT-D00-000-001</v>
          </cell>
          <cell r="D109" t="str">
            <v>E.40.00.000.021</v>
          </cell>
          <cell r="E109" t="str">
            <v>PROJETO DETALHADO - GERAL/ COORDENAÇÃO - ATA DE REUNIÃO</v>
          </cell>
          <cell r="F109">
            <v>1</v>
          </cell>
          <cell r="G109" t="str">
            <v>A</v>
          </cell>
          <cell r="H109" t="str">
            <v>A4</v>
          </cell>
          <cell r="I109">
            <v>0.2</v>
          </cell>
          <cell r="J109">
            <v>39317</v>
          </cell>
          <cell r="K109">
            <v>39317</v>
          </cell>
          <cell r="O109">
            <v>39317</v>
          </cell>
          <cell r="P109" t="str">
            <v>C</v>
          </cell>
          <cell r="Q109" t="str">
            <v>0001/07</v>
          </cell>
          <cell r="R109">
            <v>39317</v>
          </cell>
          <cell r="S109" t="str">
            <v>C</v>
          </cell>
          <cell r="T109" t="str">
            <v>0001/07</v>
          </cell>
        </row>
        <row r="110">
          <cell r="A110">
            <v>93</v>
          </cell>
          <cell r="B110" t="str">
            <v>AR-0000-G-7001</v>
          </cell>
          <cell r="C110" t="str">
            <v>AT-D00-000-002</v>
          </cell>
          <cell r="D110" t="str">
            <v>E.40.00.000.021</v>
          </cell>
          <cell r="E110" t="str">
            <v>PROJETO DETALHADO - GERAL/ COORDENAÇÃO - ATA DE REUNIÃO</v>
          </cell>
          <cell r="F110">
            <v>1</v>
          </cell>
          <cell r="G110" t="str">
            <v>A</v>
          </cell>
          <cell r="H110" t="str">
            <v>A4</v>
          </cell>
          <cell r="I110">
            <v>0.2</v>
          </cell>
          <cell r="J110">
            <v>39317</v>
          </cell>
          <cell r="K110">
            <v>39317</v>
          </cell>
          <cell r="O110">
            <v>39317</v>
          </cell>
          <cell r="P110" t="str">
            <v>C</v>
          </cell>
          <cell r="Q110" t="str">
            <v>0001/07</v>
          </cell>
          <cell r="R110">
            <v>39317</v>
          </cell>
          <cell r="S110" t="str">
            <v>C</v>
          </cell>
          <cell r="T110" t="str">
            <v>0001/07</v>
          </cell>
        </row>
        <row r="111">
          <cell r="A111">
            <v>94</v>
          </cell>
          <cell r="B111" t="str">
            <v>AR-0000-G-7002</v>
          </cell>
          <cell r="C111" t="str">
            <v>AT-D00-000-003</v>
          </cell>
          <cell r="D111" t="str">
            <v>E.40.00.000.021</v>
          </cell>
          <cell r="E111" t="str">
            <v>PROJETO DETALHADO - ÁREA GERAL - ATA DE REUNIÃO</v>
          </cell>
          <cell r="F111">
            <v>1</v>
          </cell>
          <cell r="G111" t="str">
            <v>A</v>
          </cell>
          <cell r="H111" t="str">
            <v>A4</v>
          </cell>
          <cell r="I111">
            <v>0.2</v>
          </cell>
          <cell r="J111">
            <v>39335</v>
          </cell>
          <cell r="K111">
            <v>39335</v>
          </cell>
          <cell r="O111">
            <v>39335</v>
          </cell>
          <cell r="P111" t="str">
            <v>C</v>
          </cell>
          <cell r="Q111" t="str">
            <v>0006/07</v>
          </cell>
          <cell r="R111">
            <v>39335</v>
          </cell>
          <cell r="S111" t="str">
            <v>C</v>
          </cell>
          <cell r="T111" t="str">
            <v>0006/07</v>
          </cell>
        </row>
        <row r="112">
          <cell r="A112">
            <v>95</v>
          </cell>
          <cell r="B112" t="str">
            <v>AR-0000-G-7003</v>
          </cell>
          <cell r="C112" t="str">
            <v>AT-D00-000-004</v>
          </cell>
          <cell r="D112" t="str">
            <v>E.40.00.000.021</v>
          </cell>
          <cell r="E112" t="str">
            <v>PROJETO DETALHADO - GERAL / COORDENAÇÃO - ATA DE REUNIÃO</v>
          </cell>
          <cell r="F112">
            <v>1</v>
          </cell>
          <cell r="G112" t="str">
            <v>A</v>
          </cell>
          <cell r="H112" t="str">
            <v>A4</v>
          </cell>
          <cell r="I112">
            <v>0.2</v>
          </cell>
          <cell r="J112">
            <v>39325</v>
          </cell>
          <cell r="K112">
            <v>39325</v>
          </cell>
          <cell r="O112">
            <v>39325</v>
          </cell>
          <cell r="P112" t="str">
            <v>C</v>
          </cell>
          <cell r="Q112" t="str">
            <v>0004/07</v>
          </cell>
          <cell r="R112">
            <v>39325</v>
          </cell>
          <cell r="S112" t="str">
            <v>C</v>
          </cell>
          <cell r="T112" t="str">
            <v>0004/07</v>
          </cell>
        </row>
        <row r="113">
          <cell r="A113">
            <v>96</v>
          </cell>
          <cell r="B113" t="str">
            <v>AR-0000-G-7004</v>
          </cell>
          <cell r="C113" t="str">
            <v>AT-D00-000-005</v>
          </cell>
          <cell r="D113" t="str">
            <v>E.40.00.000.021</v>
          </cell>
          <cell r="E113" t="str">
            <v>PROJETO DETALHADO - GERAL/COORDENAÇÃO - ATA DE REUNIÃO</v>
          </cell>
          <cell r="F113">
            <v>1</v>
          </cell>
          <cell r="G113" t="str">
            <v>A</v>
          </cell>
          <cell r="H113" t="str">
            <v>A4</v>
          </cell>
          <cell r="I113">
            <v>0.2</v>
          </cell>
          <cell r="J113">
            <v>39335</v>
          </cell>
          <cell r="K113">
            <v>39335</v>
          </cell>
          <cell r="O113">
            <v>39335</v>
          </cell>
          <cell r="P113" t="str">
            <v>C</v>
          </cell>
          <cell r="Q113" t="str">
            <v>0006/07</v>
          </cell>
          <cell r="R113">
            <v>39335</v>
          </cell>
          <cell r="S113" t="str">
            <v>C</v>
          </cell>
          <cell r="T113" t="str">
            <v>0006/07</v>
          </cell>
        </row>
        <row r="114">
          <cell r="A114">
            <v>97</v>
          </cell>
          <cell r="B114" t="str">
            <v>AR-0000-G-7005</v>
          </cell>
          <cell r="C114" t="str">
            <v>AT-D00-000-006</v>
          </cell>
          <cell r="D114" t="str">
            <v>E.40.00.000.021</v>
          </cell>
          <cell r="E114" t="str">
            <v>Ata de Reunião</v>
          </cell>
          <cell r="F114">
            <v>0.75</v>
          </cell>
          <cell r="H114" t="str">
            <v>A4</v>
          </cell>
          <cell r="I114">
            <v>0.2</v>
          </cell>
          <cell r="J114">
            <v>39339</v>
          </cell>
          <cell r="K114">
            <v>39339</v>
          </cell>
          <cell r="P114">
            <v>0</v>
          </cell>
          <cell r="S114">
            <v>0</v>
          </cell>
        </row>
        <row r="115">
          <cell r="A115">
            <v>98</v>
          </cell>
          <cell r="B115" t="str">
            <v>AR-0000-G-7006</v>
          </cell>
          <cell r="C115" t="str">
            <v>AT-D00-000-007</v>
          </cell>
          <cell r="D115" t="str">
            <v>E.40.00.000.021</v>
          </cell>
          <cell r="E115" t="str">
            <v>Ata de Reunião</v>
          </cell>
          <cell r="F115">
            <v>0.5</v>
          </cell>
          <cell r="H115" t="str">
            <v>A4</v>
          </cell>
          <cell r="I115">
            <v>0.2</v>
          </cell>
          <cell r="J115">
            <v>39346</v>
          </cell>
          <cell r="K115">
            <v>39346</v>
          </cell>
          <cell r="P115">
            <v>0</v>
          </cell>
          <cell r="S115">
            <v>0</v>
          </cell>
        </row>
        <row r="116">
          <cell r="A116">
            <v>99</v>
          </cell>
          <cell r="B116" t="str">
            <v>AR-0000-G-7007</v>
          </cell>
          <cell r="C116" t="str">
            <v>AT-D00-000-008</v>
          </cell>
          <cell r="D116" t="str">
            <v>E.40.00.000.021</v>
          </cell>
          <cell r="E116" t="str">
            <v>Ata de Reunião</v>
          </cell>
          <cell r="F116">
            <v>0.1</v>
          </cell>
          <cell r="H116" t="str">
            <v>A4</v>
          </cell>
          <cell r="I116">
            <v>0.2</v>
          </cell>
          <cell r="J116">
            <v>39353</v>
          </cell>
          <cell r="K116">
            <v>39353</v>
          </cell>
          <cell r="P116">
            <v>0</v>
          </cell>
          <cell r="S116">
            <v>0</v>
          </cell>
        </row>
        <row r="117">
          <cell r="A117">
            <v>100</v>
          </cell>
          <cell r="B117" t="str">
            <v>AR-0000-G-7008</v>
          </cell>
          <cell r="C117" t="str">
            <v>AT-D00-000-009</v>
          </cell>
          <cell r="D117" t="str">
            <v>E.40.00.000.021</v>
          </cell>
          <cell r="E117" t="str">
            <v>Ata de Reunião</v>
          </cell>
          <cell r="F117">
            <v>0</v>
          </cell>
          <cell r="H117" t="str">
            <v>A4</v>
          </cell>
          <cell r="I117">
            <v>0.2</v>
          </cell>
          <cell r="J117">
            <v>39360</v>
          </cell>
          <cell r="K117">
            <v>39360</v>
          </cell>
          <cell r="P117" t="str">
            <v/>
          </cell>
          <cell r="S117" t="str">
            <v/>
          </cell>
        </row>
        <row r="118">
          <cell r="A118">
            <v>101</v>
          </cell>
          <cell r="B118" t="str">
            <v>AR-0000-G-7009</v>
          </cell>
          <cell r="C118" t="str">
            <v>AT-D00-000-010</v>
          </cell>
          <cell r="D118" t="str">
            <v>E.40.00.000.021</v>
          </cell>
          <cell r="E118" t="str">
            <v>Ata de Reunião</v>
          </cell>
          <cell r="F118">
            <v>0</v>
          </cell>
          <cell r="H118" t="str">
            <v>A4</v>
          </cell>
          <cell r="I118">
            <v>0.2</v>
          </cell>
          <cell r="J118">
            <v>39366</v>
          </cell>
          <cell r="K118">
            <v>39366</v>
          </cell>
          <cell r="P118" t="str">
            <v/>
          </cell>
          <cell r="S118" t="str">
            <v/>
          </cell>
        </row>
        <row r="119">
          <cell r="A119">
            <v>102</v>
          </cell>
          <cell r="B119" t="str">
            <v>AR-0000-G-7010</v>
          </cell>
          <cell r="C119" t="str">
            <v>AT-D00-000-011</v>
          </cell>
          <cell r="D119" t="str">
            <v>E.40.00.000.021</v>
          </cell>
          <cell r="E119" t="str">
            <v>Ata de Reunião</v>
          </cell>
          <cell r="F119">
            <v>0</v>
          </cell>
          <cell r="H119" t="str">
            <v>A4</v>
          </cell>
          <cell r="I119">
            <v>0.2</v>
          </cell>
          <cell r="J119">
            <v>39374</v>
          </cell>
          <cell r="K119">
            <v>39374</v>
          </cell>
          <cell r="P119" t="str">
            <v/>
          </cell>
          <cell r="S119" t="str">
            <v/>
          </cell>
        </row>
        <row r="120">
          <cell r="A120">
            <v>103</v>
          </cell>
          <cell r="B120" t="str">
            <v>AR-0000-G-7011</v>
          </cell>
          <cell r="C120" t="str">
            <v>AT-D00-000-012</v>
          </cell>
          <cell r="D120" t="str">
            <v>E.40.00.000.021</v>
          </cell>
          <cell r="E120" t="str">
            <v>Ata de Reunião</v>
          </cell>
          <cell r="F120">
            <v>0</v>
          </cell>
          <cell r="H120" t="str">
            <v>A4</v>
          </cell>
          <cell r="I120">
            <v>0.2</v>
          </cell>
          <cell r="J120">
            <v>39381</v>
          </cell>
          <cell r="K120">
            <v>39381</v>
          </cell>
          <cell r="P120" t="str">
            <v/>
          </cell>
          <cell r="S120" t="str">
            <v/>
          </cell>
        </row>
        <row r="121">
          <cell r="A121">
            <v>104</v>
          </cell>
          <cell r="B121" t="str">
            <v>AR-0000-G-7012</v>
          </cell>
          <cell r="C121" t="str">
            <v>AT-D00-000-013</v>
          </cell>
          <cell r="D121" t="str">
            <v>E.40.00.000.021</v>
          </cell>
          <cell r="E121" t="str">
            <v>Ata de Reunião</v>
          </cell>
          <cell r="F121">
            <v>0</v>
          </cell>
          <cell r="H121" t="str">
            <v>A4</v>
          </cell>
          <cell r="I121">
            <v>0.2</v>
          </cell>
          <cell r="J121">
            <v>39387</v>
          </cell>
          <cell r="K121">
            <v>39387</v>
          </cell>
          <cell r="P121" t="str">
            <v/>
          </cell>
          <cell r="S121" t="str">
            <v/>
          </cell>
        </row>
        <row r="122">
          <cell r="A122">
            <v>105</v>
          </cell>
          <cell r="B122" t="str">
            <v>AR-0000-G-7013</v>
          </cell>
          <cell r="C122" t="str">
            <v>AT-D00-000-014</v>
          </cell>
          <cell r="D122" t="str">
            <v>E.40.00.000.021</v>
          </cell>
          <cell r="E122" t="str">
            <v>Ata de Reunião</v>
          </cell>
          <cell r="F122">
            <v>0</v>
          </cell>
          <cell r="H122" t="str">
            <v>A4</v>
          </cell>
          <cell r="I122">
            <v>0.2</v>
          </cell>
          <cell r="J122">
            <v>39395</v>
          </cell>
          <cell r="K122">
            <v>39395</v>
          </cell>
          <cell r="P122" t="str">
            <v/>
          </cell>
          <cell r="S122" t="str">
            <v/>
          </cell>
        </row>
        <row r="123">
          <cell r="A123">
            <v>106</v>
          </cell>
          <cell r="B123" t="str">
            <v>AR-0000-G-7014</v>
          </cell>
          <cell r="C123" t="str">
            <v>AT-D00-000-015</v>
          </cell>
          <cell r="D123" t="str">
            <v>E.40.00.000.021</v>
          </cell>
          <cell r="E123" t="str">
            <v>Ata de Reunião</v>
          </cell>
          <cell r="F123">
            <v>0</v>
          </cell>
          <cell r="H123" t="str">
            <v>A4</v>
          </cell>
          <cell r="I123">
            <v>0.2</v>
          </cell>
          <cell r="J123">
            <v>39402</v>
          </cell>
          <cell r="K123">
            <v>39402</v>
          </cell>
          <cell r="P123" t="str">
            <v/>
          </cell>
          <cell r="S123" t="str">
            <v/>
          </cell>
        </row>
        <row r="124">
          <cell r="A124">
            <v>107</v>
          </cell>
          <cell r="B124" t="str">
            <v>AR-0000-G-7015</v>
          </cell>
          <cell r="C124" t="str">
            <v>AT-D00-000-016</v>
          </cell>
          <cell r="D124" t="str">
            <v>E.40.00.000.021</v>
          </cell>
          <cell r="E124" t="str">
            <v>Ata de Reunião</v>
          </cell>
          <cell r="F124">
            <v>0</v>
          </cell>
          <cell r="H124" t="str">
            <v>A4</v>
          </cell>
          <cell r="I124">
            <v>0.2</v>
          </cell>
          <cell r="J124">
            <v>39409</v>
          </cell>
          <cell r="K124">
            <v>39409</v>
          </cell>
          <cell r="P124" t="str">
            <v/>
          </cell>
          <cell r="S124" t="str">
            <v/>
          </cell>
        </row>
        <row r="125">
          <cell r="A125">
            <v>108</v>
          </cell>
          <cell r="B125" t="str">
            <v>AR-0000-G-7016</v>
          </cell>
          <cell r="C125" t="str">
            <v>AT-D00-000-017</v>
          </cell>
          <cell r="D125" t="str">
            <v>E.40.00.000.021</v>
          </cell>
          <cell r="E125" t="str">
            <v>Ata de Reunião</v>
          </cell>
          <cell r="F125">
            <v>0</v>
          </cell>
          <cell r="H125" t="str">
            <v>A4</v>
          </cell>
          <cell r="I125">
            <v>0.2</v>
          </cell>
          <cell r="J125">
            <v>39416</v>
          </cell>
          <cell r="K125">
            <v>39416</v>
          </cell>
          <cell r="P125" t="str">
            <v/>
          </cell>
          <cell r="S125" t="str">
            <v/>
          </cell>
        </row>
        <row r="126">
          <cell r="A126">
            <v>109</v>
          </cell>
          <cell r="B126" t="str">
            <v>AR-0000-G-7017</v>
          </cell>
          <cell r="C126" t="str">
            <v>AT-D00-000-018</v>
          </cell>
          <cell r="D126" t="str">
            <v>E.40.00.000.021</v>
          </cell>
          <cell r="E126" t="str">
            <v>Ata de Reunião</v>
          </cell>
          <cell r="F126">
            <v>0</v>
          </cell>
          <cell r="H126" t="str">
            <v>A4</v>
          </cell>
          <cell r="I126">
            <v>0.2</v>
          </cell>
          <cell r="J126">
            <v>39423</v>
          </cell>
          <cell r="K126">
            <v>39423</v>
          </cell>
          <cell r="P126" t="str">
            <v/>
          </cell>
          <cell r="S126" t="str">
            <v/>
          </cell>
        </row>
        <row r="127">
          <cell r="A127">
            <v>110</v>
          </cell>
          <cell r="B127" t="str">
            <v>AR-0000-G-7018</v>
          </cell>
          <cell r="C127" t="str">
            <v>AT-D00-000-019</v>
          </cell>
          <cell r="D127" t="str">
            <v>E.40.00.000.021</v>
          </cell>
          <cell r="E127" t="str">
            <v>Ata de Reunião</v>
          </cell>
          <cell r="F127">
            <v>0</v>
          </cell>
          <cell r="H127" t="str">
            <v>A4</v>
          </cell>
          <cell r="I127">
            <v>0.2</v>
          </cell>
          <cell r="J127">
            <v>39430</v>
          </cell>
          <cell r="K127">
            <v>39430</v>
          </cell>
          <cell r="P127" t="str">
            <v/>
          </cell>
          <cell r="S127" t="str">
            <v/>
          </cell>
        </row>
        <row r="128">
          <cell r="A128">
            <v>111</v>
          </cell>
          <cell r="B128" t="str">
            <v>AR-0000-G-7019</v>
          </cell>
          <cell r="C128" t="str">
            <v>AT-D00-000-020</v>
          </cell>
          <cell r="D128" t="str">
            <v>E.40.00.000.021</v>
          </cell>
          <cell r="E128" t="str">
            <v>Ata de Reunião</v>
          </cell>
          <cell r="F128">
            <v>0</v>
          </cell>
          <cell r="H128" t="str">
            <v>A4</v>
          </cell>
          <cell r="I128">
            <v>0.2</v>
          </cell>
          <cell r="J128">
            <v>39437</v>
          </cell>
          <cell r="K128">
            <v>39437</v>
          </cell>
          <cell r="P128" t="str">
            <v/>
          </cell>
          <cell r="S128" t="str">
            <v/>
          </cell>
        </row>
        <row r="129">
          <cell r="A129">
            <v>112</v>
          </cell>
          <cell r="B129" t="str">
            <v>AR-0000-G-7020</v>
          </cell>
          <cell r="C129" t="str">
            <v>AT-D00-000-021</v>
          </cell>
          <cell r="D129" t="str">
            <v>E.40.00.000.021</v>
          </cell>
          <cell r="E129" t="str">
            <v>Ata de Reunião</v>
          </cell>
          <cell r="F129">
            <v>0</v>
          </cell>
          <cell r="H129" t="str">
            <v>A4</v>
          </cell>
          <cell r="I129">
            <v>0.2</v>
          </cell>
          <cell r="J129">
            <v>39444</v>
          </cell>
          <cell r="K129">
            <v>39444</v>
          </cell>
          <cell r="P129" t="str">
            <v/>
          </cell>
          <cell r="S129" t="str">
            <v/>
          </cell>
        </row>
        <row r="130">
          <cell r="A130">
            <v>113</v>
          </cell>
          <cell r="B130" t="str">
            <v>AR-0000-G-7021</v>
          </cell>
          <cell r="C130" t="str">
            <v>AT-D00-000-022</v>
          </cell>
          <cell r="D130" t="str">
            <v>E.40.00.000.021</v>
          </cell>
          <cell r="E130" t="str">
            <v>Ata de Reunião</v>
          </cell>
          <cell r="F130">
            <v>0</v>
          </cell>
          <cell r="H130" t="str">
            <v>A4</v>
          </cell>
          <cell r="I130">
            <v>0.2</v>
          </cell>
          <cell r="J130">
            <v>39451</v>
          </cell>
          <cell r="K130">
            <v>39451</v>
          </cell>
          <cell r="P130" t="str">
            <v/>
          </cell>
          <cell r="S130" t="str">
            <v/>
          </cell>
        </row>
        <row r="131">
          <cell r="A131">
            <v>114</v>
          </cell>
          <cell r="B131" t="str">
            <v>AR-0000-G-7022</v>
          </cell>
          <cell r="C131" t="str">
            <v>AT-D00-000-023</v>
          </cell>
          <cell r="D131" t="str">
            <v>E.40.00.000.021</v>
          </cell>
          <cell r="E131" t="str">
            <v>Ata de Reunião</v>
          </cell>
          <cell r="F131">
            <v>0</v>
          </cell>
          <cell r="H131" t="str">
            <v>A4</v>
          </cell>
          <cell r="I131">
            <v>0.2</v>
          </cell>
          <cell r="J131">
            <v>39458</v>
          </cell>
          <cell r="K131">
            <v>39458</v>
          </cell>
          <cell r="P131" t="str">
            <v/>
          </cell>
          <cell r="S131" t="str">
            <v/>
          </cell>
        </row>
        <row r="132">
          <cell r="A132">
            <v>115</v>
          </cell>
          <cell r="B132" t="str">
            <v>AR-0000-G-7023</v>
          </cell>
          <cell r="C132" t="str">
            <v>AT-D00-000-024</v>
          </cell>
          <cell r="D132" t="str">
            <v>E.40.00.000.021</v>
          </cell>
          <cell r="E132" t="str">
            <v>Ata de Reunião</v>
          </cell>
          <cell r="F132">
            <v>0</v>
          </cell>
          <cell r="H132" t="str">
            <v>A4</v>
          </cell>
          <cell r="I132">
            <v>0.2</v>
          </cell>
          <cell r="J132">
            <v>39465</v>
          </cell>
          <cell r="K132">
            <v>39465</v>
          </cell>
          <cell r="P132" t="str">
            <v/>
          </cell>
          <cell r="S132" t="str">
            <v/>
          </cell>
        </row>
        <row r="133">
          <cell r="A133">
            <v>116</v>
          </cell>
          <cell r="B133" t="str">
            <v>AR-0000-G-7024</v>
          </cell>
          <cell r="C133" t="str">
            <v>AT-D00-000-025</v>
          </cell>
          <cell r="D133" t="str">
            <v>E.40.00.000.021</v>
          </cell>
          <cell r="E133" t="str">
            <v>Ata de Reunião</v>
          </cell>
          <cell r="F133">
            <v>0</v>
          </cell>
          <cell r="H133" t="str">
            <v>A4</v>
          </cell>
          <cell r="I133">
            <v>0.2</v>
          </cell>
          <cell r="J133">
            <v>39472</v>
          </cell>
          <cell r="K133">
            <v>39472</v>
          </cell>
          <cell r="P133" t="str">
            <v/>
          </cell>
          <cell r="S133" t="str">
            <v/>
          </cell>
        </row>
        <row r="134">
          <cell r="A134">
            <v>117</v>
          </cell>
          <cell r="B134" t="str">
            <v>AR-0000-G-7025</v>
          </cell>
          <cell r="C134" t="str">
            <v>AT-D00-000-026</v>
          </cell>
          <cell r="D134" t="str">
            <v>E.40.00.000.021</v>
          </cell>
          <cell r="E134" t="str">
            <v>Ata de Reunião</v>
          </cell>
          <cell r="F134">
            <v>0</v>
          </cell>
          <cell r="H134" t="str">
            <v>A4</v>
          </cell>
          <cell r="I134">
            <v>0.2</v>
          </cell>
          <cell r="J134">
            <v>39479</v>
          </cell>
          <cell r="K134">
            <v>39479</v>
          </cell>
          <cell r="P134" t="str">
            <v/>
          </cell>
          <cell r="S134" t="str">
            <v/>
          </cell>
        </row>
        <row r="135">
          <cell r="A135">
            <v>118</v>
          </cell>
          <cell r="B135" t="str">
            <v>AR-0000-G-7026</v>
          </cell>
          <cell r="C135" t="str">
            <v>AT-D00-000-027</v>
          </cell>
          <cell r="D135" t="str">
            <v>E.40.00.000.021</v>
          </cell>
          <cell r="E135" t="str">
            <v>Ata de Reunião</v>
          </cell>
          <cell r="F135">
            <v>0</v>
          </cell>
          <cell r="H135" t="str">
            <v>A4</v>
          </cell>
          <cell r="I135">
            <v>0.2</v>
          </cell>
          <cell r="J135">
            <v>39486</v>
          </cell>
          <cell r="K135">
            <v>39486</v>
          </cell>
          <cell r="P135" t="str">
            <v/>
          </cell>
          <cell r="S135" t="str">
            <v/>
          </cell>
        </row>
        <row r="136">
          <cell r="A136">
            <v>119</v>
          </cell>
          <cell r="B136" t="str">
            <v>AR-0000-G-7027</v>
          </cell>
          <cell r="C136" t="str">
            <v>AT-D00-000-028</v>
          </cell>
          <cell r="D136" t="str">
            <v>E.40.00.000.021</v>
          </cell>
          <cell r="E136" t="str">
            <v>Ata de Reunião</v>
          </cell>
          <cell r="F136">
            <v>0</v>
          </cell>
          <cell r="H136" t="str">
            <v>A4</v>
          </cell>
          <cell r="I136">
            <v>0.2</v>
          </cell>
          <cell r="J136">
            <v>39493</v>
          </cell>
          <cell r="K136">
            <v>39493</v>
          </cell>
          <cell r="P136" t="str">
            <v/>
          </cell>
          <cell r="S136" t="str">
            <v/>
          </cell>
        </row>
        <row r="137">
          <cell r="A137">
            <v>120</v>
          </cell>
          <cell r="B137" t="str">
            <v>AR-0000-G-7028</v>
          </cell>
          <cell r="C137" t="str">
            <v>AT-D00-000-029</v>
          </cell>
          <cell r="D137" t="str">
            <v>E.40.00.000.021</v>
          </cell>
          <cell r="E137" t="str">
            <v>Ata de Reunião</v>
          </cell>
          <cell r="F137">
            <v>0</v>
          </cell>
          <cell r="H137" t="str">
            <v>A4</v>
          </cell>
          <cell r="I137">
            <v>0.2</v>
          </cell>
          <cell r="J137">
            <v>39507</v>
          </cell>
          <cell r="K137">
            <v>39507</v>
          </cell>
          <cell r="P137" t="str">
            <v/>
          </cell>
          <cell r="S137" t="str">
            <v/>
          </cell>
        </row>
        <row r="138">
          <cell r="A138">
            <v>121</v>
          </cell>
          <cell r="B138" t="str">
            <v>AR-0000-G-7029</v>
          </cell>
          <cell r="C138" t="str">
            <v>AT-D00-000-030</v>
          </cell>
          <cell r="D138" t="str">
            <v>E.40.00.000.021</v>
          </cell>
          <cell r="E138" t="str">
            <v>Ata de Reunião</v>
          </cell>
          <cell r="F138">
            <v>0</v>
          </cell>
          <cell r="H138" t="str">
            <v>A4</v>
          </cell>
          <cell r="I138">
            <v>0.2</v>
          </cell>
          <cell r="J138">
            <v>39514</v>
          </cell>
          <cell r="K138">
            <v>39514</v>
          </cell>
          <cell r="P138" t="str">
            <v/>
          </cell>
          <cell r="S138" t="str">
            <v/>
          </cell>
        </row>
        <row r="139">
          <cell r="A139">
            <v>122</v>
          </cell>
          <cell r="B139" t="str">
            <v>AR-0000-G-7030</v>
          </cell>
          <cell r="C139" t="str">
            <v>AT-D00-000-031</v>
          </cell>
          <cell r="D139" t="str">
            <v>E.40.00.000.021</v>
          </cell>
          <cell r="E139" t="str">
            <v>Ata de Reunião</v>
          </cell>
          <cell r="F139">
            <v>0</v>
          </cell>
          <cell r="H139" t="str">
            <v>A4</v>
          </cell>
          <cell r="I139">
            <v>0.2</v>
          </cell>
          <cell r="J139">
            <v>39521</v>
          </cell>
          <cell r="K139">
            <v>39521</v>
          </cell>
          <cell r="P139" t="str">
            <v/>
          </cell>
          <cell r="S139" t="str">
            <v/>
          </cell>
        </row>
        <row r="140">
          <cell r="A140">
            <v>123</v>
          </cell>
          <cell r="B140" t="str">
            <v>AR-0000-G-7031</v>
          </cell>
          <cell r="C140" t="str">
            <v>AT-D00-000-032</v>
          </cell>
          <cell r="D140" t="str">
            <v>E.40.00.000.021</v>
          </cell>
          <cell r="E140" t="str">
            <v>Ata de Reunião</v>
          </cell>
          <cell r="F140">
            <v>0</v>
          </cell>
          <cell r="H140" t="str">
            <v>A4</v>
          </cell>
          <cell r="I140">
            <v>0.2</v>
          </cell>
          <cell r="J140">
            <v>39528</v>
          </cell>
          <cell r="K140">
            <v>39528</v>
          </cell>
          <cell r="P140" t="str">
            <v/>
          </cell>
          <cell r="S140" t="str">
            <v/>
          </cell>
        </row>
        <row r="141">
          <cell r="A141">
            <v>124</v>
          </cell>
          <cell r="B141" t="str">
            <v>AR-0000-G-7032</v>
          </cell>
          <cell r="C141" t="str">
            <v>AT-D00-000-033</v>
          </cell>
          <cell r="D141" t="str">
            <v>E.40.00.000.021</v>
          </cell>
          <cell r="E141" t="str">
            <v>Ata de Reunião</v>
          </cell>
          <cell r="F141">
            <v>0</v>
          </cell>
          <cell r="H141" t="str">
            <v>A4</v>
          </cell>
          <cell r="I141">
            <v>0.2</v>
          </cell>
          <cell r="J141">
            <v>39535</v>
          </cell>
          <cell r="K141">
            <v>39535</v>
          </cell>
          <cell r="P141" t="str">
            <v/>
          </cell>
          <cell r="S141" t="str">
            <v/>
          </cell>
        </row>
        <row r="142">
          <cell r="A142">
            <v>125</v>
          </cell>
          <cell r="B142" t="str">
            <v>AR-0000-G-7033</v>
          </cell>
          <cell r="C142" t="str">
            <v>AT-D00-000-034</v>
          </cell>
          <cell r="D142" t="str">
            <v>E.40.00.000.021</v>
          </cell>
          <cell r="E142" t="str">
            <v>Ata de Reunião</v>
          </cell>
          <cell r="F142">
            <v>0</v>
          </cell>
          <cell r="H142" t="str">
            <v>A4</v>
          </cell>
          <cell r="I142">
            <v>0.2</v>
          </cell>
          <cell r="J142">
            <v>39542</v>
          </cell>
          <cell r="K142">
            <v>39542</v>
          </cell>
          <cell r="P142" t="str">
            <v/>
          </cell>
          <cell r="S142" t="str">
            <v/>
          </cell>
        </row>
        <row r="143">
          <cell r="A143">
            <v>126</v>
          </cell>
          <cell r="B143" t="str">
            <v>AR-0000-G-7034</v>
          </cell>
          <cell r="C143" t="str">
            <v>AT-D00-000-035</v>
          </cell>
          <cell r="D143" t="str">
            <v>E.40.00.000.021</v>
          </cell>
          <cell r="E143" t="str">
            <v>Ata de Reunião</v>
          </cell>
          <cell r="F143">
            <v>0</v>
          </cell>
          <cell r="H143" t="str">
            <v>A4</v>
          </cell>
          <cell r="I143">
            <v>0.2</v>
          </cell>
          <cell r="J143">
            <v>39549</v>
          </cell>
          <cell r="K143">
            <v>39549</v>
          </cell>
          <cell r="P143" t="str">
            <v/>
          </cell>
          <cell r="S143" t="str">
            <v/>
          </cell>
        </row>
        <row r="144">
          <cell r="A144">
            <v>127</v>
          </cell>
          <cell r="B144" t="str">
            <v>AR-0000-G-7035</v>
          </cell>
          <cell r="C144" t="str">
            <v>AT-D00-000-036</v>
          </cell>
          <cell r="D144" t="str">
            <v>E.40.00.000.021</v>
          </cell>
          <cell r="E144" t="str">
            <v>Ata de Reunião</v>
          </cell>
          <cell r="F144">
            <v>0</v>
          </cell>
          <cell r="H144" t="str">
            <v>A4</v>
          </cell>
          <cell r="I144">
            <v>0.2</v>
          </cell>
          <cell r="J144">
            <v>39556</v>
          </cell>
          <cell r="K144">
            <v>39556</v>
          </cell>
          <cell r="P144" t="str">
            <v/>
          </cell>
          <cell r="S144" t="str">
            <v/>
          </cell>
        </row>
        <row r="145">
          <cell r="A145">
            <v>128</v>
          </cell>
          <cell r="B145" t="str">
            <v>AR-0000-G-7036</v>
          </cell>
          <cell r="C145" t="str">
            <v>AT-D00-000-037</v>
          </cell>
          <cell r="D145" t="str">
            <v>E.40.00.000.021</v>
          </cell>
          <cell r="E145" t="str">
            <v>Ata de Reunião</v>
          </cell>
          <cell r="F145">
            <v>0</v>
          </cell>
          <cell r="H145" t="str">
            <v>A4</v>
          </cell>
          <cell r="I145">
            <v>0.2</v>
          </cell>
          <cell r="J145">
            <v>39563</v>
          </cell>
          <cell r="K145">
            <v>39563</v>
          </cell>
          <cell r="P145" t="str">
            <v/>
          </cell>
          <cell r="S145" t="str">
            <v/>
          </cell>
        </row>
        <row r="146">
          <cell r="A146">
            <v>129</v>
          </cell>
          <cell r="B146" t="str">
            <v>AR-0000-G-7037</v>
          </cell>
          <cell r="C146" t="str">
            <v>AT-D00-000-038</v>
          </cell>
          <cell r="D146" t="str">
            <v>E.40.00.000.021</v>
          </cell>
          <cell r="E146" t="str">
            <v>Ata de Reunião</v>
          </cell>
          <cell r="F146">
            <v>0</v>
          </cell>
          <cell r="H146" t="str">
            <v>A4</v>
          </cell>
          <cell r="I146">
            <v>0.2</v>
          </cell>
          <cell r="J146">
            <v>39570</v>
          </cell>
          <cell r="K146">
            <v>39570</v>
          </cell>
          <cell r="P146" t="str">
            <v/>
          </cell>
          <cell r="S146" t="str">
            <v/>
          </cell>
        </row>
        <row r="147">
          <cell r="A147">
            <v>130</v>
          </cell>
          <cell r="B147" t="str">
            <v>AR-0000-G-7038</v>
          </cell>
          <cell r="C147" t="str">
            <v>AT-D00-000-039</v>
          </cell>
          <cell r="D147" t="str">
            <v>E.40.00.000.021</v>
          </cell>
          <cell r="E147" t="str">
            <v>Ata de Reunião</v>
          </cell>
          <cell r="F147">
            <v>0</v>
          </cell>
          <cell r="H147" t="str">
            <v>A4</v>
          </cell>
          <cell r="I147">
            <v>0.2</v>
          </cell>
          <cell r="J147">
            <v>39577</v>
          </cell>
          <cell r="K147">
            <v>39577</v>
          </cell>
          <cell r="P147" t="str">
            <v/>
          </cell>
          <cell r="S147" t="str">
            <v/>
          </cell>
        </row>
        <row r="148">
          <cell r="A148">
            <v>131</v>
          </cell>
          <cell r="B148" t="str">
            <v>AR-0000-G-7039</v>
          </cell>
          <cell r="C148" t="str">
            <v>AT-D00-000-040</v>
          </cell>
          <cell r="D148" t="str">
            <v>E.40.00.000.021</v>
          </cell>
          <cell r="E148" t="str">
            <v>Ata de Reunião</v>
          </cell>
          <cell r="F148">
            <v>0</v>
          </cell>
          <cell r="H148" t="str">
            <v>A4</v>
          </cell>
          <cell r="I148">
            <v>0.2</v>
          </cell>
          <cell r="J148">
            <v>39584</v>
          </cell>
          <cell r="K148">
            <v>39584</v>
          </cell>
          <cell r="P148" t="str">
            <v/>
          </cell>
          <cell r="S148" t="str">
            <v/>
          </cell>
        </row>
        <row r="149">
          <cell r="B149" t="str">
            <v>ÁREA 10</v>
          </cell>
          <cell r="E149" t="str">
            <v xml:space="preserve">MINA </v>
          </cell>
          <cell r="F149">
            <v>0</v>
          </cell>
          <cell r="P149" t="str">
            <v/>
          </cell>
          <cell r="S149" t="str">
            <v/>
          </cell>
        </row>
        <row r="150">
          <cell r="B150">
            <v>1000</v>
          </cell>
          <cell r="E150" t="str">
            <v>GERAL</v>
          </cell>
          <cell r="F150">
            <v>0</v>
          </cell>
          <cell r="P150" t="str">
            <v/>
          </cell>
          <cell r="S150" t="str">
            <v/>
          </cell>
        </row>
        <row r="151">
          <cell r="E151" t="str">
            <v>ARQUITETURA</v>
          </cell>
          <cell r="F151">
            <v>0</v>
          </cell>
          <cell r="P151" t="str">
            <v/>
          </cell>
          <cell r="S151" t="str">
            <v/>
          </cell>
        </row>
        <row r="152">
          <cell r="E152" t="str">
            <v>ÁREA DE APOIO A MINA - ARRANJOS E URBANIZAÇÃO</v>
          </cell>
          <cell r="F152">
            <v>0</v>
          </cell>
          <cell r="P152" t="str">
            <v/>
          </cell>
          <cell r="S152" t="str">
            <v/>
          </cell>
        </row>
        <row r="153">
          <cell r="A153">
            <v>1132</v>
          </cell>
          <cell r="B153" t="str">
            <v>1000-A-7000</v>
          </cell>
          <cell r="C153" t="str">
            <v>DE-E06-B15-001</v>
          </cell>
          <cell r="D153" t="str">
            <v>E.40.AR.010.001</v>
          </cell>
          <cell r="E153" t="str">
            <v xml:space="preserve">Área de Apoio à Mina - Arranjo Geral e Urbanização </v>
          </cell>
          <cell r="F153">
            <v>0</v>
          </cell>
          <cell r="H153" t="str">
            <v>A1</v>
          </cell>
          <cell r="I153">
            <v>1</v>
          </cell>
          <cell r="J153">
            <v>39456</v>
          </cell>
          <cell r="K153">
            <v>39470</v>
          </cell>
          <cell r="P153" t="str">
            <v/>
          </cell>
          <cell r="S153" t="str">
            <v/>
          </cell>
        </row>
        <row r="154">
          <cell r="A154">
            <v>1133</v>
          </cell>
          <cell r="B154" t="str">
            <v>1000-A-7002</v>
          </cell>
          <cell r="C154" t="str">
            <v>DE-E06-B15-003</v>
          </cell>
          <cell r="D154" t="str">
            <v>E.40.AR.010.001</v>
          </cell>
          <cell r="E154" t="str">
            <v xml:space="preserve">Área de Apoio à Mina - Cercas e Portões </v>
          </cell>
          <cell r="F154">
            <v>0</v>
          </cell>
          <cell r="H154" t="str">
            <v>A1</v>
          </cell>
          <cell r="I154">
            <v>1</v>
          </cell>
          <cell r="J154">
            <v>39456</v>
          </cell>
          <cell r="K154">
            <v>39470</v>
          </cell>
          <cell r="P154" t="str">
            <v/>
          </cell>
          <cell r="S154" t="str">
            <v/>
          </cell>
        </row>
        <row r="155">
          <cell r="A155">
            <v>1134</v>
          </cell>
          <cell r="B155" t="str">
            <v>1000-A-7009</v>
          </cell>
          <cell r="C155" t="str">
            <v>DE-E06-B15-009</v>
          </cell>
          <cell r="D155" t="str">
            <v>E.40.AR.010.001</v>
          </cell>
          <cell r="E155" t="str">
            <v>Área de Apoio à Mina - Paisagismo - Planta</v>
          </cell>
          <cell r="F155">
            <v>0</v>
          </cell>
          <cell r="H155" t="str">
            <v>A1</v>
          </cell>
          <cell r="I155">
            <v>1</v>
          </cell>
          <cell r="J155">
            <v>39456</v>
          </cell>
          <cell r="K155">
            <v>39470</v>
          </cell>
          <cell r="P155" t="str">
            <v/>
          </cell>
          <cell r="S155" t="str">
            <v/>
          </cell>
        </row>
        <row r="156">
          <cell r="A156">
            <v>1135</v>
          </cell>
          <cell r="B156" t="str">
            <v>1000-A-7005</v>
          </cell>
          <cell r="C156" t="str">
            <v>DE-E06-B15-006</v>
          </cell>
          <cell r="D156" t="str">
            <v>E.40.AR.010.001</v>
          </cell>
          <cell r="E156" t="str">
            <v>Área de Apoio à Mina - Especificação de Serviços de Urbanização</v>
          </cell>
          <cell r="F156">
            <v>0</v>
          </cell>
          <cell r="H156" t="str">
            <v>A4</v>
          </cell>
          <cell r="I156">
            <v>1</v>
          </cell>
          <cell r="J156">
            <v>39456</v>
          </cell>
          <cell r="K156">
            <v>39470</v>
          </cell>
          <cell r="P156" t="str">
            <v/>
          </cell>
          <cell r="S156" t="str">
            <v/>
          </cell>
        </row>
        <row r="157">
          <cell r="E157" t="str">
            <v>FÁBRICA DE EXPLOSIVOS - ARRANJOS E URBANIZAÇÃO</v>
          </cell>
          <cell r="F157">
            <v>0</v>
          </cell>
          <cell r="P157" t="str">
            <v/>
          </cell>
          <cell r="S157" t="str">
            <v/>
          </cell>
        </row>
        <row r="158">
          <cell r="A158">
            <v>1136</v>
          </cell>
          <cell r="B158" t="str">
            <v>1000-A-7001</v>
          </cell>
          <cell r="C158" t="str">
            <v>DE-E06-B15-002</v>
          </cell>
          <cell r="D158" t="str">
            <v>E.40.AR.010.004</v>
          </cell>
          <cell r="E158" t="str">
            <v>Fábrica de Explosivos - Arranjo Geral e Urbanização</v>
          </cell>
          <cell r="F158">
            <v>0</v>
          </cell>
          <cell r="H158" t="str">
            <v>A1</v>
          </cell>
          <cell r="I158">
            <v>1</v>
          </cell>
          <cell r="J158">
            <v>39463</v>
          </cell>
          <cell r="K158">
            <v>39477</v>
          </cell>
          <cell r="P158" t="str">
            <v/>
          </cell>
          <cell r="S158" t="str">
            <v/>
          </cell>
        </row>
        <row r="159">
          <cell r="A159">
            <v>1137</v>
          </cell>
          <cell r="B159" t="str">
            <v>1000-A-7003</v>
          </cell>
          <cell r="C159" t="str">
            <v>DE-E06-B15-004</v>
          </cell>
          <cell r="D159" t="str">
            <v>E.40.AR.010.004</v>
          </cell>
          <cell r="E159" t="str">
            <v xml:space="preserve">Fábrica de Explosivos - Cercas e Portões </v>
          </cell>
          <cell r="F159">
            <v>0</v>
          </cell>
          <cell r="H159" t="str">
            <v>A1</v>
          </cell>
          <cell r="I159">
            <v>1</v>
          </cell>
          <cell r="J159">
            <v>39463</v>
          </cell>
          <cell r="K159">
            <v>39477</v>
          </cell>
          <cell r="P159" t="str">
            <v/>
          </cell>
          <cell r="S159" t="str">
            <v/>
          </cell>
        </row>
        <row r="160">
          <cell r="A160">
            <v>1138</v>
          </cell>
          <cell r="B160" t="str">
            <v>1000-A-7004</v>
          </cell>
          <cell r="C160" t="str">
            <v>DE-E06-B15-005</v>
          </cell>
          <cell r="D160" t="str">
            <v>E.40.AR.010.004</v>
          </cell>
          <cell r="E160" t="str">
            <v>Fábrica de Explosivos - Cercas e Portões - Detalhes</v>
          </cell>
          <cell r="F160">
            <v>0</v>
          </cell>
          <cell r="H160" t="str">
            <v>A1</v>
          </cell>
          <cell r="I160">
            <v>1</v>
          </cell>
          <cell r="J160">
            <v>39463</v>
          </cell>
          <cell r="K160">
            <v>39477</v>
          </cell>
          <cell r="P160" t="str">
            <v/>
          </cell>
          <cell r="S160" t="str">
            <v/>
          </cell>
        </row>
        <row r="161">
          <cell r="A161">
            <v>1139</v>
          </cell>
          <cell r="B161" t="str">
            <v>1000-A-7006</v>
          </cell>
          <cell r="C161" t="str">
            <v>DE-E06-B15-007</v>
          </cell>
          <cell r="D161" t="str">
            <v>E.40.AR.010.004</v>
          </cell>
          <cell r="E161" t="str">
            <v>Fábrica de Explosivos - Especificação de Serviços de Urbanização</v>
          </cell>
          <cell r="F161">
            <v>0</v>
          </cell>
          <cell r="H161" t="str">
            <v>A4</v>
          </cell>
          <cell r="I161">
            <v>1</v>
          </cell>
          <cell r="J161">
            <v>39463</v>
          </cell>
          <cell r="K161">
            <v>39477</v>
          </cell>
          <cell r="P161" t="str">
            <v/>
          </cell>
          <cell r="S161" t="str">
            <v/>
          </cell>
        </row>
        <row r="162">
          <cell r="A162">
            <v>1140</v>
          </cell>
          <cell r="B162" t="str">
            <v>1000-A-7010</v>
          </cell>
          <cell r="C162" t="str">
            <v>DE-E06-B15-010</v>
          </cell>
          <cell r="D162" t="str">
            <v>E.40.AR.010.004</v>
          </cell>
          <cell r="E162" t="str">
            <v>Fábrica de Explosivos - Paisagismo - Planta</v>
          </cell>
          <cell r="F162">
            <v>0</v>
          </cell>
          <cell r="H162" t="str">
            <v>A1</v>
          </cell>
          <cell r="I162">
            <v>1</v>
          </cell>
          <cell r="J162">
            <v>39463</v>
          </cell>
          <cell r="K162">
            <v>39477</v>
          </cell>
          <cell r="P162" t="str">
            <v/>
          </cell>
          <cell r="S162" t="str">
            <v/>
          </cell>
        </row>
        <row r="163">
          <cell r="B163">
            <v>1000</v>
          </cell>
          <cell r="E163" t="str">
            <v>CONCRETO</v>
          </cell>
          <cell r="F163">
            <v>0</v>
          </cell>
          <cell r="P163" t="str">
            <v/>
          </cell>
          <cell r="S163" t="str">
            <v/>
          </cell>
        </row>
        <row r="164">
          <cell r="A164">
            <v>141</v>
          </cell>
          <cell r="B164" t="str">
            <v>LV-1000-C-7000</v>
          </cell>
          <cell r="C164" t="str">
            <v>LV-E06-B03-001</v>
          </cell>
          <cell r="D164" t="str">
            <v>E.40.CN.010.125</v>
          </cell>
          <cell r="E164" t="str">
            <v>Lista de Verificação de Desenhos de Fornecedores - Escritório da Mina</v>
          </cell>
          <cell r="F164">
            <v>0</v>
          </cell>
          <cell r="H164" t="str">
            <v>A4</v>
          </cell>
          <cell r="I164">
            <v>5</v>
          </cell>
          <cell r="J164">
            <v>39461</v>
          </cell>
          <cell r="K164">
            <v>39467</v>
          </cell>
          <cell r="P164" t="str">
            <v/>
          </cell>
          <cell r="S164" t="str">
            <v/>
          </cell>
        </row>
        <row r="165">
          <cell r="E165" t="str">
            <v>METÁLICA</v>
          </cell>
          <cell r="F165">
            <v>0</v>
          </cell>
          <cell r="P165" t="str">
            <v/>
          </cell>
          <cell r="S165" t="str">
            <v/>
          </cell>
        </row>
        <row r="166">
          <cell r="A166">
            <v>142</v>
          </cell>
          <cell r="B166" t="str">
            <v>LV-1000-S-7000</v>
          </cell>
          <cell r="C166" t="str">
            <v>LV-E06-B04-001</v>
          </cell>
          <cell r="D166" t="str">
            <v>E.40.EM.010.125</v>
          </cell>
          <cell r="E166" t="str">
            <v>Lista de Verificação de Desenhos de Fornecedores</v>
          </cell>
          <cell r="F166">
            <v>0</v>
          </cell>
          <cell r="H166" t="str">
            <v>A4</v>
          </cell>
          <cell r="I166">
            <v>4</v>
          </cell>
          <cell r="J166">
            <v>39461</v>
          </cell>
          <cell r="K166">
            <v>39467</v>
          </cell>
          <cell r="P166" t="str">
            <v/>
          </cell>
          <cell r="S166" t="str">
            <v/>
          </cell>
        </row>
        <row r="167">
          <cell r="B167">
            <v>1000</v>
          </cell>
          <cell r="E167" t="str">
            <v>PASSARELAS (Escritório da Mina)</v>
          </cell>
          <cell r="F167">
            <v>0</v>
          </cell>
          <cell r="P167" t="str">
            <v/>
          </cell>
          <cell r="S167" t="str">
            <v/>
          </cell>
        </row>
        <row r="168">
          <cell r="E168" t="str">
            <v>ARQUITETURA</v>
          </cell>
          <cell r="F168">
            <v>0</v>
          </cell>
          <cell r="P168" t="str">
            <v/>
          </cell>
          <cell r="S168" t="str">
            <v/>
          </cell>
        </row>
        <row r="169">
          <cell r="A169">
            <v>143</v>
          </cell>
          <cell r="B169" t="str">
            <v>1000-A-7008</v>
          </cell>
          <cell r="C169" t="str">
            <v>DE-E06-B15-008</v>
          </cell>
          <cell r="D169" t="str">
            <v>E.40.AR.010.005</v>
          </cell>
          <cell r="E169" t="str">
            <v>Área de Apoio à Mina - Passarelas Cobertas - Planta e Detalhes</v>
          </cell>
          <cell r="F169">
            <v>0</v>
          </cell>
          <cell r="H169" t="str">
            <v>A1</v>
          </cell>
          <cell r="I169">
            <v>1</v>
          </cell>
          <cell r="J169">
            <v>39463</v>
          </cell>
          <cell r="K169">
            <v>39472</v>
          </cell>
          <cell r="P169" t="str">
            <v/>
          </cell>
          <cell r="S169" t="str">
            <v/>
          </cell>
        </row>
        <row r="170">
          <cell r="E170" t="str">
            <v>ELÉTRICA</v>
          </cell>
          <cell r="F170">
            <v>0</v>
          </cell>
          <cell r="P170" t="str">
            <v/>
          </cell>
          <cell r="S170" t="str">
            <v/>
          </cell>
        </row>
        <row r="171">
          <cell r="A171">
            <v>144</v>
          </cell>
          <cell r="B171" t="str">
            <v>1000-E-7000</v>
          </cell>
          <cell r="C171" t="str">
            <v>DE-E06-E06-001</v>
          </cell>
          <cell r="D171" t="str">
            <v>E.40.EL.000.010</v>
          </cell>
          <cell r="E171" t="str">
            <v>Planta de Iluminação e Tomadas de Corrente</v>
          </cell>
          <cell r="F171">
            <v>0</v>
          </cell>
          <cell r="H171" t="str">
            <v>A1</v>
          </cell>
          <cell r="I171">
            <v>1</v>
          </cell>
          <cell r="J171">
            <v>39483</v>
          </cell>
          <cell r="K171">
            <v>39489</v>
          </cell>
          <cell r="P171" t="str">
            <v/>
          </cell>
          <cell r="S171" t="str">
            <v/>
          </cell>
        </row>
        <row r="172">
          <cell r="A172">
            <v>145</v>
          </cell>
          <cell r="B172" t="str">
            <v>1000-E-7001</v>
          </cell>
          <cell r="C172" t="str">
            <v>DE-E06-E06-002</v>
          </cell>
          <cell r="D172" t="str">
            <v>E.40.EL.000.010</v>
          </cell>
          <cell r="E172" t="str">
            <v>Planta de SPDA</v>
          </cell>
          <cell r="F172">
            <v>0</v>
          </cell>
          <cell r="H172" t="str">
            <v>A1</v>
          </cell>
          <cell r="I172">
            <v>1</v>
          </cell>
          <cell r="J172">
            <v>39483</v>
          </cell>
          <cell r="K172">
            <v>39489</v>
          </cell>
          <cell r="P172" t="str">
            <v/>
          </cell>
          <cell r="S172" t="str">
            <v/>
          </cell>
        </row>
        <row r="173">
          <cell r="A173">
            <v>146</v>
          </cell>
          <cell r="B173" t="str">
            <v>1000-E-7002</v>
          </cell>
          <cell r="C173" t="str">
            <v>DE-E06-E06-003</v>
          </cell>
          <cell r="D173" t="str">
            <v>E.40.EL.000.010</v>
          </cell>
          <cell r="E173" t="str">
            <v>Diagrama Unifilar e Quadro de Cargas Elétricas</v>
          </cell>
          <cell r="F173">
            <v>0</v>
          </cell>
          <cell r="H173" t="str">
            <v>A1</v>
          </cell>
          <cell r="I173">
            <v>1.25</v>
          </cell>
          <cell r="J173">
            <v>39483</v>
          </cell>
          <cell r="K173">
            <v>39489</v>
          </cell>
          <cell r="P173" t="str">
            <v/>
          </cell>
          <cell r="S173" t="str">
            <v/>
          </cell>
        </row>
        <row r="174">
          <cell r="A174">
            <v>147</v>
          </cell>
          <cell r="B174" t="str">
            <v>MC-1000-E-7000</v>
          </cell>
          <cell r="C174" t="str">
            <v>MC-E06-E06-001</v>
          </cell>
          <cell r="D174" t="str">
            <v>E.40.EL.000.010</v>
          </cell>
          <cell r="E174" t="str">
            <v>Memória de Cálculo de Iluminação</v>
          </cell>
          <cell r="F174">
            <v>0</v>
          </cell>
          <cell r="H174" t="str">
            <v>A4</v>
          </cell>
          <cell r="I174">
            <v>3</v>
          </cell>
          <cell r="J174">
            <v>39483</v>
          </cell>
          <cell r="K174">
            <v>39489</v>
          </cell>
          <cell r="P174" t="str">
            <v/>
          </cell>
          <cell r="S174" t="str">
            <v/>
          </cell>
        </row>
        <row r="175">
          <cell r="A175">
            <v>148</v>
          </cell>
          <cell r="B175" t="str">
            <v>MC-1000-E-7001</v>
          </cell>
          <cell r="C175" t="str">
            <v>MC-E06-E06-002</v>
          </cell>
          <cell r="D175" t="str">
            <v>E.40.EL.000.010</v>
          </cell>
          <cell r="E175" t="str">
            <v>Memória de Cálculo de SPDA</v>
          </cell>
          <cell r="F175">
            <v>0</v>
          </cell>
          <cell r="H175" t="str">
            <v>A4</v>
          </cell>
          <cell r="I175">
            <v>3</v>
          </cell>
          <cell r="J175">
            <v>39483</v>
          </cell>
          <cell r="K175">
            <v>39489</v>
          </cell>
          <cell r="P175" t="str">
            <v/>
          </cell>
          <cell r="S175" t="str">
            <v/>
          </cell>
        </row>
        <row r="176">
          <cell r="A176">
            <v>149</v>
          </cell>
          <cell r="B176" t="str">
            <v>LM-1000-E-7000</v>
          </cell>
          <cell r="C176" t="str">
            <v>LM-E06-E06-001</v>
          </cell>
          <cell r="D176" t="str">
            <v>E.40.EL.000.010</v>
          </cell>
          <cell r="E176" t="str">
            <v>Lista de Materiais</v>
          </cell>
          <cell r="F176">
            <v>0</v>
          </cell>
          <cell r="H176" t="str">
            <v>A4</v>
          </cell>
          <cell r="I176">
            <v>0.875</v>
          </cell>
          <cell r="J176">
            <v>39483</v>
          </cell>
          <cell r="K176">
            <v>39489</v>
          </cell>
          <cell r="P176" t="str">
            <v/>
          </cell>
          <cell r="S176" t="str">
            <v/>
          </cell>
        </row>
        <row r="177">
          <cell r="A177">
            <v>150</v>
          </cell>
          <cell r="B177" t="str">
            <v>FD-1000-E-7000</v>
          </cell>
          <cell r="C177" t="str">
            <v>FD-E06-E06-001</v>
          </cell>
          <cell r="D177" t="str">
            <v>E.40.EL.000.010</v>
          </cell>
          <cell r="E177" t="str">
            <v>Folha de Dados (Quadro de Distribuição)</v>
          </cell>
          <cell r="F177">
            <v>0</v>
          </cell>
          <cell r="H177" t="str">
            <v>A4</v>
          </cell>
          <cell r="I177">
            <v>0.125</v>
          </cell>
          <cell r="J177">
            <v>39483</v>
          </cell>
          <cell r="K177">
            <v>39489</v>
          </cell>
          <cell r="P177" t="str">
            <v/>
          </cell>
          <cell r="S177" t="str">
            <v/>
          </cell>
        </row>
        <row r="178">
          <cell r="A178">
            <v>151</v>
          </cell>
          <cell r="B178" t="str">
            <v>MD-1000-E-7000</v>
          </cell>
          <cell r="C178" t="str">
            <v>MD-E06-E06-001</v>
          </cell>
          <cell r="D178" t="str">
            <v>E.40.EL.000.010</v>
          </cell>
          <cell r="E178" t="str">
            <v>Memorial Descritivo</v>
          </cell>
          <cell r="F178">
            <v>0</v>
          </cell>
          <cell r="H178" t="str">
            <v>A4</v>
          </cell>
          <cell r="I178">
            <v>1</v>
          </cell>
          <cell r="J178">
            <v>39483</v>
          </cell>
          <cell r="K178">
            <v>39489</v>
          </cell>
          <cell r="P178" t="str">
            <v/>
          </cell>
          <cell r="S178" t="str">
            <v/>
          </cell>
        </row>
        <row r="179">
          <cell r="E179" t="str">
            <v>HIDROSSANITÁRIAS - PASSARELAS</v>
          </cell>
          <cell r="F179">
            <v>0</v>
          </cell>
          <cell r="P179" t="str">
            <v/>
          </cell>
          <cell r="S179" t="str">
            <v/>
          </cell>
        </row>
        <row r="180">
          <cell r="A180">
            <v>152</v>
          </cell>
          <cell r="B180" t="str">
            <v>1000-K-7000</v>
          </cell>
          <cell r="C180" t="str">
            <v>DE-E06-B49-001</v>
          </cell>
          <cell r="D180" t="str">
            <v>E.40.IE.010.005</v>
          </cell>
          <cell r="E180" t="str">
            <v>Planta de Águas Pluviais - Cobertura</v>
          </cell>
          <cell r="F180">
            <v>0</v>
          </cell>
          <cell r="H180" t="str">
            <v>A1</v>
          </cell>
          <cell r="I180">
            <v>1</v>
          </cell>
          <cell r="J180">
            <v>39483</v>
          </cell>
          <cell r="K180">
            <v>39489</v>
          </cell>
          <cell r="P180" t="str">
            <v/>
          </cell>
          <cell r="S180" t="str">
            <v/>
          </cell>
        </row>
        <row r="181">
          <cell r="A181">
            <v>153</v>
          </cell>
          <cell r="B181" t="str">
            <v>LM-1000-K-7000</v>
          </cell>
          <cell r="C181" t="str">
            <v>LM-E06-B49-001</v>
          </cell>
          <cell r="D181" t="str">
            <v>E.40.IE.010.005</v>
          </cell>
          <cell r="E181" t="str">
            <v>Lista de Material</v>
          </cell>
          <cell r="F181">
            <v>0</v>
          </cell>
          <cell r="H181" t="str">
            <v>A4</v>
          </cell>
          <cell r="I181">
            <v>0.375</v>
          </cell>
          <cell r="J181">
            <v>39483</v>
          </cell>
          <cell r="K181">
            <v>39489</v>
          </cell>
          <cell r="P181" t="str">
            <v/>
          </cell>
          <cell r="S181" t="str">
            <v/>
          </cell>
        </row>
        <row r="182">
          <cell r="E182" t="str">
            <v>ORÇAMENTAÇÃO</v>
          </cell>
          <cell r="F182">
            <v>0</v>
          </cell>
          <cell r="P182" t="str">
            <v/>
          </cell>
          <cell r="S182" t="str">
            <v/>
          </cell>
        </row>
        <row r="183">
          <cell r="A183">
            <v>154</v>
          </cell>
          <cell r="B183" t="str">
            <v>RT-1000-H-7000</v>
          </cell>
          <cell r="C183" t="str">
            <v>RT-E06-B00-001</v>
          </cell>
          <cell r="D183" t="str">
            <v>E.40.00.000.006</v>
          </cell>
          <cell r="E183" t="str">
            <v>Pacote para Orçamentação</v>
          </cell>
          <cell r="F183">
            <v>0</v>
          </cell>
          <cell r="H183" t="str">
            <v>A4</v>
          </cell>
          <cell r="I183">
            <v>0.75</v>
          </cell>
          <cell r="J183">
            <v>39473</v>
          </cell>
          <cell r="K183">
            <v>39532</v>
          </cell>
          <cell r="P183" t="str">
            <v/>
          </cell>
          <cell r="S183" t="str">
            <v/>
          </cell>
        </row>
        <row r="184">
          <cell r="E184" t="str">
            <v>ANÁLISE DE PROPOSTA</v>
          </cell>
          <cell r="F184">
            <v>0</v>
          </cell>
          <cell r="P184" t="str">
            <v/>
          </cell>
          <cell r="S184" t="str">
            <v/>
          </cell>
        </row>
        <row r="185">
          <cell r="A185">
            <v>155</v>
          </cell>
          <cell r="B185" t="str">
            <v>PT-1000-H-7000</v>
          </cell>
          <cell r="C185" t="str">
            <v>PT-E06-B00-001</v>
          </cell>
          <cell r="D185" t="str">
            <v>E.40.00.000.006</v>
          </cell>
          <cell r="E185" t="str">
            <v>Análise de proposta</v>
          </cell>
          <cell r="F185">
            <v>0</v>
          </cell>
          <cell r="H185" t="str">
            <v>A4</v>
          </cell>
          <cell r="I185">
            <v>0.25</v>
          </cell>
          <cell r="J185">
            <v>39473</v>
          </cell>
          <cell r="K185">
            <v>39532</v>
          </cell>
          <cell r="P185" t="str">
            <v/>
          </cell>
          <cell r="S185" t="str">
            <v/>
          </cell>
        </row>
        <row r="186">
          <cell r="B186">
            <v>1012</v>
          </cell>
          <cell r="E186" t="str">
            <v>DEPÓSITO DE EXPLOSIVOS</v>
          </cell>
          <cell r="F186">
            <v>0</v>
          </cell>
          <cell r="P186" t="str">
            <v/>
          </cell>
          <cell r="S186" t="str">
            <v/>
          </cell>
        </row>
        <row r="187">
          <cell r="E187" t="str">
            <v>ARQUITETURA</v>
          </cell>
          <cell r="F187">
            <v>0</v>
          </cell>
          <cell r="P187" t="str">
            <v/>
          </cell>
          <cell r="S187" t="str">
            <v/>
          </cell>
        </row>
        <row r="188">
          <cell r="A188">
            <v>156</v>
          </cell>
          <cell r="B188" t="str">
            <v>1012-A-7000</v>
          </cell>
          <cell r="C188" t="str">
            <v>DE-E06-B15-011</v>
          </cell>
          <cell r="D188" t="str">
            <v>E.40.AR.010.015</v>
          </cell>
          <cell r="E188" t="str">
            <v>Planta Baixa e Cobertura</v>
          </cell>
          <cell r="F188">
            <v>0.5</v>
          </cell>
          <cell r="H188" t="str">
            <v>A1</v>
          </cell>
          <cell r="I188">
            <v>1</v>
          </cell>
          <cell r="J188">
            <v>39345</v>
          </cell>
          <cell r="K188">
            <v>39351</v>
          </cell>
          <cell r="P188">
            <v>0</v>
          </cell>
          <cell r="S188">
            <v>0</v>
          </cell>
        </row>
        <row r="189">
          <cell r="A189">
            <v>157</v>
          </cell>
          <cell r="B189" t="str">
            <v>1012-A-7001</v>
          </cell>
          <cell r="C189" t="str">
            <v>DE-E06-B15-012</v>
          </cell>
          <cell r="D189" t="str">
            <v>E.40.AR.010.015</v>
          </cell>
          <cell r="E189" t="str">
            <v>Cortes e Fachadas</v>
          </cell>
          <cell r="F189">
            <v>0.1</v>
          </cell>
          <cell r="H189" t="str">
            <v>A1</v>
          </cell>
          <cell r="I189">
            <v>1</v>
          </cell>
          <cell r="J189">
            <v>39345</v>
          </cell>
          <cell r="K189">
            <v>39351</v>
          </cell>
          <cell r="P189">
            <v>0</v>
          </cell>
          <cell r="S189">
            <v>0</v>
          </cell>
        </row>
        <row r="190">
          <cell r="E190" t="str">
            <v>CONCRETO</v>
          </cell>
          <cell r="F190">
            <v>0</v>
          </cell>
          <cell r="P190" t="str">
            <v/>
          </cell>
          <cell r="S190" t="str">
            <v/>
          </cell>
        </row>
        <row r="191">
          <cell r="A191">
            <v>158</v>
          </cell>
          <cell r="B191" t="str">
            <v>LV-1012-C-7000</v>
          </cell>
          <cell r="C191" t="str">
            <v>LV-E06-B03-002</v>
          </cell>
          <cell r="D191" t="str">
            <v>E.40.CN.010.015</v>
          </cell>
          <cell r="E191" t="str">
            <v>Lista de Verificação de Desenhos de Fornecedores</v>
          </cell>
          <cell r="F191">
            <v>0</v>
          </cell>
          <cell r="H191" t="str">
            <v>A4</v>
          </cell>
          <cell r="I191">
            <v>4</v>
          </cell>
          <cell r="J191">
            <v>39382</v>
          </cell>
          <cell r="K191">
            <v>39388</v>
          </cell>
          <cell r="P191" t="str">
            <v/>
          </cell>
          <cell r="S191" t="str">
            <v/>
          </cell>
        </row>
        <row r="192">
          <cell r="E192" t="str">
            <v>METÁLICA</v>
          </cell>
          <cell r="F192">
            <v>0</v>
          </cell>
          <cell r="P192" t="str">
            <v/>
          </cell>
          <cell r="S192" t="str">
            <v/>
          </cell>
        </row>
        <row r="193">
          <cell r="A193">
            <v>159</v>
          </cell>
          <cell r="B193" t="str">
            <v>LV-1012-S-7000</v>
          </cell>
          <cell r="C193" t="str">
            <v>LV-E06-B04-002</v>
          </cell>
          <cell r="D193" t="str">
            <v>E.40.EM.010.015</v>
          </cell>
          <cell r="E193" t="str">
            <v>Lista de Verificação de Desenhos de Fornecedores</v>
          </cell>
          <cell r="F193">
            <v>0</v>
          </cell>
          <cell r="H193" t="str">
            <v>A4</v>
          </cell>
          <cell r="I193">
            <v>4</v>
          </cell>
          <cell r="J193">
            <v>39382</v>
          </cell>
          <cell r="K193">
            <v>39388</v>
          </cell>
          <cell r="P193" t="str">
            <v/>
          </cell>
          <cell r="S193" t="str">
            <v/>
          </cell>
        </row>
        <row r="194">
          <cell r="E194" t="str">
            <v>ELÉTRICA</v>
          </cell>
          <cell r="F194">
            <v>0</v>
          </cell>
          <cell r="P194" t="str">
            <v/>
          </cell>
          <cell r="S194" t="str">
            <v/>
          </cell>
        </row>
        <row r="195">
          <cell r="A195">
            <v>160</v>
          </cell>
          <cell r="B195" t="str">
            <v>1012-E-7000</v>
          </cell>
          <cell r="C195" t="str">
            <v>DE-E06-E06-004</v>
          </cell>
          <cell r="D195" t="str">
            <v>E.40.EL.000.015</v>
          </cell>
          <cell r="E195" t="str">
            <v>Planta de SPDA</v>
          </cell>
          <cell r="F195">
            <v>0</v>
          </cell>
          <cell r="H195" t="str">
            <v>A1</v>
          </cell>
          <cell r="I195">
            <v>1</v>
          </cell>
          <cell r="J195">
            <v>39362</v>
          </cell>
          <cell r="K195">
            <v>39368</v>
          </cell>
          <cell r="P195" t="str">
            <v/>
          </cell>
          <cell r="S195" t="str">
            <v/>
          </cell>
        </row>
        <row r="196">
          <cell r="A196">
            <v>161</v>
          </cell>
          <cell r="B196" t="str">
            <v>MC-1012-E-7000</v>
          </cell>
          <cell r="C196" t="str">
            <v>MC-E06-E06-003</v>
          </cell>
          <cell r="D196" t="str">
            <v>E.40.EL.000.015</v>
          </cell>
          <cell r="E196" t="str">
            <v>Memória de Cálculo de SPDA</v>
          </cell>
          <cell r="F196">
            <v>0</v>
          </cell>
          <cell r="H196" t="str">
            <v>A4</v>
          </cell>
          <cell r="I196">
            <v>3</v>
          </cell>
          <cell r="J196">
            <v>39362</v>
          </cell>
          <cell r="K196">
            <v>39368</v>
          </cell>
          <cell r="P196" t="str">
            <v/>
          </cell>
          <cell r="S196" t="str">
            <v/>
          </cell>
        </row>
        <row r="197">
          <cell r="A197">
            <v>162</v>
          </cell>
          <cell r="B197" t="str">
            <v>LM-1012-E-7000</v>
          </cell>
          <cell r="C197" t="str">
            <v>LM-E06-E06-002</v>
          </cell>
          <cell r="D197" t="str">
            <v>E.40.EL.000.015</v>
          </cell>
          <cell r="E197" t="str">
            <v>Lista de Materiais</v>
          </cell>
          <cell r="F197">
            <v>0</v>
          </cell>
          <cell r="H197" t="str">
            <v>A4</v>
          </cell>
          <cell r="I197">
            <v>1</v>
          </cell>
          <cell r="J197">
            <v>39362</v>
          </cell>
          <cell r="K197">
            <v>39368</v>
          </cell>
          <cell r="P197" t="str">
            <v/>
          </cell>
          <cell r="S197" t="str">
            <v/>
          </cell>
        </row>
        <row r="198">
          <cell r="A198">
            <v>163</v>
          </cell>
          <cell r="B198" t="str">
            <v>MD-1012-E-7000</v>
          </cell>
          <cell r="C198" t="str">
            <v>MD-E06-E06-002</v>
          </cell>
          <cell r="D198" t="str">
            <v>E.40.EL.000.015</v>
          </cell>
          <cell r="E198" t="str">
            <v>Memorial Descritivo</v>
          </cell>
          <cell r="F198">
            <v>0</v>
          </cell>
          <cell r="H198" t="str">
            <v>A4</v>
          </cell>
          <cell r="I198">
            <v>1</v>
          </cell>
          <cell r="J198">
            <v>39362</v>
          </cell>
          <cell r="K198">
            <v>39368</v>
          </cell>
          <cell r="P198" t="str">
            <v/>
          </cell>
          <cell r="S198" t="str">
            <v/>
          </cell>
        </row>
        <row r="199">
          <cell r="E199" t="str">
            <v>HIDROSSANITÁRIAS</v>
          </cell>
          <cell r="F199">
            <v>0</v>
          </cell>
          <cell r="P199" t="str">
            <v/>
          </cell>
          <cell r="S199" t="str">
            <v/>
          </cell>
        </row>
        <row r="200">
          <cell r="A200">
            <v>164</v>
          </cell>
          <cell r="B200" t="str">
            <v>1012-B-7000</v>
          </cell>
          <cell r="C200" t="str">
            <v>DE-E06-B49-002</v>
          </cell>
          <cell r="D200" t="str">
            <v>E.40.IE.010.010</v>
          </cell>
          <cell r="E200" t="str">
            <v>Planta e Detalhes - Águas Pluviais</v>
          </cell>
          <cell r="F200">
            <v>0</v>
          </cell>
          <cell r="H200" t="str">
            <v>A1</v>
          </cell>
          <cell r="I200">
            <v>1</v>
          </cell>
          <cell r="J200">
            <v>39362</v>
          </cell>
          <cell r="K200">
            <v>39368</v>
          </cell>
          <cell r="P200" t="str">
            <v/>
          </cell>
          <cell r="S200" t="str">
            <v/>
          </cell>
        </row>
        <row r="201">
          <cell r="A201">
            <v>165</v>
          </cell>
          <cell r="B201" t="str">
            <v>LM-1012-B-7000</v>
          </cell>
          <cell r="C201" t="str">
            <v>LM-E06-B49-002</v>
          </cell>
          <cell r="D201" t="str">
            <v>E.40.IE.010.010</v>
          </cell>
          <cell r="E201" t="str">
            <v>Lista de Material</v>
          </cell>
          <cell r="F201">
            <v>0</v>
          </cell>
          <cell r="H201" t="str">
            <v>A4</v>
          </cell>
          <cell r="I201">
            <v>0.375</v>
          </cell>
          <cell r="J201">
            <v>39362</v>
          </cell>
          <cell r="K201">
            <v>39368</v>
          </cell>
          <cell r="P201" t="str">
            <v/>
          </cell>
          <cell r="S201" t="str">
            <v/>
          </cell>
        </row>
        <row r="202">
          <cell r="E202" t="str">
            <v>ORÇAMENTAÇÃO</v>
          </cell>
          <cell r="F202">
            <v>0</v>
          </cell>
          <cell r="P202" t="str">
            <v/>
          </cell>
          <cell r="S202" t="str">
            <v/>
          </cell>
        </row>
        <row r="203">
          <cell r="A203">
            <v>166</v>
          </cell>
          <cell r="B203" t="str">
            <v>RT-1012-H-7000</v>
          </cell>
          <cell r="C203" t="str">
            <v>RT-E06-B00-002</v>
          </cell>
          <cell r="D203" t="str">
            <v>E.40.00.000.006</v>
          </cell>
          <cell r="E203" t="str">
            <v>Pacote para Orçamentação</v>
          </cell>
          <cell r="F203">
            <v>0</v>
          </cell>
          <cell r="H203" t="str">
            <v>A4</v>
          </cell>
          <cell r="I203">
            <v>2</v>
          </cell>
          <cell r="J203">
            <v>39473</v>
          </cell>
          <cell r="K203">
            <v>39532</v>
          </cell>
          <cell r="P203" t="str">
            <v/>
          </cell>
          <cell r="S203" t="str">
            <v/>
          </cell>
        </row>
        <row r="204">
          <cell r="E204" t="str">
            <v>ANÁLISE DE PROPOSTA</v>
          </cell>
          <cell r="F204">
            <v>0</v>
          </cell>
          <cell r="P204" t="str">
            <v/>
          </cell>
          <cell r="S204" t="str">
            <v/>
          </cell>
        </row>
        <row r="205">
          <cell r="A205">
            <v>167</v>
          </cell>
          <cell r="B205" t="str">
            <v>PT-1012-H-7000</v>
          </cell>
          <cell r="C205" t="str">
            <v>PT-E06-B00-002</v>
          </cell>
          <cell r="D205" t="str">
            <v>E.40.00.000.006</v>
          </cell>
          <cell r="E205" t="str">
            <v>Análise de proposta</v>
          </cell>
          <cell r="F205">
            <v>0</v>
          </cell>
          <cell r="H205" t="str">
            <v>A4</v>
          </cell>
          <cell r="I205">
            <v>1.25</v>
          </cell>
          <cell r="J205">
            <v>39473</v>
          </cell>
          <cell r="K205">
            <v>39532</v>
          </cell>
          <cell r="P205" t="str">
            <v/>
          </cell>
          <cell r="S205" t="str">
            <v/>
          </cell>
        </row>
        <row r="206">
          <cell r="B206">
            <v>1013</v>
          </cell>
          <cell r="E206" t="str">
            <v>DEPÓSITO DE NITRATO DE AMÔNIO</v>
          </cell>
          <cell r="F206">
            <v>0</v>
          </cell>
          <cell r="P206" t="str">
            <v/>
          </cell>
          <cell r="S206" t="str">
            <v/>
          </cell>
        </row>
        <row r="207">
          <cell r="E207" t="str">
            <v>ARQUITETURA</v>
          </cell>
          <cell r="F207">
            <v>0</v>
          </cell>
          <cell r="P207" t="str">
            <v/>
          </cell>
          <cell r="S207" t="str">
            <v/>
          </cell>
        </row>
        <row r="208">
          <cell r="A208">
            <v>168</v>
          </cell>
          <cell r="B208" t="str">
            <v>1013-A-7000</v>
          </cell>
          <cell r="C208" t="str">
            <v>DE-E06-B15-013</v>
          </cell>
          <cell r="D208" t="str">
            <v>E.40.AR.010.030</v>
          </cell>
          <cell r="E208" t="str">
            <v>Planta Baixa</v>
          </cell>
          <cell r="F208">
            <v>0.1</v>
          </cell>
          <cell r="H208" t="str">
            <v>A1</v>
          </cell>
          <cell r="I208">
            <v>1</v>
          </cell>
          <cell r="J208">
            <v>39353</v>
          </cell>
          <cell r="K208">
            <v>39359</v>
          </cell>
          <cell r="P208">
            <v>0</v>
          </cell>
          <cell r="S208">
            <v>0</v>
          </cell>
        </row>
        <row r="209">
          <cell r="A209">
            <v>169</v>
          </cell>
          <cell r="B209" t="str">
            <v>1013-A-7001</v>
          </cell>
          <cell r="C209" t="str">
            <v>DE-E06-B15-014</v>
          </cell>
          <cell r="D209" t="str">
            <v>E.40.AR.010.030</v>
          </cell>
          <cell r="E209" t="str">
            <v>Cobertura</v>
          </cell>
          <cell r="F209">
            <v>0.1</v>
          </cell>
          <cell r="H209" t="str">
            <v>A1</v>
          </cell>
          <cell r="I209">
            <v>1</v>
          </cell>
          <cell r="J209">
            <v>39353</v>
          </cell>
          <cell r="K209">
            <v>39359</v>
          </cell>
          <cell r="P209">
            <v>0</v>
          </cell>
          <cell r="S209">
            <v>0</v>
          </cell>
        </row>
        <row r="210">
          <cell r="A210">
            <v>170</v>
          </cell>
          <cell r="B210" t="str">
            <v>1013-A-7002</v>
          </cell>
          <cell r="C210" t="str">
            <v>DE-E06-B15-015</v>
          </cell>
          <cell r="D210" t="str">
            <v>E.40.AR.010.030</v>
          </cell>
          <cell r="E210" t="str">
            <v>Cortes e Fachadas</v>
          </cell>
          <cell r="F210">
            <v>0.1</v>
          </cell>
          <cell r="H210" t="str">
            <v>A1</v>
          </cell>
          <cell r="I210">
            <v>1</v>
          </cell>
          <cell r="J210">
            <v>39353</v>
          </cell>
          <cell r="K210">
            <v>39359</v>
          </cell>
          <cell r="P210">
            <v>0</v>
          </cell>
          <cell r="S210">
            <v>0</v>
          </cell>
        </row>
        <row r="211">
          <cell r="E211" t="str">
            <v>CONCRETO</v>
          </cell>
          <cell r="F211">
            <v>0</v>
          </cell>
          <cell r="P211" t="str">
            <v/>
          </cell>
          <cell r="S211" t="str">
            <v/>
          </cell>
        </row>
        <row r="212">
          <cell r="A212">
            <v>171</v>
          </cell>
          <cell r="B212" t="str">
            <v>LV-1013-C-7000</v>
          </cell>
          <cell r="C212" t="str">
            <v>LV-E06-B03-003</v>
          </cell>
          <cell r="D212" t="str">
            <v>E.40.CN.010.025</v>
          </cell>
          <cell r="E212" t="str">
            <v>Lista de Verificação de Desenhos de Fornecedores</v>
          </cell>
          <cell r="F212">
            <v>0</v>
          </cell>
          <cell r="H212" t="str">
            <v>A4</v>
          </cell>
          <cell r="I212">
            <v>5</v>
          </cell>
          <cell r="J212">
            <v>39390</v>
          </cell>
          <cell r="K212">
            <v>39396</v>
          </cell>
          <cell r="P212" t="str">
            <v/>
          </cell>
          <cell r="S212" t="str">
            <v/>
          </cell>
        </row>
        <row r="213">
          <cell r="E213" t="str">
            <v>METÁLICA</v>
          </cell>
          <cell r="F213">
            <v>0</v>
          </cell>
          <cell r="P213" t="str">
            <v/>
          </cell>
          <cell r="S213" t="str">
            <v/>
          </cell>
        </row>
        <row r="214">
          <cell r="A214">
            <v>172</v>
          </cell>
          <cell r="B214" t="str">
            <v>LV-1013-S-7000</v>
          </cell>
          <cell r="C214" t="str">
            <v>LV-E06-B04-003</v>
          </cell>
          <cell r="D214" t="str">
            <v>E.40.EM.010.025</v>
          </cell>
          <cell r="E214" t="str">
            <v>Lista de Verificação de Desenhos de Fornecedores</v>
          </cell>
          <cell r="F214">
            <v>0</v>
          </cell>
          <cell r="H214" t="str">
            <v>A4</v>
          </cell>
          <cell r="I214">
            <v>5</v>
          </cell>
          <cell r="J214">
            <v>39390</v>
          </cell>
          <cell r="K214">
            <v>39396</v>
          </cell>
          <cell r="P214" t="str">
            <v/>
          </cell>
          <cell r="S214" t="str">
            <v/>
          </cell>
        </row>
        <row r="215">
          <cell r="E215" t="str">
            <v>ELÉTRICA</v>
          </cell>
          <cell r="F215">
            <v>0</v>
          </cell>
          <cell r="P215" t="str">
            <v/>
          </cell>
          <cell r="S215" t="str">
            <v/>
          </cell>
        </row>
        <row r="216">
          <cell r="A216">
            <v>173</v>
          </cell>
          <cell r="B216" t="str">
            <v>1013-E-7000</v>
          </cell>
          <cell r="C216" t="str">
            <v>DE-E06-E06-005</v>
          </cell>
          <cell r="D216" t="str">
            <v>E.40.EL.000.030</v>
          </cell>
          <cell r="E216" t="str">
            <v>Planta de SPDA</v>
          </cell>
          <cell r="F216">
            <v>0</v>
          </cell>
          <cell r="H216" t="str">
            <v>A1</v>
          </cell>
          <cell r="I216">
            <v>1</v>
          </cell>
          <cell r="J216">
            <v>39370</v>
          </cell>
          <cell r="K216">
            <v>39376</v>
          </cell>
          <cell r="P216" t="str">
            <v/>
          </cell>
          <cell r="S216" t="str">
            <v/>
          </cell>
        </row>
        <row r="217">
          <cell r="A217">
            <v>174</v>
          </cell>
          <cell r="B217" t="str">
            <v>MC-1013-E-7000</v>
          </cell>
          <cell r="C217" t="str">
            <v>MC-E06-E06-004</v>
          </cell>
          <cell r="D217" t="str">
            <v>E.40.EL.000.030</v>
          </cell>
          <cell r="E217" t="str">
            <v>Memória de Cálculo de SPDA</v>
          </cell>
          <cell r="F217">
            <v>0</v>
          </cell>
          <cell r="H217" t="str">
            <v>A4</v>
          </cell>
          <cell r="I217">
            <v>3</v>
          </cell>
          <cell r="J217">
            <v>39370</v>
          </cell>
          <cell r="K217">
            <v>39376</v>
          </cell>
          <cell r="P217" t="str">
            <v/>
          </cell>
          <cell r="S217" t="str">
            <v/>
          </cell>
        </row>
        <row r="218">
          <cell r="A218">
            <v>175</v>
          </cell>
          <cell r="B218" t="str">
            <v>LM-1013-E-7000</v>
          </cell>
          <cell r="C218" t="str">
            <v>LM-E06-E06-003</v>
          </cell>
          <cell r="D218" t="str">
            <v>E.40.EL.000.030</v>
          </cell>
          <cell r="E218" t="str">
            <v>Lista de Materiais</v>
          </cell>
          <cell r="F218">
            <v>0</v>
          </cell>
          <cell r="H218" t="str">
            <v>A4</v>
          </cell>
          <cell r="I218">
            <v>1</v>
          </cell>
          <cell r="J218">
            <v>39370</v>
          </cell>
          <cell r="K218">
            <v>39376</v>
          </cell>
          <cell r="P218" t="str">
            <v/>
          </cell>
          <cell r="S218" t="str">
            <v/>
          </cell>
        </row>
        <row r="219">
          <cell r="A219">
            <v>176</v>
          </cell>
          <cell r="B219" t="str">
            <v>MD-1013-E-7000</v>
          </cell>
          <cell r="C219" t="str">
            <v>MD-E06-E06-003</v>
          </cell>
          <cell r="D219" t="str">
            <v>E.40.EL.000.030</v>
          </cell>
          <cell r="E219" t="str">
            <v>Memorial Descritivo</v>
          </cell>
          <cell r="F219">
            <v>0</v>
          </cell>
          <cell r="H219" t="str">
            <v>A4</v>
          </cell>
          <cell r="I219">
            <v>1</v>
          </cell>
          <cell r="J219">
            <v>39370</v>
          </cell>
          <cell r="K219">
            <v>39376</v>
          </cell>
          <cell r="P219" t="str">
            <v/>
          </cell>
          <cell r="S219" t="str">
            <v/>
          </cell>
        </row>
        <row r="220">
          <cell r="E220" t="str">
            <v>HIDROSSANITÁRIAS</v>
          </cell>
          <cell r="F220">
            <v>0</v>
          </cell>
          <cell r="P220" t="str">
            <v/>
          </cell>
          <cell r="S220" t="str">
            <v/>
          </cell>
        </row>
        <row r="221">
          <cell r="A221">
            <v>177</v>
          </cell>
          <cell r="B221" t="str">
            <v>1013-B-7000</v>
          </cell>
          <cell r="C221" t="str">
            <v>DE-E06-B49-003</v>
          </cell>
          <cell r="D221" t="str">
            <v>E.40.IE.010.025</v>
          </cell>
          <cell r="E221" t="str">
            <v>Planta e Detalhes - Águas Pluviais</v>
          </cell>
          <cell r="F221">
            <v>0</v>
          </cell>
          <cell r="H221" t="str">
            <v>A1</v>
          </cell>
          <cell r="I221">
            <v>1</v>
          </cell>
          <cell r="J221">
            <v>39370</v>
          </cell>
          <cell r="K221">
            <v>39376</v>
          </cell>
          <cell r="P221" t="str">
            <v/>
          </cell>
          <cell r="S221" t="str">
            <v/>
          </cell>
        </row>
        <row r="222">
          <cell r="A222">
            <v>178</v>
          </cell>
          <cell r="B222" t="str">
            <v>LM-1013-B-7000</v>
          </cell>
          <cell r="C222" t="str">
            <v>LM-E06-B49-003</v>
          </cell>
          <cell r="D222" t="str">
            <v>E.40.IE.010.025</v>
          </cell>
          <cell r="E222" t="str">
            <v>Lista de Material</v>
          </cell>
          <cell r="F222">
            <v>0</v>
          </cell>
          <cell r="H222" t="str">
            <v>A4</v>
          </cell>
          <cell r="I222">
            <v>0.375</v>
          </cell>
          <cell r="J222">
            <v>39370</v>
          </cell>
          <cell r="K222">
            <v>39376</v>
          </cell>
          <cell r="P222" t="str">
            <v/>
          </cell>
          <cell r="S222" t="str">
            <v/>
          </cell>
        </row>
        <row r="223">
          <cell r="E223" t="str">
            <v>ORÇAMENTAÇÃO</v>
          </cell>
          <cell r="F223">
            <v>0</v>
          </cell>
          <cell r="P223" t="str">
            <v/>
          </cell>
          <cell r="S223" t="str">
            <v/>
          </cell>
        </row>
        <row r="224">
          <cell r="A224">
            <v>179</v>
          </cell>
          <cell r="B224" t="str">
            <v>RT-1013-H-7000</v>
          </cell>
          <cell r="C224" t="str">
            <v>RT-E06-B00-003</v>
          </cell>
          <cell r="D224" t="str">
            <v>E.40.00.000.006</v>
          </cell>
          <cell r="E224" t="str">
            <v>Pacote para Orçamentação</v>
          </cell>
          <cell r="F224">
            <v>0</v>
          </cell>
          <cell r="H224" t="str">
            <v>A4</v>
          </cell>
          <cell r="I224">
            <v>2</v>
          </cell>
          <cell r="J224">
            <v>39473</v>
          </cell>
          <cell r="K224">
            <v>39532</v>
          </cell>
          <cell r="P224" t="str">
            <v/>
          </cell>
          <cell r="S224" t="str">
            <v/>
          </cell>
        </row>
        <row r="225">
          <cell r="E225" t="str">
            <v>ANÁLISE DE PROPOSTA</v>
          </cell>
          <cell r="F225">
            <v>0</v>
          </cell>
          <cell r="P225" t="str">
            <v/>
          </cell>
          <cell r="S225" t="str">
            <v/>
          </cell>
        </row>
        <row r="226">
          <cell r="A226">
            <v>180</v>
          </cell>
          <cell r="B226" t="str">
            <v>PT-1013-H-7000</v>
          </cell>
          <cell r="C226" t="str">
            <v>PT-E06-B00-003</v>
          </cell>
          <cell r="D226" t="str">
            <v>E.40.00.000.006</v>
          </cell>
          <cell r="E226" t="str">
            <v>Análise de Proposta</v>
          </cell>
          <cell r="F226">
            <v>0</v>
          </cell>
          <cell r="H226" t="str">
            <v>A4</v>
          </cell>
          <cell r="I226">
            <v>1.25</v>
          </cell>
          <cell r="J226">
            <v>39473</v>
          </cell>
          <cell r="K226">
            <v>39532</v>
          </cell>
          <cell r="P226" t="str">
            <v/>
          </cell>
          <cell r="S226" t="str">
            <v/>
          </cell>
        </row>
        <row r="227">
          <cell r="B227">
            <v>1014</v>
          </cell>
          <cell r="E227" t="str">
            <v>DEPÓSITO DE ACESSÓRIOS DE  DETONAÇÃO</v>
          </cell>
          <cell r="F227">
            <v>0</v>
          </cell>
          <cell r="P227" t="str">
            <v/>
          </cell>
          <cell r="S227" t="str">
            <v/>
          </cell>
        </row>
        <row r="228">
          <cell r="E228" t="str">
            <v>ARQUITETURA</v>
          </cell>
          <cell r="F228">
            <v>0</v>
          </cell>
          <cell r="P228" t="str">
            <v/>
          </cell>
          <cell r="S228" t="str">
            <v/>
          </cell>
        </row>
        <row r="229">
          <cell r="A229">
            <v>181</v>
          </cell>
          <cell r="B229" t="str">
            <v>1014-A-7000</v>
          </cell>
          <cell r="C229" t="str">
            <v>DE-E06-B15-016</v>
          </cell>
          <cell r="D229" t="str">
            <v>E.40.AR.010.045</v>
          </cell>
          <cell r="E229" t="str">
            <v>Planta Baixa, Cobertura, Cortes e Fachadas</v>
          </cell>
          <cell r="F229">
            <v>0.1</v>
          </cell>
          <cell r="H229" t="str">
            <v>A1</v>
          </cell>
          <cell r="I229">
            <v>1</v>
          </cell>
          <cell r="J229">
            <v>39350</v>
          </cell>
          <cell r="K229">
            <v>39356</v>
          </cell>
          <cell r="P229">
            <v>0</v>
          </cell>
          <cell r="S229">
            <v>0</v>
          </cell>
        </row>
        <row r="230">
          <cell r="E230" t="str">
            <v>CONCRETO</v>
          </cell>
          <cell r="F230">
            <v>0</v>
          </cell>
          <cell r="P230" t="str">
            <v/>
          </cell>
          <cell r="S230" t="str">
            <v/>
          </cell>
        </row>
        <row r="231">
          <cell r="A231">
            <v>182</v>
          </cell>
          <cell r="B231" t="str">
            <v>LV-1014-C-7000</v>
          </cell>
          <cell r="C231" t="str">
            <v>LV-E06-B03-004</v>
          </cell>
          <cell r="D231" t="str">
            <v>E.40.CN.010.035</v>
          </cell>
          <cell r="E231" t="str">
            <v>Lista de Verificação de Desenhos de Fornecedores</v>
          </cell>
          <cell r="F231">
            <v>0</v>
          </cell>
          <cell r="H231" t="str">
            <v>A4</v>
          </cell>
          <cell r="I231">
            <v>3</v>
          </cell>
          <cell r="J231">
            <v>39387</v>
          </cell>
          <cell r="K231">
            <v>39423</v>
          </cell>
          <cell r="P231" t="str">
            <v/>
          </cell>
          <cell r="S231" t="str">
            <v/>
          </cell>
        </row>
        <row r="232">
          <cell r="E232" t="str">
            <v>METÁLICA</v>
          </cell>
          <cell r="F232">
            <v>0</v>
          </cell>
          <cell r="P232" t="str">
            <v/>
          </cell>
          <cell r="S232" t="str">
            <v/>
          </cell>
        </row>
        <row r="233">
          <cell r="A233">
            <v>183</v>
          </cell>
          <cell r="B233" t="str">
            <v>LV-1014-S-7000</v>
          </cell>
          <cell r="C233" t="str">
            <v>LV-E06-B04-004</v>
          </cell>
          <cell r="D233" t="str">
            <v>E.40.EM.010.035</v>
          </cell>
          <cell r="E233" t="str">
            <v>Lista de Verificação de Desenhos de Fornecedores</v>
          </cell>
          <cell r="F233">
            <v>0</v>
          </cell>
          <cell r="H233" t="str">
            <v>A4</v>
          </cell>
          <cell r="I233">
            <v>3</v>
          </cell>
          <cell r="J233">
            <v>39387</v>
          </cell>
          <cell r="K233">
            <v>39423</v>
          </cell>
          <cell r="P233" t="str">
            <v/>
          </cell>
          <cell r="S233" t="str">
            <v/>
          </cell>
        </row>
        <row r="234">
          <cell r="E234" t="str">
            <v>ELÉTRICA</v>
          </cell>
          <cell r="F234">
            <v>0</v>
          </cell>
          <cell r="P234" t="str">
            <v/>
          </cell>
          <cell r="S234" t="str">
            <v/>
          </cell>
        </row>
        <row r="235">
          <cell r="A235">
            <v>184</v>
          </cell>
          <cell r="B235" t="str">
            <v>1014-E-7000</v>
          </cell>
          <cell r="C235" t="str">
            <v>DE-E06-E06-006</v>
          </cell>
          <cell r="D235" t="str">
            <v>E.40.EL.000.045</v>
          </cell>
          <cell r="E235" t="str">
            <v>Planta de SPDA</v>
          </cell>
          <cell r="F235">
            <v>0</v>
          </cell>
          <cell r="H235" t="str">
            <v>A1</v>
          </cell>
          <cell r="I235">
            <v>0.5</v>
          </cell>
          <cell r="J235">
            <v>39367</v>
          </cell>
          <cell r="K235">
            <v>39373</v>
          </cell>
          <cell r="P235" t="str">
            <v/>
          </cell>
          <cell r="S235" t="str">
            <v/>
          </cell>
        </row>
        <row r="236">
          <cell r="A236">
            <v>185</v>
          </cell>
          <cell r="B236" t="str">
            <v>MC-1014-E-7000</v>
          </cell>
          <cell r="C236" t="str">
            <v>MC-E06-E06-005</v>
          </cell>
          <cell r="D236" t="str">
            <v>E.40.EL.000.045</v>
          </cell>
          <cell r="E236" t="str">
            <v>Memória de Cálculo de SPDA</v>
          </cell>
          <cell r="F236">
            <v>0</v>
          </cell>
          <cell r="H236" t="str">
            <v>A4</v>
          </cell>
          <cell r="I236">
            <v>1.5</v>
          </cell>
          <cell r="J236">
            <v>39367</v>
          </cell>
          <cell r="K236">
            <v>39373</v>
          </cell>
          <cell r="P236" t="str">
            <v/>
          </cell>
          <cell r="S236" t="str">
            <v/>
          </cell>
        </row>
        <row r="237">
          <cell r="A237">
            <v>186</v>
          </cell>
          <cell r="B237" t="str">
            <v>LM-1014-E-7000</v>
          </cell>
          <cell r="C237" t="str">
            <v>LM-E06-E06-004</v>
          </cell>
          <cell r="D237" t="str">
            <v>E.40.EL.000.045</v>
          </cell>
          <cell r="E237" t="str">
            <v>Lista de Materiais</v>
          </cell>
          <cell r="F237">
            <v>0</v>
          </cell>
          <cell r="H237" t="str">
            <v>A4</v>
          </cell>
          <cell r="I237">
            <v>0.5</v>
          </cell>
          <cell r="J237">
            <v>39367</v>
          </cell>
          <cell r="K237">
            <v>39373</v>
          </cell>
          <cell r="P237" t="str">
            <v/>
          </cell>
          <cell r="S237" t="str">
            <v/>
          </cell>
        </row>
        <row r="238">
          <cell r="A238">
            <v>187</v>
          </cell>
          <cell r="B238" t="str">
            <v>MD-1014-E-7000</v>
          </cell>
          <cell r="C238" t="str">
            <v>MD-E06-E06-004</v>
          </cell>
          <cell r="D238" t="str">
            <v>E.40.EL.000.045</v>
          </cell>
          <cell r="E238" t="str">
            <v>Memorial Descritivo</v>
          </cell>
          <cell r="F238">
            <v>0</v>
          </cell>
          <cell r="H238" t="str">
            <v>A4</v>
          </cell>
          <cell r="I238">
            <v>1</v>
          </cell>
          <cell r="J238">
            <v>39367</v>
          </cell>
          <cell r="K238">
            <v>39373</v>
          </cell>
          <cell r="P238" t="str">
            <v/>
          </cell>
          <cell r="S238" t="str">
            <v/>
          </cell>
        </row>
        <row r="239">
          <cell r="E239" t="str">
            <v>HIDROSSANITÁRIAS</v>
          </cell>
          <cell r="F239">
            <v>0</v>
          </cell>
          <cell r="P239" t="str">
            <v/>
          </cell>
          <cell r="S239" t="str">
            <v/>
          </cell>
        </row>
        <row r="240">
          <cell r="A240">
            <v>188</v>
          </cell>
          <cell r="B240" t="str">
            <v>1014-B-7000</v>
          </cell>
          <cell r="C240" t="str">
            <v>DE-E06-B49-004</v>
          </cell>
          <cell r="D240" t="str">
            <v>E.40.IE.010.040</v>
          </cell>
          <cell r="E240" t="str">
            <v>Planta e Detalhes - Águas Pluviais</v>
          </cell>
          <cell r="F240">
            <v>0</v>
          </cell>
          <cell r="H240" t="str">
            <v>A1</v>
          </cell>
          <cell r="I240">
            <v>0.5</v>
          </cell>
          <cell r="J240">
            <v>39367</v>
          </cell>
          <cell r="K240">
            <v>39373</v>
          </cell>
          <cell r="P240" t="str">
            <v/>
          </cell>
          <cell r="S240" t="str">
            <v/>
          </cell>
        </row>
        <row r="241">
          <cell r="A241">
            <v>189</v>
          </cell>
          <cell r="B241" t="str">
            <v>LM-1014-B-7000</v>
          </cell>
          <cell r="C241" t="str">
            <v>LM-E06-B49-004</v>
          </cell>
          <cell r="D241" t="str">
            <v>E.40.IE.010.040</v>
          </cell>
          <cell r="E241" t="str">
            <v>Lista de Material</v>
          </cell>
          <cell r="F241">
            <v>0</v>
          </cell>
          <cell r="H241" t="str">
            <v>A4</v>
          </cell>
          <cell r="I241">
            <v>0.1875</v>
          </cell>
          <cell r="J241">
            <v>39367</v>
          </cell>
          <cell r="K241">
            <v>39373</v>
          </cell>
          <cell r="P241" t="str">
            <v/>
          </cell>
          <cell r="S241" t="str">
            <v/>
          </cell>
        </row>
        <row r="242">
          <cell r="E242" t="str">
            <v>ORÇAMENTAÇÃO</v>
          </cell>
          <cell r="F242">
            <v>0</v>
          </cell>
          <cell r="P242" t="str">
            <v/>
          </cell>
          <cell r="S242" t="str">
            <v/>
          </cell>
        </row>
        <row r="243">
          <cell r="A243">
            <v>190</v>
          </cell>
          <cell r="B243" t="str">
            <v>RT-1014-H-7000</v>
          </cell>
          <cell r="C243" t="str">
            <v>RT-E06-B00-004</v>
          </cell>
          <cell r="D243" t="str">
            <v>E.40.00.000.006</v>
          </cell>
          <cell r="E243" t="str">
            <v>Pacote para Orçamentação</v>
          </cell>
          <cell r="F243">
            <v>0</v>
          </cell>
          <cell r="H243" t="str">
            <v>A4</v>
          </cell>
          <cell r="I243">
            <v>2</v>
          </cell>
          <cell r="J243">
            <v>39473</v>
          </cell>
          <cell r="K243">
            <v>39532</v>
          </cell>
          <cell r="P243" t="str">
            <v/>
          </cell>
          <cell r="S243" t="str">
            <v/>
          </cell>
        </row>
        <row r="244">
          <cell r="E244" t="str">
            <v>ANÁLISE DE PROPOSTA</v>
          </cell>
          <cell r="F244">
            <v>0</v>
          </cell>
          <cell r="P244" t="str">
            <v/>
          </cell>
          <cell r="S244" t="str">
            <v/>
          </cell>
        </row>
        <row r="245">
          <cell r="A245">
            <v>191</v>
          </cell>
          <cell r="B245" t="str">
            <v>PT-1014-H-7000</v>
          </cell>
          <cell r="C245" t="str">
            <v>PT-E06-B00-004</v>
          </cell>
          <cell r="D245" t="str">
            <v>E.40.00.000.006</v>
          </cell>
          <cell r="E245" t="str">
            <v>Análise de Proposta</v>
          </cell>
          <cell r="F245">
            <v>0</v>
          </cell>
          <cell r="H245" t="str">
            <v>A4</v>
          </cell>
          <cell r="I245">
            <v>1.25</v>
          </cell>
          <cell r="J245">
            <v>39473</v>
          </cell>
          <cell r="K245">
            <v>39532</v>
          </cell>
          <cell r="P245" t="str">
            <v/>
          </cell>
          <cell r="S245" t="str">
            <v/>
          </cell>
        </row>
        <row r="246">
          <cell r="B246">
            <v>1015</v>
          </cell>
          <cell r="E246" t="str">
            <v>REFEITÓRIO DA FÁBRICA DE EXPLOSIVOS</v>
          </cell>
          <cell r="F246">
            <v>0</v>
          </cell>
          <cell r="P246" t="str">
            <v/>
          </cell>
          <cell r="S246" t="str">
            <v/>
          </cell>
        </row>
        <row r="247">
          <cell r="E247" t="str">
            <v>ARQUITETURA</v>
          </cell>
          <cell r="F247">
            <v>0</v>
          </cell>
          <cell r="P247" t="str">
            <v/>
          </cell>
          <cell r="S247" t="str">
            <v/>
          </cell>
        </row>
        <row r="248">
          <cell r="A248">
            <v>192</v>
          </cell>
          <cell r="B248" t="str">
            <v>1015-A-7000</v>
          </cell>
          <cell r="C248" t="str">
            <v>DE-E06-B15-017</v>
          </cell>
          <cell r="D248" t="str">
            <v>E.40.AR.010.060</v>
          </cell>
          <cell r="E248" t="str">
            <v>Planta Baixa, Cob. e Pag. Forro</v>
          </cell>
          <cell r="F248">
            <v>0</v>
          </cell>
          <cell r="H248" t="str">
            <v>A1</v>
          </cell>
          <cell r="I248">
            <v>1</v>
          </cell>
          <cell r="J248">
            <v>39424</v>
          </cell>
          <cell r="K248">
            <v>39430</v>
          </cell>
          <cell r="P248" t="str">
            <v/>
          </cell>
          <cell r="S248" t="str">
            <v/>
          </cell>
        </row>
        <row r="249">
          <cell r="A249">
            <v>193</v>
          </cell>
          <cell r="B249" t="str">
            <v>1015-A-7001</v>
          </cell>
          <cell r="C249" t="str">
            <v>DE-E06-B15-018</v>
          </cell>
          <cell r="D249" t="str">
            <v>E.40.AR.010.060</v>
          </cell>
          <cell r="E249" t="str">
            <v>Cortes e Fachadas</v>
          </cell>
          <cell r="F249">
            <v>0</v>
          </cell>
          <cell r="H249" t="str">
            <v>A1</v>
          </cell>
          <cell r="I249">
            <v>1</v>
          </cell>
          <cell r="J249">
            <v>39424</v>
          </cell>
          <cell r="K249">
            <v>39430</v>
          </cell>
          <cell r="P249" t="str">
            <v/>
          </cell>
          <cell r="S249" t="str">
            <v/>
          </cell>
        </row>
        <row r="250">
          <cell r="A250">
            <v>194</v>
          </cell>
          <cell r="B250" t="str">
            <v>1015-A-7002</v>
          </cell>
          <cell r="C250" t="str">
            <v>DE-E06-B15-019</v>
          </cell>
          <cell r="D250" t="str">
            <v>E.40.AR.010.070</v>
          </cell>
          <cell r="E250" t="str">
            <v>Det. Cozinha e Lay out de Mobiliário</v>
          </cell>
          <cell r="F250">
            <v>0</v>
          </cell>
          <cell r="H250" t="str">
            <v>A1</v>
          </cell>
          <cell r="I250">
            <v>1</v>
          </cell>
          <cell r="J250">
            <v>39441</v>
          </cell>
          <cell r="K250">
            <v>39445</v>
          </cell>
          <cell r="P250" t="str">
            <v/>
          </cell>
          <cell r="S250" t="str">
            <v/>
          </cell>
        </row>
        <row r="251">
          <cell r="E251" t="str">
            <v>CONCRETO</v>
          </cell>
          <cell r="F251">
            <v>0</v>
          </cell>
          <cell r="P251" t="str">
            <v/>
          </cell>
          <cell r="S251" t="str">
            <v/>
          </cell>
        </row>
        <row r="252">
          <cell r="A252">
            <v>195</v>
          </cell>
          <cell r="B252" t="str">
            <v>LV-1015-C-7000</v>
          </cell>
          <cell r="C252" t="str">
            <v>LV-E06-B03-005</v>
          </cell>
          <cell r="D252" t="str">
            <v>E.40.CN.010.045</v>
          </cell>
          <cell r="E252" t="str">
            <v>Lista de Verificação de Desenhos de Fornecedores</v>
          </cell>
          <cell r="F252">
            <v>0</v>
          </cell>
          <cell r="H252" t="str">
            <v>A4</v>
          </cell>
          <cell r="I252">
            <v>5</v>
          </cell>
          <cell r="J252">
            <v>39461</v>
          </cell>
          <cell r="K252">
            <v>39467</v>
          </cell>
          <cell r="P252" t="str">
            <v/>
          </cell>
          <cell r="S252" t="str">
            <v/>
          </cell>
        </row>
        <row r="253">
          <cell r="E253" t="str">
            <v>METÁLICA</v>
          </cell>
          <cell r="F253">
            <v>0</v>
          </cell>
          <cell r="P253" t="str">
            <v/>
          </cell>
          <cell r="S253" t="str">
            <v/>
          </cell>
        </row>
        <row r="254">
          <cell r="A254">
            <v>196</v>
          </cell>
          <cell r="B254" t="str">
            <v>LV-1015-S-7000</v>
          </cell>
          <cell r="C254" t="str">
            <v>LV-E06-B04-005</v>
          </cell>
          <cell r="D254" t="str">
            <v>E.40.EM.010.045</v>
          </cell>
          <cell r="E254" t="str">
            <v>Lista de Verificação de Desenhos de Fornecedores</v>
          </cell>
          <cell r="F254">
            <v>0</v>
          </cell>
          <cell r="H254" t="str">
            <v>A4</v>
          </cell>
          <cell r="I254">
            <v>5</v>
          </cell>
          <cell r="J254">
            <v>39461</v>
          </cell>
          <cell r="K254">
            <v>39467</v>
          </cell>
          <cell r="P254" t="str">
            <v/>
          </cell>
          <cell r="S254" t="str">
            <v/>
          </cell>
        </row>
        <row r="255">
          <cell r="E255" t="str">
            <v>ELÉTRICA</v>
          </cell>
          <cell r="F255">
            <v>0</v>
          </cell>
          <cell r="P255" t="str">
            <v/>
          </cell>
          <cell r="S255" t="str">
            <v/>
          </cell>
        </row>
        <row r="256">
          <cell r="A256">
            <v>197</v>
          </cell>
          <cell r="B256" t="str">
            <v>1015-E-7000</v>
          </cell>
          <cell r="C256" t="str">
            <v>DE-E06-E06-020</v>
          </cell>
          <cell r="D256" t="str">
            <v>E.40.EL.000.060</v>
          </cell>
          <cell r="E256" t="str">
            <v>Planta de Distribuição de Força e Aterramento</v>
          </cell>
          <cell r="F256">
            <v>0</v>
          </cell>
          <cell r="H256" t="str">
            <v>A1</v>
          </cell>
          <cell r="I256">
            <v>1</v>
          </cell>
          <cell r="J256">
            <v>39441</v>
          </cell>
          <cell r="K256">
            <v>39447</v>
          </cell>
          <cell r="P256" t="str">
            <v/>
          </cell>
          <cell r="S256" t="str">
            <v/>
          </cell>
        </row>
        <row r="257">
          <cell r="A257">
            <v>198</v>
          </cell>
          <cell r="B257" t="str">
            <v>1015-E-7001</v>
          </cell>
          <cell r="C257" t="str">
            <v>DE-E06-E06-021</v>
          </cell>
          <cell r="D257" t="str">
            <v>E.40.EL.000.060</v>
          </cell>
          <cell r="E257" t="str">
            <v>Planta de Iluminação e Tomadas de Corrente</v>
          </cell>
          <cell r="F257">
            <v>0</v>
          </cell>
          <cell r="H257" t="str">
            <v>A1</v>
          </cell>
          <cell r="I257">
            <v>1</v>
          </cell>
          <cell r="J257">
            <v>39441</v>
          </cell>
          <cell r="K257">
            <v>39447</v>
          </cell>
          <cell r="P257" t="str">
            <v/>
          </cell>
          <cell r="S257" t="str">
            <v/>
          </cell>
        </row>
        <row r="258">
          <cell r="A258">
            <v>199</v>
          </cell>
          <cell r="B258" t="str">
            <v>1015-E-7002</v>
          </cell>
          <cell r="C258" t="str">
            <v>DE-E06-E06-022</v>
          </cell>
          <cell r="D258" t="str">
            <v>E.40.EL.000.060</v>
          </cell>
          <cell r="E258" t="str">
            <v>Planta de SPDA</v>
          </cell>
          <cell r="F258">
            <v>0</v>
          </cell>
          <cell r="H258" t="str">
            <v>A1</v>
          </cell>
          <cell r="I258">
            <v>1</v>
          </cell>
          <cell r="J258">
            <v>39441</v>
          </cell>
          <cell r="K258">
            <v>39447</v>
          </cell>
          <cell r="P258" t="str">
            <v/>
          </cell>
          <cell r="S258" t="str">
            <v/>
          </cell>
        </row>
        <row r="259">
          <cell r="A259">
            <v>200</v>
          </cell>
          <cell r="B259" t="str">
            <v>1015-E-7003</v>
          </cell>
          <cell r="C259" t="str">
            <v>DE-E06-E06-023</v>
          </cell>
          <cell r="D259" t="str">
            <v>E.40.EL.000.060</v>
          </cell>
          <cell r="E259" t="str">
            <v>Diagrama Unifilar e Quadro de Cargas Elétricas</v>
          </cell>
          <cell r="F259">
            <v>0</v>
          </cell>
          <cell r="H259" t="str">
            <v>A1</v>
          </cell>
          <cell r="I259">
            <v>1.25</v>
          </cell>
          <cell r="J259">
            <v>39441</v>
          </cell>
          <cell r="K259">
            <v>39447</v>
          </cell>
          <cell r="P259" t="str">
            <v/>
          </cell>
          <cell r="S259" t="str">
            <v/>
          </cell>
        </row>
        <row r="260">
          <cell r="A260">
            <v>201</v>
          </cell>
          <cell r="B260" t="str">
            <v>MC-1015-E-7000</v>
          </cell>
          <cell r="C260" t="str">
            <v>MC-E06-E06-011</v>
          </cell>
          <cell r="D260" t="str">
            <v>E.40.EL.000.060</v>
          </cell>
          <cell r="E260" t="str">
            <v>Memória de Cálculo de Iluminação</v>
          </cell>
          <cell r="F260">
            <v>0</v>
          </cell>
          <cell r="H260" t="str">
            <v>A4</v>
          </cell>
          <cell r="I260">
            <v>3</v>
          </cell>
          <cell r="J260">
            <v>39441</v>
          </cell>
          <cell r="K260">
            <v>39447</v>
          </cell>
          <cell r="P260" t="str">
            <v/>
          </cell>
          <cell r="S260" t="str">
            <v/>
          </cell>
        </row>
        <row r="261">
          <cell r="A261">
            <v>202</v>
          </cell>
          <cell r="B261" t="str">
            <v>MC-1015-E-7001</v>
          </cell>
          <cell r="C261" t="str">
            <v>MC-E06-E06-012</v>
          </cell>
          <cell r="D261" t="str">
            <v>E.40.EL.000.060</v>
          </cell>
          <cell r="E261" t="str">
            <v>Memória de Cálculo de SPDA</v>
          </cell>
          <cell r="F261">
            <v>0</v>
          </cell>
          <cell r="H261" t="str">
            <v>A4</v>
          </cell>
          <cell r="I261">
            <v>3</v>
          </cell>
          <cell r="J261">
            <v>39441</v>
          </cell>
          <cell r="K261">
            <v>39447</v>
          </cell>
          <cell r="P261" t="str">
            <v/>
          </cell>
          <cell r="S261" t="str">
            <v/>
          </cell>
        </row>
        <row r="262">
          <cell r="A262">
            <v>203</v>
          </cell>
          <cell r="B262" t="str">
            <v>LM-1015-E-7000</v>
          </cell>
          <cell r="C262" t="str">
            <v>LM-E06-E06-006</v>
          </cell>
          <cell r="D262" t="str">
            <v>E.40.EL.000.060</v>
          </cell>
          <cell r="E262" t="str">
            <v>Lista de Materiais</v>
          </cell>
          <cell r="F262">
            <v>0</v>
          </cell>
          <cell r="H262" t="str">
            <v>A4</v>
          </cell>
          <cell r="I262">
            <v>1</v>
          </cell>
          <cell r="J262">
            <v>39441</v>
          </cell>
          <cell r="K262">
            <v>39447</v>
          </cell>
          <cell r="P262" t="str">
            <v/>
          </cell>
          <cell r="S262" t="str">
            <v/>
          </cell>
        </row>
        <row r="263">
          <cell r="A263">
            <v>204</v>
          </cell>
          <cell r="B263" t="str">
            <v>FD-1015-E-7000</v>
          </cell>
          <cell r="C263" t="str">
            <v>FD-E06-E06-006</v>
          </cell>
          <cell r="D263" t="str">
            <v>E.40.EL.000.060</v>
          </cell>
          <cell r="E263" t="str">
            <v>Folha de Dados (Quadro de Distribuição)</v>
          </cell>
          <cell r="F263">
            <v>0</v>
          </cell>
          <cell r="H263" t="str">
            <v>A4</v>
          </cell>
          <cell r="I263">
            <v>0.125</v>
          </cell>
          <cell r="J263">
            <v>39441</v>
          </cell>
          <cell r="K263">
            <v>39447</v>
          </cell>
          <cell r="P263" t="str">
            <v/>
          </cell>
          <cell r="S263" t="str">
            <v/>
          </cell>
        </row>
        <row r="264">
          <cell r="A264">
            <v>205</v>
          </cell>
          <cell r="B264" t="str">
            <v>MD-1015-E-7000</v>
          </cell>
          <cell r="C264" t="str">
            <v>MD-E06-E06-006</v>
          </cell>
          <cell r="D264" t="str">
            <v>E.40.EL.000.060</v>
          </cell>
          <cell r="E264" t="str">
            <v>Memorial Descritivo</v>
          </cell>
          <cell r="F264">
            <v>0</v>
          </cell>
          <cell r="H264" t="str">
            <v>A4</v>
          </cell>
          <cell r="I264">
            <v>1</v>
          </cell>
          <cell r="J264">
            <v>39441</v>
          </cell>
          <cell r="K264">
            <v>39447</v>
          </cell>
          <cell r="P264" t="str">
            <v/>
          </cell>
          <cell r="S264" t="str">
            <v/>
          </cell>
        </row>
        <row r="265">
          <cell r="E265" t="str">
            <v>TELEFONIA E DADOS</v>
          </cell>
          <cell r="F265">
            <v>0</v>
          </cell>
          <cell r="P265" t="str">
            <v/>
          </cell>
          <cell r="S265" t="str">
            <v/>
          </cell>
        </row>
        <row r="266">
          <cell r="A266">
            <v>206</v>
          </cell>
          <cell r="B266" t="str">
            <v>1015-K-7000</v>
          </cell>
          <cell r="C266" t="str">
            <v>DE-E06-E47-001</v>
          </cell>
          <cell r="D266" t="str">
            <v>E.40.CM.010.045</v>
          </cell>
          <cell r="E266" t="str">
            <v>Planta Baixa</v>
          </cell>
          <cell r="F266">
            <v>0</v>
          </cell>
          <cell r="H266" t="str">
            <v>A1</v>
          </cell>
          <cell r="I266">
            <v>1</v>
          </cell>
          <cell r="J266">
            <v>39441</v>
          </cell>
          <cell r="K266">
            <v>39447</v>
          </cell>
          <cell r="P266" t="str">
            <v/>
          </cell>
          <cell r="S266" t="str">
            <v/>
          </cell>
        </row>
        <row r="267">
          <cell r="A267">
            <v>207</v>
          </cell>
          <cell r="B267" t="str">
            <v>LM-1015-K-7000</v>
          </cell>
          <cell r="C267" t="str">
            <v>LM-E06-E47-001</v>
          </cell>
          <cell r="D267" t="str">
            <v>E.40.CM.010.045</v>
          </cell>
          <cell r="E267" t="str">
            <v>Lista de Materiais</v>
          </cell>
          <cell r="F267">
            <v>0</v>
          </cell>
          <cell r="H267" t="str">
            <v>A4</v>
          </cell>
          <cell r="I267">
            <v>0.125</v>
          </cell>
          <cell r="J267">
            <v>39441</v>
          </cell>
          <cell r="K267">
            <v>39447</v>
          </cell>
          <cell r="P267" t="str">
            <v/>
          </cell>
          <cell r="S267" t="str">
            <v/>
          </cell>
        </row>
        <row r="268">
          <cell r="E268" t="str">
            <v>HIDROSSANITÁRIAS</v>
          </cell>
          <cell r="F268">
            <v>0</v>
          </cell>
          <cell r="P268" t="str">
            <v/>
          </cell>
          <cell r="S268" t="str">
            <v/>
          </cell>
        </row>
        <row r="269">
          <cell r="A269">
            <v>208</v>
          </cell>
          <cell r="B269" t="str">
            <v>1015-B-7000</v>
          </cell>
          <cell r="C269" t="str">
            <v>DE-E06-B49-006</v>
          </cell>
          <cell r="D269" t="str">
            <v>E.40.IE.010.055</v>
          </cell>
          <cell r="E269" t="str">
            <v>Planta e Isométrico - Água Fria</v>
          </cell>
          <cell r="F269">
            <v>0</v>
          </cell>
          <cell r="H269" t="str">
            <v>A1</v>
          </cell>
          <cell r="I269">
            <v>1</v>
          </cell>
          <cell r="J269">
            <v>39441</v>
          </cell>
          <cell r="K269">
            <v>39447</v>
          </cell>
          <cell r="P269" t="str">
            <v/>
          </cell>
          <cell r="S269" t="str">
            <v/>
          </cell>
        </row>
        <row r="270">
          <cell r="A270">
            <v>209</v>
          </cell>
          <cell r="B270" t="str">
            <v>1015-B-7002</v>
          </cell>
          <cell r="C270" t="str">
            <v>DE-E06-B49-007</v>
          </cell>
          <cell r="D270" t="str">
            <v>E.40.IE.010.055</v>
          </cell>
          <cell r="E270" t="str">
            <v>Planta e Esquema Vertical - Esgoto Sanitário</v>
          </cell>
          <cell r="F270">
            <v>0</v>
          </cell>
          <cell r="H270" t="str">
            <v>A1</v>
          </cell>
          <cell r="I270">
            <v>1</v>
          </cell>
          <cell r="J270">
            <v>39441</v>
          </cell>
          <cell r="K270">
            <v>39447</v>
          </cell>
          <cell r="P270" t="str">
            <v/>
          </cell>
          <cell r="S270" t="str">
            <v/>
          </cell>
        </row>
        <row r="271">
          <cell r="A271">
            <v>210</v>
          </cell>
          <cell r="B271" t="str">
            <v>1015-B-7003</v>
          </cell>
          <cell r="C271" t="str">
            <v>DE-E06-B49-008</v>
          </cell>
          <cell r="D271" t="str">
            <v>E.40.IE.010.055</v>
          </cell>
          <cell r="E271" t="str">
            <v>Planta e Detalhes - Águas Pluviais</v>
          </cell>
          <cell r="F271">
            <v>0</v>
          </cell>
          <cell r="H271" t="str">
            <v>A1</v>
          </cell>
          <cell r="I271">
            <v>1</v>
          </cell>
          <cell r="J271">
            <v>39441</v>
          </cell>
          <cell r="K271">
            <v>39447</v>
          </cell>
          <cell r="P271" t="str">
            <v/>
          </cell>
          <cell r="S271" t="str">
            <v/>
          </cell>
        </row>
        <row r="272">
          <cell r="A272">
            <v>211</v>
          </cell>
          <cell r="B272" t="str">
            <v>1015-B-7004</v>
          </cell>
          <cell r="C272" t="str">
            <v>DE-E06-B49-009</v>
          </cell>
          <cell r="D272" t="str">
            <v>E.40.IE.010.055</v>
          </cell>
          <cell r="E272" t="str">
            <v>Planta da Cobertura - Água Fria</v>
          </cell>
          <cell r="F272">
            <v>0</v>
          </cell>
          <cell r="H272" t="str">
            <v>A1</v>
          </cell>
          <cell r="I272">
            <v>1</v>
          </cell>
          <cell r="J272">
            <v>39441</v>
          </cell>
          <cell r="K272">
            <v>39447</v>
          </cell>
          <cell r="P272" t="str">
            <v/>
          </cell>
          <cell r="S272" t="str">
            <v/>
          </cell>
        </row>
        <row r="273">
          <cell r="A273">
            <v>212</v>
          </cell>
          <cell r="B273" t="str">
            <v>LM-1015-B-7000</v>
          </cell>
          <cell r="C273" t="str">
            <v>LM-E06-B49-005</v>
          </cell>
          <cell r="D273" t="str">
            <v>E.40.IE.010.055</v>
          </cell>
          <cell r="E273" t="str">
            <v>Lista de Material</v>
          </cell>
          <cell r="F273">
            <v>0</v>
          </cell>
          <cell r="H273" t="str">
            <v>A4</v>
          </cell>
          <cell r="I273">
            <v>0.375</v>
          </cell>
          <cell r="J273">
            <v>39441</v>
          </cell>
          <cell r="K273">
            <v>39447</v>
          </cell>
          <cell r="P273" t="str">
            <v/>
          </cell>
          <cell r="S273" t="str">
            <v/>
          </cell>
        </row>
        <row r="274">
          <cell r="E274" t="str">
            <v>ORÇAMENTAÇÃO</v>
          </cell>
          <cell r="F274">
            <v>0</v>
          </cell>
          <cell r="P274" t="str">
            <v/>
          </cell>
          <cell r="S274" t="str">
            <v/>
          </cell>
        </row>
        <row r="275">
          <cell r="A275">
            <v>213</v>
          </cell>
          <cell r="B275" t="str">
            <v>RT-1015-H-7000</v>
          </cell>
          <cell r="C275" t="str">
            <v>RT-E06-B00-005</v>
          </cell>
          <cell r="D275" t="str">
            <v>E.40.00.000.006</v>
          </cell>
          <cell r="E275" t="str">
            <v>Pacote para Orçamentação</v>
          </cell>
          <cell r="F275">
            <v>0</v>
          </cell>
          <cell r="H275" t="str">
            <v>A4</v>
          </cell>
          <cell r="I275">
            <v>1.25</v>
          </cell>
          <cell r="J275">
            <v>39473</v>
          </cell>
          <cell r="K275">
            <v>39532</v>
          </cell>
          <cell r="P275" t="str">
            <v/>
          </cell>
          <cell r="S275" t="str">
            <v/>
          </cell>
        </row>
        <row r="276">
          <cell r="E276" t="str">
            <v>ANÁLISE DE PROPOSTA</v>
          </cell>
          <cell r="F276">
            <v>0</v>
          </cell>
          <cell r="P276" t="str">
            <v/>
          </cell>
          <cell r="S276" t="str">
            <v/>
          </cell>
        </row>
        <row r="277">
          <cell r="A277">
            <v>214</v>
          </cell>
          <cell r="B277" t="str">
            <v>PT-1015-H-7000</v>
          </cell>
          <cell r="C277" t="str">
            <v>PT-E06-B00-005</v>
          </cell>
          <cell r="D277" t="str">
            <v>E.40.00.000.006</v>
          </cell>
          <cell r="E277" t="str">
            <v>Análise de Proposta</v>
          </cell>
          <cell r="F277">
            <v>0</v>
          </cell>
          <cell r="H277" t="str">
            <v>A4</v>
          </cell>
          <cell r="I277">
            <v>1</v>
          </cell>
          <cell r="J277">
            <v>39473</v>
          </cell>
          <cell r="K277">
            <v>39532</v>
          </cell>
          <cell r="P277" t="str">
            <v/>
          </cell>
          <cell r="S277" t="str">
            <v/>
          </cell>
        </row>
        <row r="278">
          <cell r="B278">
            <v>1016</v>
          </cell>
          <cell r="E278" t="str">
            <v>OFICINA/ ESCRITÓRIO/ LABORATÓRIO DA FÁBRICA DE EXPLOSIVOS</v>
          </cell>
          <cell r="F278">
            <v>0</v>
          </cell>
          <cell r="P278" t="str">
            <v/>
          </cell>
          <cell r="S278" t="str">
            <v/>
          </cell>
        </row>
        <row r="279">
          <cell r="E279" t="str">
            <v>ARQUITETURA</v>
          </cell>
          <cell r="F279">
            <v>0</v>
          </cell>
          <cell r="P279" t="str">
            <v/>
          </cell>
          <cell r="S279" t="str">
            <v/>
          </cell>
        </row>
        <row r="280">
          <cell r="A280">
            <v>215</v>
          </cell>
          <cell r="B280" t="str">
            <v>1016-A-7000</v>
          </cell>
          <cell r="C280" t="str">
            <v>DE-E06-B15-020</v>
          </cell>
          <cell r="D280" t="str">
            <v>E.40.AR.010.075</v>
          </cell>
          <cell r="E280" t="str">
            <v>Planta Baixa e Cobertura e Pag. Forro</v>
          </cell>
          <cell r="F280">
            <v>0</v>
          </cell>
          <cell r="H280" t="str">
            <v>A1</v>
          </cell>
          <cell r="I280">
            <v>1</v>
          </cell>
          <cell r="J280">
            <v>39387</v>
          </cell>
          <cell r="K280">
            <v>39393</v>
          </cell>
          <cell r="P280" t="str">
            <v/>
          </cell>
          <cell r="S280" t="str">
            <v/>
          </cell>
        </row>
        <row r="281">
          <cell r="A281">
            <v>216</v>
          </cell>
          <cell r="B281" t="str">
            <v>1016-A-7001</v>
          </cell>
          <cell r="C281" t="str">
            <v>DE-E06-B15-021</v>
          </cell>
          <cell r="D281" t="str">
            <v>E.40.AR.010.075</v>
          </cell>
          <cell r="E281" t="str">
            <v>Cortes e Fachadas</v>
          </cell>
          <cell r="F281">
            <v>0</v>
          </cell>
          <cell r="H281" t="str">
            <v>A1</v>
          </cell>
          <cell r="I281">
            <v>1</v>
          </cell>
          <cell r="J281">
            <v>39387</v>
          </cell>
          <cell r="K281">
            <v>39393</v>
          </cell>
          <cell r="P281" t="str">
            <v/>
          </cell>
          <cell r="S281" t="str">
            <v/>
          </cell>
        </row>
        <row r="282">
          <cell r="A282">
            <v>217</v>
          </cell>
          <cell r="B282" t="str">
            <v>1016-A-7002</v>
          </cell>
          <cell r="C282" t="str">
            <v>DE-E06-B15-022</v>
          </cell>
          <cell r="D282" t="str">
            <v>E.40.AR.010.085</v>
          </cell>
          <cell r="E282" t="str">
            <v>Det. Sanitários</v>
          </cell>
          <cell r="F282">
            <v>0</v>
          </cell>
          <cell r="H282" t="str">
            <v>A1</v>
          </cell>
          <cell r="I282">
            <v>1</v>
          </cell>
          <cell r="J282">
            <v>39404</v>
          </cell>
          <cell r="K282">
            <v>39408</v>
          </cell>
          <cell r="P282" t="str">
            <v/>
          </cell>
          <cell r="S282" t="str">
            <v/>
          </cell>
        </row>
        <row r="283">
          <cell r="E283" t="str">
            <v>CONCRETO</v>
          </cell>
          <cell r="F283">
            <v>0</v>
          </cell>
          <cell r="P283" t="str">
            <v/>
          </cell>
          <cell r="S283" t="str">
            <v/>
          </cell>
        </row>
        <row r="284">
          <cell r="A284">
            <v>218</v>
          </cell>
          <cell r="B284" t="str">
            <v>LV-1016-C-7000</v>
          </cell>
          <cell r="C284" t="str">
            <v>LV-E06-B03-006</v>
          </cell>
          <cell r="D284" t="str">
            <v>E.40.CN.010.055</v>
          </cell>
          <cell r="E284" t="str">
            <v>Lista de Verificação de Desenhos de Fornecedores</v>
          </cell>
          <cell r="F284">
            <v>0</v>
          </cell>
          <cell r="H284" t="str">
            <v>A4</v>
          </cell>
          <cell r="I284">
            <v>6</v>
          </cell>
          <cell r="J284">
            <v>39424</v>
          </cell>
          <cell r="K284">
            <v>39430</v>
          </cell>
          <cell r="P284" t="str">
            <v/>
          </cell>
          <cell r="S284" t="str">
            <v/>
          </cell>
        </row>
        <row r="285">
          <cell r="E285" t="str">
            <v>METÁLICA</v>
          </cell>
          <cell r="F285">
            <v>0</v>
          </cell>
          <cell r="P285" t="str">
            <v/>
          </cell>
          <cell r="S285" t="str">
            <v/>
          </cell>
        </row>
        <row r="286">
          <cell r="A286">
            <v>219</v>
          </cell>
          <cell r="B286" t="str">
            <v>LV-1016-S-7000</v>
          </cell>
          <cell r="C286" t="str">
            <v>LV-E06-B04-006</v>
          </cell>
          <cell r="D286" t="str">
            <v>E.40.EM.010.055</v>
          </cell>
          <cell r="E286" t="str">
            <v>Lista de Verificação de Desenhos de Fornecedores</v>
          </cell>
          <cell r="F286">
            <v>0</v>
          </cell>
          <cell r="H286" t="str">
            <v>A4</v>
          </cell>
          <cell r="I286">
            <v>6</v>
          </cell>
          <cell r="J286">
            <v>39424</v>
          </cell>
          <cell r="K286">
            <v>39430</v>
          </cell>
          <cell r="P286" t="str">
            <v/>
          </cell>
          <cell r="S286" t="str">
            <v/>
          </cell>
        </row>
        <row r="287">
          <cell r="E287" t="str">
            <v>ELÉTRICA</v>
          </cell>
          <cell r="F287">
            <v>0</v>
          </cell>
          <cell r="P287" t="str">
            <v/>
          </cell>
          <cell r="S287" t="str">
            <v/>
          </cell>
        </row>
        <row r="288">
          <cell r="A288">
            <v>220</v>
          </cell>
          <cell r="B288" t="str">
            <v>1016-E-7000</v>
          </cell>
          <cell r="C288" t="str">
            <v>DE-E06-E06-024</v>
          </cell>
          <cell r="D288" t="str">
            <v>E.40.EL.000.075</v>
          </cell>
          <cell r="E288" t="str">
            <v>Planta de Distribuição de Força e Aterramento</v>
          </cell>
          <cell r="F288">
            <v>0</v>
          </cell>
          <cell r="H288" t="str">
            <v>A1</v>
          </cell>
          <cell r="I288">
            <v>1</v>
          </cell>
          <cell r="J288">
            <v>39404</v>
          </cell>
          <cell r="K288">
            <v>39410</v>
          </cell>
          <cell r="P288" t="str">
            <v/>
          </cell>
          <cell r="S288" t="str">
            <v/>
          </cell>
        </row>
        <row r="289">
          <cell r="A289">
            <v>221</v>
          </cell>
          <cell r="B289" t="str">
            <v>1016-E-7001</v>
          </cell>
          <cell r="C289" t="str">
            <v>DE-E06-E06-025</v>
          </cell>
          <cell r="D289" t="str">
            <v>E.40.EL.000.075</v>
          </cell>
          <cell r="E289" t="str">
            <v>Planta de Iluminação e Tomadas de Corrente</v>
          </cell>
          <cell r="F289">
            <v>0</v>
          </cell>
          <cell r="H289" t="str">
            <v>A1</v>
          </cell>
          <cell r="I289">
            <v>1</v>
          </cell>
          <cell r="J289">
            <v>39404</v>
          </cell>
          <cell r="K289">
            <v>39410</v>
          </cell>
          <cell r="P289" t="str">
            <v/>
          </cell>
          <cell r="S289" t="str">
            <v/>
          </cell>
        </row>
        <row r="290">
          <cell r="A290">
            <v>222</v>
          </cell>
          <cell r="B290" t="str">
            <v>1016-E-7002</v>
          </cell>
          <cell r="C290" t="str">
            <v>DE-E06-E06-026</v>
          </cell>
          <cell r="D290" t="str">
            <v>E.40.EL.000.075</v>
          </cell>
          <cell r="E290" t="str">
            <v>Planta de SPDA</v>
          </cell>
          <cell r="F290">
            <v>0</v>
          </cell>
          <cell r="H290" t="str">
            <v>A1</v>
          </cell>
          <cell r="I290">
            <v>1</v>
          </cell>
          <cell r="J290">
            <v>39404</v>
          </cell>
          <cell r="K290">
            <v>39410</v>
          </cell>
          <cell r="P290" t="str">
            <v/>
          </cell>
          <cell r="S290" t="str">
            <v/>
          </cell>
        </row>
        <row r="291">
          <cell r="A291">
            <v>223</v>
          </cell>
          <cell r="B291" t="str">
            <v>1016-E-7003</v>
          </cell>
          <cell r="C291" t="str">
            <v>DE-E06-E06-027</v>
          </cell>
          <cell r="D291" t="str">
            <v>E.40.EL.000.075</v>
          </cell>
          <cell r="E291" t="str">
            <v>Diagrama Unifilar e Quadro de Cargas Elétricas</v>
          </cell>
          <cell r="F291">
            <v>0</v>
          </cell>
          <cell r="H291" t="str">
            <v>A1</v>
          </cell>
          <cell r="I291">
            <v>1.25</v>
          </cell>
          <cell r="J291">
            <v>39404</v>
          </cell>
          <cell r="K291">
            <v>39410</v>
          </cell>
          <cell r="P291" t="str">
            <v/>
          </cell>
          <cell r="S291" t="str">
            <v/>
          </cell>
        </row>
        <row r="292">
          <cell r="A292">
            <v>224</v>
          </cell>
          <cell r="B292" t="str">
            <v>MC-1016-E-7000</v>
          </cell>
          <cell r="C292" t="str">
            <v>MC-E06-E06-013</v>
          </cell>
          <cell r="D292" t="str">
            <v>E.40.EL.000.075</v>
          </cell>
          <cell r="E292" t="str">
            <v>Memória de Cálculo de Iluminação</v>
          </cell>
          <cell r="F292">
            <v>0</v>
          </cell>
          <cell r="H292" t="str">
            <v>A4</v>
          </cell>
          <cell r="I292">
            <v>3</v>
          </cell>
          <cell r="J292">
            <v>39404</v>
          </cell>
          <cell r="K292">
            <v>39410</v>
          </cell>
          <cell r="P292" t="str">
            <v/>
          </cell>
          <cell r="S292" t="str">
            <v/>
          </cell>
        </row>
        <row r="293">
          <cell r="A293">
            <v>225</v>
          </cell>
          <cell r="B293" t="str">
            <v>MC-1016-E-7001</v>
          </cell>
          <cell r="C293" t="str">
            <v>MC-E06-E06-014</v>
          </cell>
          <cell r="D293" t="str">
            <v>E.40.EL.000.075</v>
          </cell>
          <cell r="E293" t="str">
            <v>Memória de Cálculo de SPDA</v>
          </cell>
          <cell r="F293">
            <v>0</v>
          </cell>
          <cell r="H293" t="str">
            <v>A4</v>
          </cell>
          <cell r="I293">
            <v>3</v>
          </cell>
          <cell r="J293">
            <v>39404</v>
          </cell>
          <cell r="K293">
            <v>39410</v>
          </cell>
          <cell r="P293" t="str">
            <v/>
          </cell>
          <cell r="S293" t="str">
            <v/>
          </cell>
        </row>
        <row r="294">
          <cell r="A294">
            <v>226</v>
          </cell>
          <cell r="B294" t="str">
            <v>LM-1016-E-7000</v>
          </cell>
          <cell r="C294" t="str">
            <v>LM-E06-E06-007</v>
          </cell>
          <cell r="D294" t="str">
            <v>E.40.EL.000.075</v>
          </cell>
          <cell r="E294" t="str">
            <v>Lista de Materiais</v>
          </cell>
          <cell r="F294">
            <v>0</v>
          </cell>
          <cell r="H294" t="str">
            <v>A4</v>
          </cell>
          <cell r="I294">
            <v>1</v>
          </cell>
          <cell r="J294">
            <v>39404</v>
          </cell>
          <cell r="K294">
            <v>39410</v>
          </cell>
          <cell r="P294" t="str">
            <v/>
          </cell>
          <cell r="S294" t="str">
            <v/>
          </cell>
        </row>
        <row r="295">
          <cell r="A295">
            <v>227</v>
          </cell>
          <cell r="B295" t="str">
            <v>FD-1016-E-7000</v>
          </cell>
          <cell r="C295" t="str">
            <v>FD-E06-E06-007</v>
          </cell>
          <cell r="D295" t="str">
            <v>E.40.EL.000.075</v>
          </cell>
          <cell r="E295" t="str">
            <v>Folha de Dados (Quadro de Distribuição)</v>
          </cell>
          <cell r="F295">
            <v>0</v>
          </cell>
          <cell r="H295" t="str">
            <v>A4</v>
          </cell>
          <cell r="I295">
            <v>0.125</v>
          </cell>
          <cell r="J295">
            <v>39404</v>
          </cell>
          <cell r="K295">
            <v>39410</v>
          </cell>
          <cell r="P295" t="str">
            <v/>
          </cell>
          <cell r="S295" t="str">
            <v/>
          </cell>
        </row>
        <row r="296">
          <cell r="A296">
            <v>228</v>
          </cell>
          <cell r="B296" t="str">
            <v>MD-1016-E-7000</v>
          </cell>
          <cell r="C296" t="str">
            <v>MD-E06-E06-007</v>
          </cell>
          <cell r="D296" t="str">
            <v>E.40.EL.000.075</v>
          </cell>
          <cell r="E296" t="str">
            <v>Memorial Descritivo</v>
          </cell>
          <cell r="F296">
            <v>0</v>
          </cell>
          <cell r="H296" t="str">
            <v>A4</v>
          </cell>
          <cell r="I296">
            <v>1</v>
          </cell>
          <cell r="J296">
            <v>39404</v>
          </cell>
          <cell r="K296">
            <v>39410</v>
          </cell>
          <cell r="P296" t="str">
            <v/>
          </cell>
          <cell r="S296" t="str">
            <v/>
          </cell>
        </row>
        <row r="297">
          <cell r="E297" t="str">
            <v>TELEFONIA E DADOS</v>
          </cell>
          <cell r="F297">
            <v>0</v>
          </cell>
          <cell r="P297" t="str">
            <v/>
          </cell>
          <cell r="S297" t="str">
            <v/>
          </cell>
        </row>
        <row r="298">
          <cell r="A298">
            <v>229</v>
          </cell>
          <cell r="B298" t="str">
            <v>1016-K-7000</v>
          </cell>
          <cell r="C298" t="str">
            <v>DE-E06-E47-002</v>
          </cell>
          <cell r="D298" t="str">
            <v>E.40.CM.010.060</v>
          </cell>
          <cell r="E298" t="str">
            <v>Planta Baixa</v>
          </cell>
          <cell r="F298">
            <v>0</v>
          </cell>
          <cell r="H298" t="str">
            <v>A1</v>
          </cell>
          <cell r="I298">
            <v>1</v>
          </cell>
          <cell r="J298">
            <v>39404</v>
          </cell>
          <cell r="K298">
            <v>39410</v>
          </cell>
          <cell r="P298" t="str">
            <v/>
          </cell>
          <cell r="S298" t="str">
            <v/>
          </cell>
        </row>
        <row r="299">
          <cell r="A299">
            <v>230</v>
          </cell>
          <cell r="B299" t="str">
            <v>LM-1016-K-7000</v>
          </cell>
          <cell r="C299" t="str">
            <v>LM-E06-E47-002</v>
          </cell>
          <cell r="D299" t="str">
            <v>E.40.CM.010.060</v>
          </cell>
          <cell r="E299" t="str">
            <v>Lista de Materiais</v>
          </cell>
          <cell r="F299">
            <v>0</v>
          </cell>
          <cell r="H299" t="str">
            <v>A4</v>
          </cell>
          <cell r="I299">
            <v>0.125</v>
          </cell>
          <cell r="J299">
            <v>39404</v>
          </cell>
          <cell r="K299">
            <v>39410</v>
          </cell>
          <cell r="P299" t="str">
            <v/>
          </cell>
          <cell r="S299" t="str">
            <v/>
          </cell>
        </row>
        <row r="300">
          <cell r="E300" t="str">
            <v>HIDROSSANITÁRIAS</v>
          </cell>
          <cell r="F300">
            <v>0</v>
          </cell>
          <cell r="P300" t="str">
            <v/>
          </cell>
          <cell r="S300" t="str">
            <v/>
          </cell>
        </row>
        <row r="301">
          <cell r="A301">
            <v>231</v>
          </cell>
          <cell r="B301" t="str">
            <v>1016-B-7000</v>
          </cell>
          <cell r="C301" t="str">
            <v>DE-E06-B49-010</v>
          </cell>
          <cell r="D301" t="str">
            <v>E.40.IE.010.070</v>
          </cell>
          <cell r="E301" t="str">
            <v>Planta e Isométrico - Água Fria</v>
          </cell>
          <cell r="F301">
            <v>0</v>
          </cell>
          <cell r="H301" t="str">
            <v>A1</v>
          </cell>
          <cell r="I301">
            <v>1</v>
          </cell>
          <cell r="J301">
            <v>39404</v>
          </cell>
          <cell r="K301">
            <v>39410</v>
          </cell>
          <cell r="P301" t="str">
            <v/>
          </cell>
          <cell r="S301" t="str">
            <v/>
          </cell>
        </row>
        <row r="302">
          <cell r="A302">
            <v>232</v>
          </cell>
          <cell r="B302" t="str">
            <v>1016-B-7001</v>
          </cell>
          <cell r="C302" t="str">
            <v>DE-E06-B49-011</v>
          </cell>
          <cell r="D302" t="str">
            <v>E.40.IE.010.070</v>
          </cell>
          <cell r="E302" t="str">
            <v>Planta e Esquema Vertical - Esgoto Sanitário</v>
          </cell>
          <cell r="F302">
            <v>0</v>
          </cell>
          <cell r="H302" t="str">
            <v>A1</v>
          </cell>
          <cell r="I302">
            <v>1</v>
          </cell>
          <cell r="J302">
            <v>39404</v>
          </cell>
          <cell r="K302">
            <v>39410</v>
          </cell>
          <cell r="P302" t="str">
            <v/>
          </cell>
          <cell r="S302" t="str">
            <v/>
          </cell>
        </row>
        <row r="303">
          <cell r="A303">
            <v>233</v>
          </cell>
          <cell r="B303" t="str">
            <v>1016-B-7002</v>
          </cell>
          <cell r="C303" t="str">
            <v>DE-E06-B49-012</v>
          </cell>
          <cell r="D303" t="str">
            <v>E.40.IE.010.070</v>
          </cell>
          <cell r="E303" t="str">
            <v>Planta e Detalhes - Águas Pluviais</v>
          </cell>
          <cell r="F303">
            <v>0</v>
          </cell>
          <cell r="H303" t="str">
            <v>A1</v>
          </cell>
          <cell r="I303">
            <v>1</v>
          </cell>
          <cell r="J303">
            <v>39404</v>
          </cell>
          <cell r="K303">
            <v>39410</v>
          </cell>
          <cell r="P303" t="str">
            <v/>
          </cell>
          <cell r="S303" t="str">
            <v/>
          </cell>
        </row>
        <row r="304">
          <cell r="A304">
            <v>234</v>
          </cell>
          <cell r="B304" t="str">
            <v>1016-B-7003</v>
          </cell>
          <cell r="C304" t="str">
            <v>DE-E06-B49-013</v>
          </cell>
          <cell r="D304" t="str">
            <v>E.40.IE.010.070</v>
          </cell>
          <cell r="E304" t="str">
            <v>Planta da Cobertura - Água Fria</v>
          </cell>
          <cell r="F304">
            <v>0</v>
          </cell>
          <cell r="H304" t="str">
            <v>A1</v>
          </cell>
          <cell r="I304">
            <v>1</v>
          </cell>
          <cell r="J304">
            <v>39404</v>
          </cell>
          <cell r="K304">
            <v>39410</v>
          </cell>
          <cell r="P304" t="str">
            <v/>
          </cell>
          <cell r="S304" t="str">
            <v/>
          </cell>
        </row>
        <row r="305">
          <cell r="A305">
            <v>235</v>
          </cell>
          <cell r="B305" t="str">
            <v>LM-1016-B-7000</v>
          </cell>
          <cell r="C305" t="str">
            <v>LM-E06-B49-006</v>
          </cell>
          <cell r="D305" t="str">
            <v>E.40.IE.010.070</v>
          </cell>
          <cell r="E305" t="str">
            <v>Lista de Material</v>
          </cell>
          <cell r="F305">
            <v>0</v>
          </cell>
          <cell r="H305" t="str">
            <v>A4</v>
          </cell>
          <cell r="I305">
            <v>0.375</v>
          </cell>
          <cell r="J305">
            <v>39404</v>
          </cell>
          <cell r="K305">
            <v>39410</v>
          </cell>
          <cell r="P305" t="str">
            <v/>
          </cell>
          <cell r="S305" t="str">
            <v/>
          </cell>
        </row>
        <row r="306">
          <cell r="E306" t="str">
            <v>ORÇAMENTAÇÃO</v>
          </cell>
          <cell r="F306">
            <v>0</v>
          </cell>
          <cell r="P306" t="str">
            <v/>
          </cell>
          <cell r="S306" t="str">
            <v/>
          </cell>
        </row>
        <row r="307">
          <cell r="A307">
            <v>236</v>
          </cell>
          <cell r="B307" t="str">
            <v>RT-1016-H-7000</v>
          </cell>
          <cell r="C307" t="str">
            <v>RT-E06-B00-006</v>
          </cell>
          <cell r="D307" t="str">
            <v>E.40.00.000.006</v>
          </cell>
          <cell r="E307" t="str">
            <v>Pacote para Orçamentação</v>
          </cell>
          <cell r="F307">
            <v>0</v>
          </cell>
          <cell r="H307" t="str">
            <v>A4</v>
          </cell>
          <cell r="I307">
            <v>2.75</v>
          </cell>
          <cell r="J307">
            <v>39473</v>
          </cell>
          <cell r="K307">
            <v>39532</v>
          </cell>
          <cell r="P307" t="str">
            <v/>
          </cell>
          <cell r="S307" t="str">
            <v/>
          </cell>
        </row>
        <row r="308">
          <cell r="E308" t="str">
            <v>ANÁLISE DE PROPOSTA</v>
          </cell>
          <cell r="F308">
            <v>0</v>
          </cell>
          <cell r="P308" t="str">
            <v/>
          </cell>
          <cell r="S308" t="str">
            <v/>
          </cell>
        </row>
        <row r="309">
          <cell r="A309">
            <v>237</v>
          </cell>
          <cell r="B309" t="str">
            <v>PT-1016-H-7000</v>
          </cell>
          <cell r="C309" t="str">
            <v>PT-E06-B00-006</v>
          </cell>
          <cell r="D309" t="str">
            <v>E.40.00.000.006</v>
          </cell>
          <cell r="E309" t="str">
            <v>Análise de Proposta</v>
          </cell>
          <cell r="F309">
            <v>0</v>
          </cell>
          <cell r="H309" t="str">
            <v>A4</v>
          </cell>
          <cell r="I309">
            <v>2</v>
          </cell>
          <cell r="J309">
            <v>39473</v>
          </cell>
          <cell r="K309">
            <v>39532</v>
          </cell>
          <cell r="P309" t="str">
            <v/>
          </cell>
          <cell r="S309" t="str">
            <v/>
          </cell>
        </row>
        <row r="310">
          <cell r="B310">
            <v>1017</v>
          </cell>
          <cell r="E310" t="str">
            <v>DEPÓSITO DE NITRATO DE SÓDIO</v>
          </cell>
          <cell r="F310">
            <v>0</v>
          </cell>
          <cell r="P310" t="str">
            <v/>
          </cell>
          <cell r="S310" t="str">
            <v/>
          </cell>
        </row>
        <row r="311">
          <cell r="E311" t="str">
            <v>ARQUITETURA</v>
          </cell>
          <cell r="F311">
            <v>0</v>
          </cell>
          <cell r="P311" t="str">
            <v/>
          </cell>
          <cell r="S311" t="str">
            <v/>
          </cell>
        </row>
        <row r="312">
          <cell r="A312">
            <v>238</v>
          </cell>
          <cell r="B312" t="str">
            <v>1017-A-7000</v>
          </cell>
          <cell r="C312" t="str">
            <v>DE-E06-B15-023</v>
          </cell>
          <cell r="D312" t="str">
            <v>E.40.AR.010.090</v>
          </cell>
          <cell r="E312" t="str">
            <v>Planta Baixa, Cobertura, Cortes e Fachadas</v>
          </cell>
          <cell r="F312">
            <v>0.1</v>
          </cell>
          <cell r="H312" t="str">
            <v>A1</v>
          </cell>
          <cell r="I312">
            <v>1</v>
          </cell>
          <cell r="J312">
            <v>39350</v>
          </cell>
          <cell r="K312">
            <v>39356</v>
          </cell>
          <cell r="P312">
            <v>0</v>
          </cell>
          <cell r="S312">
            <v>0</v>
          </cell>
        </row>
        <row r="313">
          <cell r="E313" t="str">
            <v>CONCRETO</v>
          </cell>
          <cell r="F313">
            <v>0</v>
          </cell>
          <cell r="P313" t="str">
            <v/>
          </cell>
          <cell r="S313" t="str">
            <v/>
          </cell>
        </row>
        <row r="314">
          <cell r="A314">
            <v>239</v>
          </cell>
          <cell r="B314" t="str">
            <v>LV-1017-C-7000</v>
          </cell>
          <cell r="C314" t="str">
            <v>LV-E06-B03-007</v>
          </cell>
          <cell r="D314" t="str">
            <v>E.40.CN.010.065</v>
          </cell>
          <cell r="E314" t="str">
            <v>Lista de Verificação de Desenhos de Fornecedores</v>
          </cell>
          <cell r="F314">
            <v>0</v>
          </cell>
          <cell r="H314" t="str">
            <v>A4</v>
          </cell>
          <cell r="I314">
            <v>3</v>
          </cell>
          <cell r="J314">
            <v>39387</v>
          </cell>
          <cell r="K314">
            <v>39393</v>
          </cell>
          <cell r="P314" t="str">
            <v/>
          </cell>
          <cell r="S314" t="str">
            <v/>
          </cell>
        </row>
        <row r="315">
          <cell r="E315" t="str">
            <v>METÁLICA</v>
          </cell>
          <cell r="F315">
            <v>0</v>
          </cell>
          <cell r="P315" t="str">
            <v/>
          </cell>
          <cell r="S315" t="str">
            <v/>
          </cell>
        </row>
        <row r="316">
          <cell r="A316">
            <v>240</v>
          </cell>
          <cell r="B316" t="str">
            <v>LV-1017-S-7000</v>
          </cell>
          <cell r="C316" t="str">
            <v>LV-E06-B04-007</v>
          </cell>
          <cell r="D316" t="str">
            <v>E.40.EM.010.065</v>
          </cell>
          <cell r="E316" t="str">
            <v>Lista de Verificação de Desenhos de Fornecedores</v>
          </cell>
          <cell r="F316">
            <v>0</v>
          </cell>
          <cell r="H316" t="str">
            <v>A4</v>
          </cell>
          <cell r="I316">
            <v>3</v>
          </cell>
          <cell r="J316">
            <v>39387</v>
          </cell>
          <cell r="K316">
            <v>39393</v>
          </cell>
          <cell r="P316" t="str">
            <v/>
          </cell>
          <cell r="S316" t="str">
            <v/>
          </cell>
        </row>
        <row r="317">
          <cell r="E317" t="str">
            <v>ELÉTRICA</v>
          </cell>
          <cell r="F317">
            <v>0</v>
          </cell>
          <cell r="P317" t="str">
            <v/>
          </cell>
          <cell r="S317" t="str">
            <v/>
          </cell>
        </row>
        <row r="318">
          <cell r="A318">
            <v>241</v>
          </cell>
          <cell r="B318" t="str">
            <v>1017-E-7000</v>
          </cell>
          <cell r="C318" t="str">
            <v>DE-E06-E06-015</v>
          </cell>
          <cell r="D318" t="str">
            <v>E.40.EL.000.090</v>
          </cell>
          <cell r="E318" t="str">
            <v>Planta de SPDA</v>
          </cell>
          <cell r="F318">
            <v>0</v>
          </cell>
          <cell r="H318" t="str">
            <v>A1</v>
          </cell>
          <cell r="I318">
            <v>0.5</v>
          </cell>
          <cell r="J318">
            <v>39367</v>
          </cell>
          <cell r="K318">
            <v>39373</v>
          </cell>
          <cell r="P318" t="str">
            <v/>
          </cell>
          <cell r="S318" t="str">
            <v/>
          </cell>
        </row>
        <row r="319">
          <cell r="A319">
            <v>242</v>
          </cell>
          <cell r="B319" t="str">
            <v>MC-1017-E-7000</v>
          </cell>
          <cell r="C319" t="str">
            <v>MC-E06-E06-010</v>
          </cell>
          <cell r="D319" t="str">
            <v>E.40.EL.000.090</v>
          </cell>
          <cell r="E319" t="str">
            <v>Memória de Cálculo de SPDA</v>
          </cell>
          <cell r="F319">
            <v>0</v>
          </cell>
          <cell r="H319" t="str">
            <v>A4</v>
          </cell>
          <cell r="I319">
            <v>1.5</v>
          </cell>
          <cell r="J319">
            <v>39367</v>
          </cell>
          <cell r="K319">
            <v>39373</v>
          </cell>
          <cell r="P319" t="str">
            <v/>
          </cell>
          <cell r="S319" t="str">
            <v/>
          </cell>
        </row>
        <row r="320">
          <cell r="A320">
            <v>243</v>
          </cell>
          <cell r="B320" t="str">
            <v>LM-1017-E-7000</v>
          </cell>
          <cell r="C320" t="str">
            <v>LM-E06-E06-007</v>
          </cell>
          <cell r="D320" t="str">
            <v>E.40.EL.000.090</v>
          </cell>
          <cell r="E320" t="str">
            <v>Lista de Materiais</v>
          </cell>
          <cell r="F320">
            <v>0</v>
          </cell>
          <cell r="H320" t="str">
            <v>A4</v>
          </cell>
          <cell r="I320">
            <v>0.5</v>
          </cell>
          <cell r="J320">
            <v>39367</v>
          </cell>
          <cell r="K320">
            <v>39373</v>
          </cell>
          <cell r="P320" t="str">
            <v/>
          </cell>
          <cell r="S320" t="str">
            <v/>
          </cell>
        </row>
        <row r="321">
          <cell r="A321">
            <v>244</v>
          </cell>
          <cell r="B321" t="str">
            <v>MD-1017-E-7000</v>
          </cell>
          <cell r="C321" t="str">
            <v>MD-E06-E06-007</v>
          </cell>
          <cell r="D321" t="str">
            <v>E.40.EL.000.090</v>
          </cell>
          <cell r="E321" t="str">
            <v>Memorial Descritivo</v>
          </cell>
          <cell r="F321">
            <v>0</v>
          </cell>
          <cell r="H321" t="str">
            <v>A4</v>
          </cell>
          <cell r="I321">
            <v>1</v>
          </cell>
          <cell r="J321">
            <v>39367</v>
          </cell>
          <cell r="K321">
            <v>39373</v>
          </cell>
          <cell r="P321" t="str">
            <v/>
          </cell>
          <cell r="S321" t="str">
            <v/>
          </cell>
        </row>
        <row r="322">
          <cell r="E322" t="str">
            <v>HIDROSSANITÁRIAS</v>
          </cell>
          <cell r="F322">
            <v>0</v>
          </cell>
          <cell r="P322" t="str">
            <v/>
          </cell>
          <cell r="S322" t="str">
            <v/>
          </cell>
        </row>
        <row r="323">
          <cell r="A323">
            <v>245</v>
          </cell>
          <cell r="B323" t="str">
            <v>1017-B-7000</v>
          </cell>
          <cell r="C323" t="str">
            <v>DE-E06-B49-014</v>
          </cell>
          <cell r="D323" t="str">
            <v>E.40.IE.010.085</v>
          </cell>
          <cell r="E323" t="str">
            <v>Planta e Detalhes - Águas Pluviais</v>
          </cell>
          <cell r="F323">
            <v>0</v>
          </cell>
          <cell r="H323" t="str">
            <v>A1</v>
          </cell>
          <cell r="I323">
            <v>0.5</v>
          </cell>
          <cell r="J323">
            <v>39367</v>
          </cell>
          <cell r="K323">
            <v>39371</v>
          </cell>
          <cell r="P323" t="str">
            <v/>
          </cell>
          <cell r="S323" t="str">
            <v/>
          </cell>
        </row>
        <row r="324">
          <cell r="A324">
            <v>246</v>
          </cell>
          <cell r="B324" t="str">
            <v>LM-1017-B-7000</v>
          </cell>
          <cell r="C324" t="str">
            <v>LM-E06-B49-007</v>
          </cell>
          <cell r="D324" t="str">
            <v>E.40.IE.010.085</v>
          </cell>
          <cell r="E324" t="str">
            <v>Lista de Material</v>
          </cell>
          <cell r="F324">
            <v>0</v>
          </cell>
          <cell r="H324" t="str">
            <v>A4</v>
          </cell>
          <cell r="I324">
            <v>0.1875</v>
          </cell>
          <cell r="J324">
            <v>39367</v>
          </cell>
          <cell r="K324">
            <v>39371</v>
          </cell>
          <cell r="P324" t="str">
            <v/>
          </cell>
          <cell r="S324" t="str">
            <v/>
          </cell>
        </row>
        <row r="325">
          <cell r="E325" t="str">
            <v>ORÇAMENTAÇÃO</v>
          </cell>
          <cell r="F325">
            <v>0</v>
          </cell>
          <cell r="P325" t="str">
            <v/>
          </cell>
          <cell r="S325" t="str">
            <v/>
          </cell>
        </row>
        <row r="326">
          <cell r="A326">
            <v>247</v>
          </cell>
          <cell r="B326" t="str">
            <v>RT-1017-H-7000</v>
          </cell>
          <cell r="C326" t="str">
            <v>RT-E06-B00-007</v>
          </cell>
          <cell r="D326" t="str">
            <v>E.40.00.000.006</v>
          </cell>
          <cell r="E326" t="str">
            <v>Pacote para Orçamentação</v>
          </cell>
          <cell r="F326">
            <v>0</v>
          </cell>
          <cell r="H326" t="str">
            <v>A4</v>
          </cell>
          <cell r="I326">
            <v>2</v>
          </cell>
          <cell r="J326">
            <v>39473</v>
          </cell>
          <cell r="K326">
            <v>39532</v>
          </cell>
          <cell r="P326" t="str">
            <v/>
          </cell>
          <cell r="S326" t="str">
            <v/>
          </cell>
        </row>
        <row r="327">
          <cell r="E327" t="str">
            <v>ANÁLISE DE PROPOSTA</v>
          </cell>
          <cell r="F327">
            <v>0</v>
          </cell>
          <cell r="P327" t="str">
            <v/>
          </cell>
          <cell r="S327" t="str">
            <v/>
          </cell>
        </row>
        <row r="328">
          <cell r="A328">
            <v>248</v>
          </cell>
          <cell r="B328" t="str">
            <v>PT-1017-H-7000</v>
          </cell>
          <cell r="C328" t="str">
            <v>PT-E06-B00-007</v>
          </cell>
          <cell r="D328" t="str">
            <v>E.40.00.000.006</v>
          </cell>
          <cell r="E328" t="str">
            <v>Análise de Proposta</v>
          </cell>
          <cell r="F328">
            <v>0</v>
          </cell>
          <cell r="H328" t="str">
            <v>A4</v>
          </cell>
          <cell r="I328">
            <v>1.25</v>
          </cell>
          <cell r="J328">
            <v>39473</v>
          </cell>
          <cell r="K328">
            <v>39532</v>
          </cell>
          <cell r="P328" t="str">
            <v/>
          </cell>
          <cell r="S328" t="str">
            <v/>
          </cell>
        </row>
        <row r="329">
          <cell r="B329">
            <v>1018</v>
          </cell>
          <cell r="E329" t="str">
            <v>GUARITA DA FÁBRICA DE EXPLOSIVOS</v>
          </cell>
          <cell r="F329">
            <v>0</v>
          </cell>
          <cell r="P329" t="str">
            <v/>
          </cell>
          <cell r="S329" t="str">
            <v/>
          </cell>
        </row>
        <row r="330">
          <cell r="E330" t="str">
            <v>ARQUITETURA</v>
          </cell>
          <cell r="F330">
            <v>0</v>
          </cell>
          <cell r="P330" t="str">
            <v/>
          </cell>
          <cell r="S330" t="str">
            <v/>
          </cell>
        </row>
        <row r="331">
          <cell r="A331">
            <v>249</v>
          </cell>
          <cell r="B331" t="str">
            <v>1018-A-7000</v>
          </cell>
          <cell r="C331" t="str">
            <v>DE-E06-B15-024</v>
          </cell>
          <cell r="D331" t="str">
            <v>E.40.AR.010.105</v>
          </cell>
          <cell r="E331" t="str">
            <v>Planta Baixa, Cobertura e Cortes</v>
          </cell>
          <cell r="F331">
            <v>0.1</v>
          </cell>
          <cell r="H331" t="str">
            <v>A1</v>
          </cell>
          <cell r="I331">
            <v>1</v>
          </cell>
          <cell r="J331">
            <v>39353</v>
          </cell>
          <cell r="K331">
            <v>39359</v>
          </cell>
          <cell r="P331">
            <v>0</v>
          </cell>
          <cell r="S331">
            <v>0</v>
          </cell>
        </row>
        <row r="332">
          <cell r="A332">
            <v>250</v>
          </cell>
          <cell r="B332" t="str">
            <v>1018-A-7001</v>
          </cell>
          <cell r="C332" t="str">
            <v>DE-E06-B15-025</v>
          </cell>
          <cell r="D332" t="str">
            <v>E.40.AR.010.115</v>
          </cell>
          <cell r="E332" t="str">
            <v>Fachadas, Det. Sanitário e Pag. Forro</v>
          </cell>
          <cell r="F332">
            <v>0</v>
          </cell>
          <cell r="H332" t="str">
            <v>A1</v>
          </cell>
          <cell r="I332">
            <v>1</v>
          </cell>
          <cell r="J332">
            <v>39370</v>
          </cell>
          <cell r="K332">
            <v>39374</v>
          </cell>
          <cell r="P332" t="str">
            <v/>
          </cell>
          <cell r="S332" t="str">
            <v/>
          </cell>
        </row>
        <row r="333">
          <cell r="E333" t="str">
            <v>CONCRETO</v>
          </cell>
          <cell r="F333">
            <v>0</v>
          </cell>
          <cell r="P333" t="str">
            <v/>
          </cell>
          <cell r="S333" t="str">
            <v/>
          </cell>
        </row>
        <row r="334">
          <cell r="A334">
            <v>251</v>
          </cell>
          <cell r="B334" t="str">
            <v>LV-1018-C-7000</v>
          </cell>
          <cell r="C334" t="str">
            <v>LV-E06-B03-008</v>
          </cell>
          <cell r="D334" t="str">
            <v>E.40.CN.010.075</v>
          </cell>
          <cell r="E334" t="str">
            <v>Lista de Verificação de Desenhos de Fornecedores</v>
          </cell>
          <cell r="F334">
            <v>0</v>
          </cell>
          <cell r="H334" t="str">
            <v>A4</v>
          </cell>
          <cell r="I334">
            <v>3</v>
          </cell>
          <cell r="J334">
            <v>39390</v>
          </cell>
          <cell r="K334">
            <v>39396</v>
          </cell>
          <cell r="P334" t="str">
            <v/>
          </cell>
          <cell r="S334" t="str">
            <v/>
          </cell>
        </row>
        <row r="335">
          <cell r="E335" t="str">
            <v>METÁLICA</v>
          </cell>
          <cell r="F335">
            <v>0</v>
          </cell>
          <cell r="P335" t="str">
            <v/>
          </cell>
          <cell r="S335" t="str">
            <v/>
          </cell>
        </row>
        <row r="336">
          <cell r="A336">
            <v>252</v>
          </cell>
          <cell r="B336" t="str">
            <v>LV-1018-S-7000</v>
          </cell>
          <cell r="C336" t="str">
            <v>LV-E06-B04-008</v>
          </cell>
          <cell r="D336" t="str">
            <v>E.40.EM.010.075</v>
          </cell>
          <cell r="E336" t="str">
            <v>Lista de Verificação de Desenhos de Fornecedores</v>
          </cell>
          <cell r="F336">
            <v>0</v>
          </cell>
          <cell r="H336" t="str">
            <v>A4</v>
          </cell>
          <cell r="I336">
            <v>3</v>
          </cell>
          <cell r="J336">
            <v>39390</v>
          </cell>
          <cell r="K336">
            <v>39396</v>
          </cell>
          <cell r="P336" t="str">
            <v/>
          </cell>
          <cell r="S336" t="str">
            <v/>
          </cell>
        </row>
        <row r="337">
          <cell r="E337" t="str">
            <v>ELÉTRICA</v>
          </cell>
          <cell r="F337">
            <v>0</v>
          </cell>
          <cell r="P337" t="str">
            <v/>
          </cell>
          <cell r="S337" t="str">
            <v/>
          </cell>
        </row>
        <row r="338">
          <cell r="A338">
            <v>253</v>
          </cell>
          <cell r="B338" t="str">
            <v>1018-E-7000</v>
          </cell>
          <cell r="C338" t="str">
            <v>DE-E06-E06-032</v>
          </cell>
          <cell r="D338" t="str">
            <v>E.40.EL.000.105</v>
          </cell>
          <cell r="E338" t="str">
            <v>Planta de Distribuição de Força e Aterramento</v>
          </cell>
          <cell r="F338">
            <v>0</v>
          </cell>
          <cell r="H338" t="str">
            <v>A1</v>
          </cell>
          <cell r="I338">
            <v>1</v>
          </cell>
          <cell r="J338">
            <v>39370</v>
          </cell>
          <cell r="K338">
            <v>39376</v>
          </cell>
          <cell r="P338" t="str">
            <v/>
          </cell>
          <cell r="S338" t="str">
            <v/>
          </cell>
        </row>
        <row r="339">
          <cell r="A339">
            <v>254</v>
          </cell>
          <cell r="B339" t="str">
            <v>1018-E-7001</v>
          </cell>
          <cell r="C339" t="str">
            <v>DE-E06-E06-033</v>
          </cell>
          <cell r="D339" t="str">
            <v>E.40.EL.000.105</v>
          </cell>
          <cell r="E339" t="str">
            <v>Planta de Iluminação e Tomadas de Corrente</v>
          </cell>
          <cell r="F339">
            <v>0</v>
          </cell>
          <cell r="H339" t="str">
            <v>A1</v>
          </cell>
          <cell r="I339">
            <v>1</v>
          </cell>
          <cell r="J339">
            <v>39370</v>
          </cell>
          <cell r="K339">
            <v>39376</v>
          </cell>
          <cell r="P339" t="str">
            <v/>
          </cell>
          <cell r="S339" t="str">
            <v/>
          </cell>
        </row>
        <row r="340">
          <cell r="A340">
            <v>255</v>
          </cell>
          <cell r="B340" t="str">
            <v>1018-E-7002</v>
          </cell>
          <cell r="C340" t="str">
            <v>DE-E06-E06-034</v>
          </cell>
          <cell r="D340" t="str">
            <v>E.40.EL.000.105</v>
          </cell>
          <cell r="E340" t="str">
            <v>Planta de SPDA</v>
          </cell>
          <cell r="F340">
            <v>0</v>
          </cell>
          <cell r="H340" t="str">
            <v>A1</v>
          </cell>
          <cell r="I340">
            <v>1</v>
          </cell>
          <cell r="J340">
            <v>39370</v>
          </cell>
          <cell r="K340">
            <v>39376</v>
          </cell>
          <cell r="P340" t="str">
            <v/>
          </cell>
          <cell r="S340" t="str">
            <v/>
          </cell>
        </row>
        <row r="341">
          <cell r="A341">
            <v>253</v>
          </cell>
          <cell r="B341" t="str">
            <v>1018-E-7003</v>
          </cell>
          <cell r="C341" t="str">
            <v>DE-E06-E06-035</v>
          </cell>
          <cell r="D341" t="str">
            <v>E.40.EL.000.105</v>
          </cell>
          <cell r="E341" t="str">
            <v>Diagrama Unifilar e Quadro de Cargas Elétricas</v>
          </cell>
          <cell r="F341">
            <v>0</v>
          </cell>
          <cell r="H341" t="str">
            <v>A1</v>
          </cell>
          <cell r="I341">
            <v>1.25</v>
          </cell>
          <cell r="J341">
            <v>39370</v>
          </cell>
          <cell r="K341">
            <v>39376</v>
          </cell>
          <cell r="P341" t="str">
            <v/>
          </cell>
          <cell r="S341" t="str">
            <v/>
          </cell>
        </row>
        <row r="342">
          <cell r="A342">
            <v>254</v>
          </cell>
          <cell r="B342" t="str">
            <v>MC-1018-E-7000</v>
          </cell>
          <cell r="C342" t="str">
            <v>MC-E06-E06-017</v>
          </cell>
          <cell r="D342" t="str">
            <v>E.40.EL.000.105</v>
          </cell>
          <cell r="E342" t="str">
            <v>Memória de Cálculo de Iluminação</v>
          </cell>
          <cell r="F342">
            <v>0</v>
          </cell>
          <cell r="H342" t="str">
            <v>A4</v>
          </cell>
          <cell r="I342">
            <v>3</v>
          </cell>
          <cell r="J342">
            <v>39370</v>
          </cell>
          <cell r="K342">
            <v>39376</v>
          </cell>
          <cell r="P342" t="str">
            <v/>
          </cell>
          <cell r="S342" t="str">
            <v/>
          </cell>
        </row>
        <row r="343">
          <cell r="A343">
            <v>255</v>
          </cell>
          <cell r="B343" t="str">
            <v>MC-1018-E-7001</v>
          </cell>
          <cell r="C343" t="str">
            <v>MC-E06-E06-018</v>
          </cell>
          <cell r="D343" t="str">
            <v>E.40.EL.000.105</v>
          </cell>
          <cell r="E343" t="str">
            <v>Memória de Cálculo de SPDA</v>
          </cell>
          <cell r="F343">
            <v>0</v>
          </cell>
          <cell r="H343" t="str">
            <v>A4</v>
          </cell>
          <cell r="I343">
            <v>3</v>
          </cell>
          <cell r="J343">
            <v>39370</v>
          </cell>
          <cell r="K343">
            <v>39376</v>
          </cell>
          <cell r="P343" t="str">
            <v/>
          </cell>
          <cell r="S343" t="str">
            <v/>
          </cell>
        </row>
        <row r="344">
          <cell r="A344">
            <v>256</v>
          </cell>
          <cell r="B344" t="str">
            <v>LM-1018-E-7000</v>
          </cell>
          <cell r="C344" t="str">
            <v>LM-E06-E06-009</v>
          </cell>
          <cell r="D344" t="str">
            <v>E.40.EL.000.105</v>
          </cell>
          <cell r="E344" t="str">
            <v>Lista de Materiais</v>
          </cell>
          <cell r="F344">
            <v>0</v>
          </cell>
          <cell r="H344" t="str">
            <v>A4</v>
          </cell>
          <cell r="I344">
            <v>1</v>
          </cell>
          <cell r="J344">
            <v>39370</v>
          </cell>
          <cell r="K344">
            <v>39376</v>
          </cell>
          <cell r="P344" t="str">
            <v/>
          </cell>
          <cell r="S344" t="str">
            <v/>
          </cell>
        </row>
        <row r="345">
          <cell r="A345">
            <v>257</v>
          </cell>
          <cell r="B345" t="str">
            <v>FD-1018-E-7000</v>
          </cell>
          <cell r="C345" t="str">
            <v>FD-E06-E06-009</v>
          </cell>
          <cell r="D345" t="str">
            <v>E.40.EL.000.105</v>
          </cell>
          <cell r="E345" t="str">
            <v>Folha de Dados (Quadro de Distribuição)</v>
          </cell>
          <cell r="F345">
            <v>0</v>
          </cell>
          <cell r="H345" t="str">
            <v>A4</v>
          </cell>
          <cell r="I345">
            <v>0.125</v>
          </cell>
          <cell r="J345">
            <v>39370</v>
          </cell>
          <cell r="K345">
            <v>39376</v>
          </cell>
          <cell r="P345" t="str">
            <v/>
          </cell>
          <cell r="S345" t="str">
            <v/>
          </cell>
        </row>
        <row r="346">
          <cell r="A346">
            <v>258</v>
          </cell>
          <cell r="B346" t="str">
            <v>MD-1018-E-7000</v>
          </cell>
          <cell r="C346" t="str">
            <v>MD-E06-E06-009</v>
          </cell>
          <cell r="D346" t="str">
            <v>E.40.EL.000.105</v>
          </cell>
          <cell r="E346" t="str">
            <v>Memorial Descritivo</v>
          </cell>
          <cell r="F346">
            <v>0</v>
          </cell>
          <cell r="H346" t="str">
            <v>A4</v>
          </cell>
          <cell r="I346">
            <v>1</v>
          </cell>
          <cell r="J346">
            <v>39370</v>
          </cell>
          <cell r="K346">
            <v>39376</v>
          </cell>
          <cell r="P346" t="str">
            <v/>
          </cell>
          <cell r="S346" t="str">
            <v/>
          </cell>
        </row>
        <row r="347">
          <cell r="E347" t="str">
            <v>TELEFONIA E DADOS</v>
          </cell>
          <cell r="F347">
            <v>0</v>
          </cell>
          <cell r="P347" t="str">
            <v/>
          </cell>
          <cell r="S347" t="str">
            <v/>
          </cell>
        </row>
        <row r="348">
          <cell r="A348">
            <v>259</v>
          </cell>
          <cell r="B348" t="str">
            <v>1018-K-7000</v>
          </cell>
          <cell r="C348" t="str">
            <v>DE-E06-E47-003</v>
          </cell>
          <cell r="D348" t="str">
            <v>E.40.CM.010.090</v>
          </cell>
          <cell r="E348" t="str">
            <v>Planta Baixa</v>
          </cell>
          <cell r="F348">
            <v>0</v>
          </cell>
          <cell r="H348" t="str">
            <v>A1</v>
          </cell>
          <cell r="I348">
            <v>1</v>
          </cell>
          <cell r="J348">
            <v>39370</v>
          </cell>
          <cell r="K348">
            <v>39376</v>
          </cell>
          <cell r="P348" t="str">
            <v/>
          </cell>
          <cell r="S348" t="str">
            <v/>
          </cell>
        </row>
        <row r="349">
          <cell r="A349">
            <v>260</v>
          </cell>
          <cell r="B349" t="str">
            <v>LM-1018-K-7000</v>
          </cell>
          <cell r="C349" t="str">
            <v>LM-E06-E47-003</v>
          </cell>
          <cell r="D349" t="str">
            <v>E.40.CM.010.090</v>
          </cell>
          <cell r="E349" t="str">
            <v>Lista de Materiais</v>
          </cell>
          <cell r="F349">
            <v>0</v>
          </cell>
          <cell r="H349" t="str">
            <v>A4</v>
          </cell>
          <cell r="I349">
            <v>0.125</v>
          </cell>
          <cell r="J349">
            <v>39370</v>
          </cell>
          <cell r="K349">
            <v>39376</v>
          </cell>
          <cell r="P349" t="str">
            <v/>
          </cell>
          <cell r="S349" t="str">
            <v/>
          </cell>
        </row>
        <row r="350">
          <cell r="E350" t="str">
            <v>HIDROSSANITÁRIAS</v>
          </cell>
          <cell r="F350">
            <v>0</v>
          </cell>
          <cell r="P350" t="str">
            <v/>
          </cell>
          <cell r="S350" t="str">
            <v/>
          </cell>
        </row>
        <row r="351">
          <cell r="A351">
            <v>261</v>
          </cell>
          <cell r="B351" t="str">
            <v>1018-B-7000</v>
          </cell>
          <cell r="C351" t="str">
            <v>DE-E06-B49-015</v>
          </cell>
          <cell r="D351" t="str">
            <v>E.40.IE.010.100</v>
          </cell>
          <cell r="E351" t="str">
            <v>Plantas, Isométrico e Esquema Vertical - Água Fria e Esgoto Sanitário</v>
          </cell>
          <cell r="F351">
            <v>0</v>
          </cell>
          <cell r="H351" t="str">
            <v>A1</v>
          </cell>
          <cell r="I351">
            <v>1</v>
          </cell>
          <cell r="J351">
            <v>39370</v>
          </cell>
          <cell r="K351">
            <v>39376</v>
          </cell>
          <cell r="P351" t="str">
            <v/>
          </cell>
          <cell r="S351" t="str">
            <v/>
          </cell>
        </row>
        <row r="352">
          <cell r="A352">
            <v>262</v>
          </cell>
          <cell r="B352" t="str">
            <v>1018-B-7001</v>
          </cell>
          <cell r="C352" t="str">
            <v>DE-E06-B49-016</v>
          </cell>
          <cell r="D352" t="str">
            <v>E.40.IE.010.100</v>
          </cell>
          <cell r="E352" t="str">
            <v>Planta e Detalhes - Águas Pluviais</v>
          </cell>
          <cell r="F352">
            <v>0</v>
          </cell>
          <cell r="H352" t="str">
            <v>A1</v>
          </cell>
          <cell r="I352">
            <v>1</v>
          </cell>
          <cell r="J352">
            <v>39370</v>
          </cell>
          <cell r="K352">
            <v>39376</v>
          </cell>
          <cell r="P352" t="str">
            <v/>
          </cell>
          <cell r="S352" t="str">
            <v/>
          </cell>
        </row>
        <row r="353">
          <cell r="A353">
            <v>263</v>
          </cell>
          <cell r="B353" t="str">
            <v>LM-1018-B-7000</v>
          </cell>
          <cell r="C353" t="str">
            <v>LM-E06-B49-008</v>
          </cell>
          <cell r="D353" t="str">
            <v>E.40.IE.010.100</v>
          </cell>
          <cell r="E353" t="str">
            <v>Lista de Material</v>
          </cell>
          <cell r="F353">
            <v>0</v>
          </cell>
          <cell r="H353" t="str">
            <v>A4</v>
          </cell>
          <cell r="I353">
            <v>0.375</v>
          </cell>
          <cell r="J353">
            <v>39370</v>
          </cell>
          <cell r="K353">
            <v>39376</v>
          </cell>
          <cell r="P353" t="str">
            <v/>
          </cell>
          <cell r="S353" t="str">
            <v/>
          </cell>
        </row>
        <row r="354">
          <cell r="E354" t="str">
            <v>ORÇAMENTAÇÃO</v>
          </cell>
          <cell r="F354">
            <v>0</v>
          </cell>
          <cell r="P354" t="str">
            <v/>
          </cell>
          <cell r="S354" t="str">
            <v/>
          </cell>
        </row>
        <row r="355">
          <cell r="A355">
            <v>264</v>
          </cell>
          <cell r="B355" t="str">
            <v>RT-1018-H-7000</v>
          </cell>
          <cell r="C355" t="str">
            <v>RT-E06-B00-008</v>
          </cell>
          <cell r="D355" t="str">
            <v>E.40.00.000.006</v>
          </cell>
          <cell r="E355" t="str">
            <v>Pacote para Orçamentação</v>
          </cell>
          <cell r="F355">
            <v>0</v>
          </cell>
          <cell r="H355" t="str">
            <v>A4</v>
          </cell>
          <cell r="I355">
            <v>1</v>
          </cell>
          <cell r="J355">
            <v>39473</v>
          </cell>
          <cell r="K355">
            <v>39532</v>
          </cell>
          <cell r="P355" t="str">
            <v/>
          </cell>
          <cell r="S355" t="str">
            <v/>
          </cell>
        </row>
        <row r="356">
          <cell r="E356" t="str">
            <v>ANÁLISE DE PROPOSTA</v>
          </cell>
          <cell r="F356">
            <v>0</v>
          </cell>
          <cell r="P356" t="str">
            <v/>
          </cell>
          <cell r="S356" t="str">
            <v/>
          </cell>
        </row>
        <row r="357">
          <cell r="A357">
            <v>265</v>
          </cell>
          <cell r="B357" t="str">
            <v>PT-1018-H-7000</v>
          </cell>
          <cell r="C357" t="str">
            <v>PT-E06-B00-008</v>
          </cell>
          <cell r="D357" t="str">
            <v>E.40.00.000.006</v>
          </cell>
          <cell r="E357" t="str">
            <v>Análise de Proposta</v>
          </cell>
          <cell r="F357">
            <v>0</v>
          </cell>
          <cell r="H357" t="str">
            <v>A4</v>
          </cell>
          <cell r="I357">
            <v>0.5</v>
          </cell>
          <cell r="J357">
            <v>39473</v>
          </cell>
          <cell r="K357">
            <v>39532</v>
          </cell>
          <cell r="P357" t="str">
            <v/>
          </cell>
          <cell r="S357" t="str">
            <v/>
          </cell>
        </row>
        <row r="358">
          <cell r="B358">
            <v>1021</v>
          </cell>
          <cell r="E358" t="str">
            <v>ESCRITÓRIO DA MINA</v>
          </cell>
          <cell r="F358">
            <v>0</v>
          </cell>
          <cell r="P358" t="str">
            <v/>
          </cell>
          <cell r="S358" t="str">
            <v/>
          </cell>
        </row>
        <row r="359">
          <cell r="E359" t="str">
            <v>ARQUITETURA</v>
          </cell>
          <cell r="F359">
            <v>0</v>
          </cell>
          <cell r="P359" t="str">
            <v/>
          </cell>
          <cell r="S359" t="str">
            <v/>
          </cell>
        </row>
        <row r="360">
          <cell r="A360">
            <v>266</v>
          </cell>
          <cell r="B360" t="str">
            <v>1021-A-7000</v>
          </cell>
          <cell r="C360" t="str">
            <v>DE-E06-B15-026</v>
          </cell>
          <cell r="D360" t="str">
            <v>E.40.AR.010.120</v>
          </cell>
          <cell r="E360" t="str">
            <v>Planta Baixa e Cobertura</v>
          </cell>
          <cell r="F360">
            <v>0</v>
          </cell>
          <cell r="H360" t="str">
            <v>A1</v>
          </cell>
          <cell r="I360">
            <v>1</v>
          </cell>
          <cell r="J360">
            <v>39424</v>
          </cell>
          <cell r="K360">
            <v>39430</v>
          </cell>
          <cell r="P360" t="str">
            <v/>
          </cell>
          <cell r="S360" t="str">
            <v/>
          </cell>
        </row>
        <row r="361">
          <cell r="A361">
            <v>267</v>
          </cell>
          <cell r="B361" t="str">
            <v>1021-A-7001</v>
          </cell>
          <cell r="C361" t="str">
            <v>DE-E06-B15-027</v>
          </cell>
          <cell r="D361" t="str">
            <v>E.40.AR.010.120</v>
          </cell>
          <cell r="E361" t="str">
            <v>Cortes e Fachadas</v>
          </cell>
          <cell r="F361">
            <v>0</v>
          </cell>
          <cell r="H361" t="str">
            <v>A1</v>
          </cell>
          <cell r="I361">
            <v>1</v>
          </cell>
          <cell r="J361">
            <v>39424</v>
          </cell>
          <cell r="K361">
            <v>39430</v>
          </cell>
          <cell r="P361" t="str">
            <v/>
          </cell>
          <cell r="S361" t="str">
            <v/>
          </cell>
        </row>
        <row r="362">
          <cell r="A362">
            <v>268</v>
          </cell>
          <cell r="B362" t="str">
            <v>1021-A-7002</v>
          </cell>
          <cell r="C362" t="str">
            <v>DE-E06-B15-028</v>
          </cell>
          <cell r="D362" t="str">
            <v>E.40.AR.010.130</v>
          </cell>
          <cell r="E362" t="str">
            <v>Det. Sanitários/Copa</v>
          </cell>
          <cell r="F362">
            <v>0</v>
          </cell>
          <cell r="H362" t="str">
            <v>A1</v>
          </cell>
          <cell r="I362">
            <v>1</v>
          </cell>
          <cell r="J362">
            <v>39441</v>
          </cell>
          <cell r="K362">
            <v>39445</v>
          </cell>
          <cell r="P362" t="str">
            <v/>
          </cell>
          <cell r="S362" t="str">
            <v/>
          </cell>
        </row>
        <row r="363">
          <cell r="A363">
            <v>269</v>
          </cell>
          <cell r="B363" t="str">
            <v>1021-A-7003</v>
          </cell>
          <cell r="C363" t="str">
            <v>DE-E06-B15-029</v>
          </cell>
          <cell r="D363" t="str">
            <v>E.40.AR.010.130</v>
          </cell>
          <cell r="E363" t="str">
            <v>Paginação de Forro e Lay out de Mobiliário</v>
          </cell>
          <cell r="F363">
            <v>0</v>
          </cell>
          <cell r="H363" t="str">
            <v>A1</v>
          </cell>
          <cell r="I363">
            <v>1</v>
          </cell>
          <cell r="J363">
            <v>39441</v>
          </cell>
          <cell r="K363">
            <v>39445</v>
          </cell>
          <cell r="P363" t="str">
            <v/>
          </cell>
          <cell r="S363" t="str">
            <v/>
          </cell>
        </row>
        <row r="364">
          <cell r="E364" t="str">
            <v>CONCRETO</v>
          </cell>
          <cell r="F364">
            <v>0</v>
          </cell>
          <cell r="P364" t="str">
            <v/>
          </cell>
          <cell r="S364" t="str">
            <v/>
          </cell>
        </row>
        <row r="365">
          <cell r="A365">
            <v>270</v>
          </cell>
          <cell r="B365" t="str">
            <v>LV-1021-C-7000</v>
          </cell>
          <cell r="C365" t="str">
            <v>LV-E06-B03-009</v>
          </cell>
          <cell r="D365" t="str">
            <v>E.40.CN.010.085</v>
          </cell>
          <cell r="E365" t="str">
            <v>Lista de Verificação de Desenhos de Fornecedores</v>
          </cell>
          <cell r="F365">
            <v>0</v>
          </cell>
          <cell r="H365" t="str">
            <v>A4</v>
          </cell>
          <cell r="I365">
            <v>6</v>
          </cell>
          <cell r="J365">
            <v>39461</v>
          </cell>
          <cell r="K365">
            <v>39467</v>
          </cell>
          <cell r="P365" t="str">
            <v/>
          </cell>
          <cell r="S365" t="str">
            <v/>
          </cell>
        </row>
        <row r="366">
          <cell r="E366" t="str">
            <v>METÁLICA</v>
          </cell>
          <cell r="F366">
            <v>0</v>
          </cell>
          <cell r="P366" t="str">
            <v/>
          </cell>
          <cell r="S366" t="str">
            <v/>
          </cell>
        </row>
        <row r="367">
          <cell r="A367">
            <v>271</v>
          </cell>
          <cell r="B367" t="str">
            <v>LV-1021-S-7000</v>
          </cell>
          <cell r="C367" t="str">
            <v>LV-E06-B04-009</v>
          </cell>
          <cell r="D367" t="str">
            <v>E.40.EM.010.085</v>
          </cell>
          <cell r="E367" t="str">
            <v>Lista de Verificação de Desenhos de Fornecedores</v>
          </cell>
          <cell r="F367">
            <v>0</v>
          </cell>
          <cell r="H367" t="str">
            <v>A4</v>
          </cell>
          <cell r="I367">
            <v>5</v>
          </cell>
          <cell r="J367">
            <v>39461</v>
          </cell>
          <cell r="K367">
            <v>39467</v>
          </cell>
          <cell r="P367" t="str">
            <v/>
          </cell>
          <cell r="S367" t="str">
            <v/>
          </cell>
        </row>
        <row r="368">
          <cell r="E368" t="str">
            <v>ELÉTRICA</v>
          </cell>
          <cell r="F368">
            <v>0</v>
          </cell>
          <cell r="P368" t="str">
            <v/>
          </cell>
          <cell r="S368" t="str">
            <v/>
          </cell>
        </row>
        <row r="369">
          <cell r="A369">
            <v>272</v>
          </cell>
          <cell r="B369" t="str">
            <v>1021-E-7000</v>
          </cell>
          <cell r="C369" t="str">
            <v>DE-E06-E06-040</v>
          </cell>
          <cell r="D369" t="str">
            <v>E.40.EL.000.120</v>
          </cell>
          <cell r="E369" t="str">
            <v>Planta de Distribuição de Força e Aterramento</v>
          </cell>
          <cell r="F369">
            <v>0</v>
          </cell>
          <cell r="H369" t="str">
            <v>A1</v>
          </cell>
          <cell r="I369">
            <v>1</v>
          </cell>
          <cell r="J369">
            <v>39441</v>
          </cell>
          <cell r="K369">
            <v>39447</v>
          </cell>
          <cell r="P369" t="str">
            <v/>
          </cell>
          <cell r="S369" t="str">
            <v/>
          </cell>
        </row>
        <row r="370">
          <cell r="A370">
            <v>273</v>
          </cell>
          <cell r="B370" t="str">
            <v>1021-E-7001</v>
          </cell>
          <cell r="C370" t="str">
            <v>DE-E06-E06-041</v>
          </cell>
          <cell r="D370" t="str">
            <v>E.40.EL.000.120</v>
          </cell>
          <cell r="E370" t="str">
            <v>Planta de Iluminação e Tomadas de Corrente</v>
          </cell>
          <cell r="F370">
            <v>0</v>
          </cell>
          <cell r="H370" t="str">
            <v>A1</v>
          </cell>
          <cell r="I370">
            <v>1</v>
          </cell>
          <cell r="J370">
            <v>39441</v>
          </cell>
          <cell r="K370">
            <v>39447</v>
          </cell>
          <cell r="P370" t="str">
            <v/>
          </cell>
          <cell r="S370" t="str">
            <v/>
          </cell>
        </row>
        <row r="371">
          <cell r="A371">
            <v>274</v>
          </cell>
          <cell r="B371" t="str">
            <v>1021-E-7002</v>
          </cell>
          <cell r="C371" t="str">
            <v>DE-E06-E06-042</v>
          </cell>
          <cell r="D371" t="str">
            <v>E.40.EL.000.120</v>
          </cell>
          <cell r="E371" t="str">
            <v>Planta de SPDA</v>
          </cell>
          <cell r="F371">
            <v>0</v>
          </cell>
          <cell r="H371" t="str">
            <v>A1</v>
          </cell>
          <cell r="I371">
            <v>1</v>
          </cell>
          <cell r="J371">
            <v>39441</v>
          </cell>
          <cell r="K371">
            <v>39447</v>
          </cell>
          <cell r="P371" t="str">
            <v/>
          </cell>
          <cell r="S371" t="str">
            <v/>
          </cell>
        </row>
        <row r="372">
          <cell r="A372">
            <v>275</v>
          </cell>
          <cell r="B372" t="str">
            <v>1021-E-7003</v>
          </cell>
          <cell r="C372" t="str">
            <v>DE-E06-E06-043</v>
          </cell>
          <cell r="D372" t="str">
            <v>E.40.EL.000.120</v>
          </cell>
          <cell r="E372" t="str">
            <v>Diagrama Unifilar e Quadro de Cargas Elétricas</v>
          </cell>
          <cell r="F372">
            <v>0</v>
          </cell>
          <cell r="H372" t="str">
            <v>A1</v>
          </cell>
          <cell r="I372">
            <v>1.25</v>
          </cell>
          <cell r="J372">
            <v>39441</v>
          </cell>
          <cell r="K372">
            <v>39447</v>
          </cell>
          <cell r="P372" t="str">
            <v/>
          </cell>
          <cell r="S372" t="str">
            <v/>
          </cell>
        </row>
        <row r="373">
          <cell r="A373">
            <v>276</v>
          </cell>
          <cell r="B373" t="str">
            <v>MC-1021-E-7000</v>
          </cell>
          <cell r="C373" t="str">
            <v>MC-E06-E06-021</v>
          </cell>
          <cell r="D373" t="str">
            <v>E.40.EL.000.120</v>
          </cell>
          <cell r="E373" t="str">
            <v>Memória de Cálculo de Iluminação</v>
          </cell>
          <cell r="F373">
            <v>0</v>
          </cell>
          <cell r="H373" t="str">
            <v>A4</v>
          </cell>
          <cell r="I373">
            <v>3</v>
          </cell>
          <cell r="J373">
            <v>39441</v>
          </cell>
          <cell r="K373">
            <v>39447</v>
          </cell>
          <cell r="P373" t="str">
            <v/>
          </cell>
          <cell r="S373" t="str">
            <v/>
          </cell>
        </row>
        <row r="374">
          <cell r="A374">
            <v>277</v>
          </cell>
          <cell r="B374" t="str">
            <v>MC-1021-E-7001</v>
          </cell>
          <cell r="C374" t="str">
            <v>MC-E06-E06-022</v>
          </cell>
          <cell r="D374" t="str">
            <v>E.40.EL.000.120</v>
          </cell>
          <cell r="E374" t="str">
            <v>Memória de Cálculo de SPDA</v>
          </cell>
          <cell r="F374">
            <v>0</v>
          </cell>
          <cell r="H374" t="str">
            <v>A4</v>
          </cell>
          <cell r="I374">
            <v>3</v>
          </cell>
          <cell r="J374">
            <v>39441</v>
          </cell>
          <cell r="K374">
            <v>39447</v>
          </cell>
          <cell r="P374" t="str">
            <v/>
          </cell>
          <cell r="S374" t="str">
            <v/>
          </cell>
        </row>
        <row r="375">
          <cell r="A375">
            <v>278</v>
          </cell>
          <cell r="B375" t="str">
            <v>LM-1021-E-7000</v>
          </cell>
          <cell r="C375" t="str">
            <v>LM-E06-E06-011</v>
          </cell>
          <cell r="D375" t="str">
            <v>E.40.EL.000.120</v>
          </cell>
          <cell r="E375" t="str">
            <v>Lista de Materiais</v>
          </cell>
          <cell r="F375">
            <v>0</v>
          </cell>
          <cell r="H375" t="str">
            <v>A4</v>
          </cell>
          <cell r="I375">
            <v>1</v>
          </cell>
          <cell r="J375">
            <v>39441</v>
          </cell>
          <cell r="K375">
            <v>39447</v>
          </cell>
          <cell r="P375" t="str">
            <v/>
          </cell>
          <cell r="S375" t="str">
            <v/>
          </cell>
        </row>
        <row r="376">
          <cell r="A376">
            <v>279</v>
          </cell>
          <cell r="B376" t="str">
            <v>FD-1021-E-7000</v>
          </cell>
          <cell r="C376" t="str">
            <v>FD-E06-E06-011</v>
          </cell>
          <cell r="D376" t="str">
            <v>E.40.EL.000.120</v>
          </cell>
          <cell r="E376" t="str">
            <v>Folha de Dados (Quadro de Distribuição)</v>
          </cell>
          <cell r="F376">
            <v>0</v>
          </cell>
          <cell r="H376" t="str">
            <v>A4</v>
          </cell>
          <cell r="I376">
            <v>0.125</v>
          </cell>
          <cell r="J376">
            <v>39441</v>
          </cell>
          <cell r="K376">
            <v>39447</v>
          </cell>
          <cell r="P376" t="str">
            <v/>
          </cell>
          <cell r="S376" t="str">
            <v/>
          </cell>
        </row>
        <row r="377">
          <cell r="A377">
            <v>280</v>
          </cell>
          <cell r="B377" t="str">
            <v>MD-1020-E-7000</v>
          </cell>
          <cell r="C377" t="str">
            <v>MD-E06-E06-011</v>
          </cell>
          <cell r="D377" t="str">
            <v>E.40.EL.000.120</v>
          </cell>
          <cell r="E377" t="str">
            <v>Memorial Descritivo</v>
          </cell>
          <cell r="F377">
            <v>0</v>
          </cell>
          <cell r="H377" t="str">
            <v>A4</v>
          </cell>
          <cell r="I377">
            <v>1</v>
          </cell>
          <cell r="J377">
            <v>39441</v>
          </cell>
          <cell r="K377">
            <v>39447</v>
          </cell>
          <cell r="P377" t="str">
            <v/>
          </cell>
          <cell r="S377" t="str">
            <v/>
          </cell>
        </row>
        <row r="378">
          <cell r="E378" t="str">
            <v>TELEFONIA E DADOS</v>
          </cell>
          <cell r="F378">
            <v>0</v>
          </cell>
          <cell r="P378" t="str">
            <v/>
          </cell>
          <cell r="S378" t="str">
            <v/>
          </cell>
        </row>
        <row r="379">
          <cell r="A379">
            <v>281</v>
          </cell>
          <cell r="B379" t="str">
            <v>1021-K-7000</v>
          </cell>
          <cell r="C379" t="str">
            <v>DE-E06-E47-004</v>
          </cell>
          <cell r="D379" t="str">
            <v>E.40.CM.010.110</v>
          </cell>
          <cell r="E379" t="str">
            <v>Planta Baixa</v>
          </cell>
          <cell r="F379">
            <v>0</v>
          </cell>
          <cell r="H379" t="str">
            <v>A1</v>
          </cell>
          <cell r="I379">
            <v>1</v>
          </cell>
          <cell r="J379">
            <v>39441</v>
          </cell>
          <cell r="K379">
            <v>39447</v>
          </cell>
          <cell r="P379" t="str">
            <v/>
          </cell>
          <cell r="S379" t="str">
            <v/>
          </cell>
        </row>
        <row r="380">
          <cell r="A380">
            <v>282</v>
          </cell>
          <cell r="B380" t="str">
            <v>LM-1021-K-7000</v>
          </cell>
          <cell r="C380" t="str">
            <v>LM-E06-E47-004</v>
          </cell>
          <cell r="D380" t="str">
            <v>E.40.CM.010.110</v>
          </cell>
          <cell r="E380" t="str">
            <v>Lista de Materiais</v>
          </cell>
          <cell r="F380">
            <v>0</v>
          </cell>
          <cell r="H380" t="str">
            <v>A4</v>
          </cell>
          <cell r="I380">
            <v>0.125</v>
          </cell>
          <cell r="J380">
            <v>39441</v>
          </cell>
          <cell r="K380">
            <v>39447</v>
          </cell>
          <cell r="P380" t="str">
            <v/>
          </cell>
          <cell r="S380" t="str">
            <v/>
          </cell>
        </row>
        <row r="381">
          <cell r="E381" t="str">
            <v>HIDROSSANITÁRIAS</v>
          </cell>
          <cell r="F381">
            <v>0</v>
          </cell>
          <cell r="P381" t="str">
            <v/>
          </cell>
          <cell r="S381" t="str">
            <v/>
          </cell>
        </row>
        <row r="382">
          <cell r="A382">
            <v>283</v>
          </cell>
          <cell r="B382" t="str">
            <v>1021-B-7000</v>
          </cell>
          <cell r="C382" t="str">
            <v>DE-E06-B49-017</v>
          </cell>
          <cell r="D382" t="str">
            <v>E.40.IE.010.115</v>
          </cell>
          <cell r="E382" t="str">
            <v>Planta e Isométrico - Água Fria</v>
          </cell>
          <cell r="F382">
            <v>0</v>
          </cell>
          <cell r="H382" t="str">
            <v>A1</v>
          </cell>
          <cell r="I382">
            <v>1</v>
          </cell>
          <cell r="J382">
            <v>39441</v>
          </cell>
          <cell r="K382">
            <v>39447</v>
          </cell>
          <cell r="P382" t="str">
            <v/>
          </cell>
          <cell r="S382" t="str">
            <v/>
          </cell>
        </row>
        <row r="383">
          <cell r="A383">
            <v>284</v>
          </cell>
          <cell r="B383" t="str">
            <v>1021-B-7001</v>
          </cell>
          <cell r="C383" t="str">
            <v>DE-E06-B49-018</v>
          </cell>
          <cell r="D383" t="str">
            <v>E.40.IE.010.115</v>
          </cell>
          <cell r="E383" t="str">
            <v>Planta e Esquema Vertical - Esgoto Sanitário</v>
          </cell>
          <cell r="F383">
            <v>0</v>
          </cell>
          <cell r="H383" t="str">
            <v>A1</v>
          </cell>
          <cell r="I383">
            <v>1</v>
          </cell>
          <cell r="J383">
            <v>39441</v>
          </cell>
          <cell r="K383">
            <v>39447</v>
          </cell>
          <cell r="P383" t="str">
            <v/>
          </cell>
          <cell r="S383" t="str">
            <v/>
          </cell>
        </row>
        <row r="384">
          <cell r="A384">
            <v>285</v>
          </cell>
          <cell r="B384" t="str">
            <v>1021-B-7002</v>
          </cell>
          <cell r="C384" t="str">
            <v>DE-E06-B49-019</v>
          </cell>
          <cell r="D384" t="str">
            <v>E.40.IE.010.115</v>
          </cell>
          <cell r="E384" t="str">
            <v>Planta e Detalhes - Águas Pluviais</v>
          </cell>
          <cell r="F384">
            <v>0</v>
          </cell>
          <cell r="H384" t="str">
            <v>A1</v>
          </cell>
          <cell r="I384">
            <v>1</v>
          </cell>
          <cell r="J384">
            <v>39441</v>
          </cell>
          <cell r="K384">
            <v>39447</v>
          </cell>
          <cell r="P384" t="str">
            <v/>
          </cell>
          <cell r="S384" t="str">
            <v/>
          </cell>
        </row>
        <row r="385">
          <cell r="A385">
            <v>286</v>
          </cell>
          <cell r="B385" t="str">
            <v>1021-B-7003</v>
          </cell>
          <cell r="C385" t="str">
            <v>DE-E06-B49-020</v>
          </cell>
          <cell r="D385" t="str">
            <v>E.40.IE.010.115</v>
          </cell>
          <cell r="E385" t="str">
            <v>Planta da Cobertura - Água Fria</v>
          </cell>
          <cell r="F385">
            <v>0</v>
          </cell>
          <cell r="H385" t="str">
            <v>A1</v>
          </cell>
          <cell r="I385">
            <v>1</v>
          </cell>
          <cell r="J385">
            <v>39441</v>
          </cell>
          <cell r="K385">
            <v>39447</v>
          </cell>
          <cell r="P385" t="str">
            <v/>
          </cell>
          <cell r="S385" t="str">
            <v/>
          </cell>
        </row>
        <row r="386">
          <cell r="A386">
            <v>287</v>
          </cell>
          <cell r="B386" t="str">
            <v>LM-1021-B-7000</v>
          </cell>
          <cell r="C386" t="str">
            <v>LM-E06-B49-009</v>
          </cell>
          <cell r="D386" t="str">
            <v>E.40.IE.010.115</v>
          </cell>
          <cell r="E386" t="str">
            <v>Lista de Material</v>
          </cell>
          <cell r="F386">
            <v>0</v>
          </cell>
          <cell r="H386" t="str">
            <v>A4</v>
          </cell>
          <cell r="I386">
            <v>0.375</v>
          </cell>
          <cell r="J386">
            <v>39441</v>
          </cell>
          <cell r="K386">
            <v>39447</v>
          </cell>
          <cell r="P386" t="str">
            <v/>
          </cell>
          <cell r="S386" t="str">
            <v/>
          </cell>
        </row>
        <row r="387">
          <cell r="E387" t="str">
            <v>ORÇAMENTAÇÃO</v>
          </cell>
          <cell r="F387">
            <v>0</v>
          </cell>
          <cell r="P387" t="str">
            <v/>
          </cell>
          <cell r="S387" t="str">
            <v/>
          </cell>
        </row>
        <row r="388">
          <cell r="A388">
            <v>288</v>
          </cell>
          <cell r="B388" t="str">
            <v>RT-1021-H-7000</v>
          </cell>
          <cell r="C388" t="str">
            <v>RT-E06-B00-009</v>
          </cell>
          <cell r="D388" t="str">
            <v>E.40.00.000.006</v>
          </cell>
          <cell r="E388" t="str">
            <v>Pacote para Orçamentação</v>
          </cell>
          <cell r="F388">
            <v>0</v>
          </cell>
          <cell r="H388" t="str">
            <v>A4</v>
          </cell>
          <cell r="I388">
            <v>2.25</v>
          </cell>
          <cell r="J388">
            <v>39473</v>
          </cell>
          <cell r="K388">
            <v>39532</v>
          </cell>
          <cell r="P388" t="str">
            <v/>
          </cell>
          <cell r="S388" t="str">
            <v/>
          </cell>
        </row>
        <row r="389">
          <cell r="E389" t="str">
            <v>ANÁLISE DE PROPOSTA</v>
          </cell>
          <cell r="F389">
            <v>0</v>
          </cell>
          <cell r="P389" t="str">
            <v/>
          </cell>
          <cell r="S389" t="str">
            <v/>
          </cell>
        </row>
        <row r="390">
          <cell r="A390">
            <v>289</v>
          </cell>
          <cell r="B390" t="str">
            <v>PT-1021-H-7000</v>
          </cell>
          <cell r="C390" t="str">
            <v>PT-E06-B00-009</v>
          </cell>
          <cell r="D390" t="str">
            <v>E.40.00.000.006</v>
          </cell>
          <cell r="E390" t="str">
            <v>Análise de Proposta</v>
          </cell>
          <cell r="F390">
            <v>0</v>
          </cell>
          <cell r="H390" t="str">
            <v>A4</v>
          </cell>
          <cell r="I390">
            <v>1.5</v>
          </cell>
          <cell r="J390">
            <v>39473</v>
          </cell>
          <cell r="K390">
            <v>39532</v>
          </cell>
          <cell r="P390" t="str">
            <v/>
          </cell>
          <cell r="S390" t="str">
            <v/>
          </cell>
        </row>
        <row r="391">
          <cell r="B391">
            <v>1022</v>
          </cell>
          <cell r="E391" t="str">
            <v>VESTIÁRIO DA MINA</v>
          </cell>
          <cell r="F391">
            <v>0</v>
          </cell>
          <cell r="P391" t="str">
            <v/>
          </cell>
          <cell r="S391" t="str">
            <v/>
          </cell>
        </row>
        <row r="392">
          <cell r="E392" t="str">
            <v>ARQUITETURA</v>
          </cell>
          <cell r="F392">
            <v>0</v>
          </cell>
          <cell r="P392" t="str">
            <v/>
          </cell>
          <cell r="S392" t="str">
            <v/>
          </cell>
        </row>
        <row r="393">
          <cell r="A393">
            <v>290</v>
          </cell>
          <cell r="B393" t="str">
            <v>1022-A-7000</v>
          </cell>
          <cell r="C393" t="str">
            <v>DE-E06-B15-030</v>
          </cell>
          <cell r="D393" t="str">
            <v>E.40.AR.010.135</v>
          </cell>
          <cell r="E393" t="str">
            <v>Planta Baixa e Cobertura</v>
          </cell>
          <cell r="F393">
            <v>0</v>
          </cell>
          <cell r="H393" t="str">
            <v>A1</v>
          </cell>
          <cell r="I393">
            <v>1</v>
          </cell>
          <cell r="J393">
            <v>39431</v>
          </cell>
          <cell r="K393">
            <v>39437</v>
          </cell>
          <cell r="P393" t="str">
            <v/>
          </cell>
          <cell r="S393" t="str">
            <v/>
          </cell>
        </row>
        <row r="394">
          <cell r="A394">
            <v>291</v>
          </cell>
          <cell r="B394" t="str">
            <v>1022-A-7001</v>
          </cell>
          <cell r="C394" t="str">
            <v>DE-E06-B15-031</v>
          </cell>
          <cell r="D394" t="str">
            <v>E.40.AR.010.135</v>
          </cell>
          <cell r="E394" t="str">
            <v>Cortes e Fachadas</v>
          </cell>
          <cell r="F394">
            <v>0</v>
          </cell>
          <cell r="H394" t="str">
            <v>A1</v>
          </cell>
          <cell r="I394">
            <v>1</v>
          </cell>
          <cell r="J394">
            <v>39431</v>
          </cell>
          <cell r="K394">
            <v>39437</v>
          </cell>
          <cell r="P394" t="str">
            <v/>
          </cell>
          <cell r="S394" t="str">
            <v/>
          </cell>
        </row>
        <row r="395">
          <cell r="A395">
            <v>292</v>
          </cell>
          <cell r="B395" t="str">
            <v>1022-A-7002</v>
          </cell>
          <cell r="C395" t="str">
            <v>DE-E06-B15-032</v>
          </cell>
          <cell r="D395" t="str">
            <v>E.40.AR.010.145</v>
          </cell>
          <cell r="E395" t="str">
            <v>Det. Sanitários</v>
          </cell>
          <cell r="F395">
            <v>0</v>
          </cell>
          <cell r="H395" t="str">
            <v>A1</v>
          </cell>
          <cell r="I395">
            <v>1</v>
          </cell>
          <cell r="J395">
            <v>39448</v>
          </cell>
          <cell r="K395">
            <v>39452</v>
          </cell>
          <cell r="P395" t="str">
            <v/>
          </cell>
          <cell r="S395" t="str">
            <v/>
          </cell>
        </row>
        <row r="396">
          <cell r="A396">
            <v>293</v>
          </cell>
          <cell r="B396" t="str">
            <v>1022-A-7003</v>
          </cell>
          <cell r="C396" t="str">
            <v>DE-E06-B15-033</v>
          </cell>
          <cell r="D396" t="str">
            <v>E.40.AR.010.145</v>
          </cell>
          <cell r="E396" t="str">
            <v>Paginação de Forro e Lay out de Mobiliário</v>
          </cell>
          <cell r="F396">
            <v>0</v>
          </cell>
          <cell r="H396" t="str">
            <v>A1</v>
          </cell>
          <cell r="I396">
            <v>1</v>
          </cell>
          <cell r="J396">
            <v>39448</v>
          </cell>
          <cell r="K396">
            <v>39452</v>
          </cell>
          <cell r="P396" t="str">
            <v/>
          </cell>
          <cell r="S396" t="str">
            <v/>
          </cell>
        </row>
        <row r="397">
          <cell r="E397" t="str">
            <v>CONCRETO</v>
          </cell>
          <cell r="F397">
            <v>0</v>
          </cell>
          <cell r="P397" t="str">
            <v/>
          </cell>
          <cell r="S397" t="str">
            <v/>
          </cell>
        </row>
        <row r="398">
          <cell r="A398">
            <v>294</v>
          </cell>
          <cell r="B398" t="str">
            <v>LV-1022-C-7000</v>
          </cell>
          <cell r="C398" t="str">
            <v>LV-E06-B03-010</v>
          </cell>
          <cell r="D398" t="str">
            <v>E.40.CN.010.095</v>
          </cell>
          <cell r="E398" t="str">
            <v>Lista de Verificação de Desenhos de Fornecedores</v>
          </cell>
          <cell r="F398">
            <v>0</v>
          </cell>
          <cell r="H398" t="str">
            <v>A4</v>
          </cell>
          <cell r="I398">
            <v>6</v>
          </cell>
          <cell r="J398">
            <v>39468</v>
          </cell>
          <cell r="K398">
            <v>39474</v>
          </cell>
          <cell r="P398" t="str">
            <v/>
          </cell>
          <cell r="S398" t="str">
            <v/>
          </cell>
        </row>
        <row r="399">
          <cell r="E399" t="str">
            <v>METÁLICA</v>
          </cell>
          <cell r="F399">
            <v>0</v>
          </cell>
          <cell r="P399" t="str">
            <v/>
          </cell>
          <cell r="S399" t="str">
            <v/>
          </cell>
        </row>
        <row r="400">
          <cell r="A400">
            <v>295</v>
          </cell>
          <cell r="B400" t="str">
            <v>LV-1022-S-7000</v>
          </cell>
          <cell r="C400" t="str">
            <v>LV-E06-B04-010</v>
          </cell>
          <cell r="D400" t="str">
            <v>E.40.EM.010.095</v>
          </cell>
          <cell r="E400" t="str">
            <v>Lista de Verificação de Desenhos de Fornecedores</v>
          </cell>
          <cell r="F400">
            <v>0</v>
          </cell>
          <cell r="H400" t="str">
            <v>A4</v>
          </cell>
          <cell r="I400">
            <v>5</v>
          </cell>
          <cell r="J400">
            <v>39468</v>
          </cell>
          <cell r="K400">
            <v>39474</v>
          </cell>
          <cell r="P400" t="str">
            <v/>
          </cell>
          <cell r="S400" t="str">
            <v/>
          </cell>
        </row>
        <row r="401">
          <cell r="E401" t="str">
            <v>ELÉTRICA</v>
          </cell>
          <cell r="F401">
            <v>0</v>
          </cell>
          <cell r="P401" t="str">
            <v/>
          </cell>
          <cell r="S401" t="str">
            <v/>
          </cell>
        </row>
        <row r="402">
          <cell r="A402">
            <v>296</v>
          </cell>
          <cell r="B402" t="str">
            <v>1022-E-7000</v>
          </cell>
          <cell r="C402" t="str">
            <v>DE-E06-E06-044</v>
          </cell>
          <cell r="D402" t="str">
            <v>E.40.EL.000.135</v>
          </cell>
          <cell r="E402" t="str">
            <v>Planta de Distribuição de Força e Aterramento</v>
          </cell>
          <cell r="F402">
            <v>0</v>
          </cell>
          <cell r="H402" t="str">
            <v>A1</v>
          </cell>
          <cell r="I402">
            <v>1</v>
          </cell>
          <cell r="J402">
            <v>39448</v>
          </cell>
          <cell r="K402">
            <v>39454</v>
          </cell>
          <cell r="P402" t="str">
            <v/>
          </cell>
          <cell r="S402" t="str">
            <v/>
          </cell>
        </row>
        <row r="403">
          <cell r="A403">
            <v>297</v>
          </cell>
          <cell r="B403" t="str">
            <v>1022-E-7001</v>
          </cell>
          <cell r="C403" t="str">
            <v>DE-E06-E06-045</v>
          </cell>
          <cell r="D403" t="str">
            <v>E.40.EL.000.135</v>
          </cell>
          <cell r="E403" t="str">
            <v>Planta de Iluminação e Tomadas de Corrente</v>
          </cell>
          <cell r="F403">
            <v>0</v>
          </cell>
          <cell r="H403" t="str">
            <v>A1</v>
          </cell>
          <cell r="I403">
            <v>1</v>
          </cell>
          <cell r="J403">
            <v>39448</v>
          </cell>
          <cell r="K403">
            <v>39454</v>
          </cell>
          <cell r="P403" t="str">
            <v/>
          </cell>
          <cell r="S403" t="str">
            <v/>
          </cell>
        </row>
        <row r="404">
          <cell r="A404">
            <v>298</v>
          </cell>
          <cell r="B404" t="str">
            <v>1022-E-7002</v>
          </cell>
          <cell r="C404" t="str">
            <v>DE-E06-E06-046</v>
          </cell>
          <cell r="D404" t="str">
            <v>E.40.EL.000.135</v>
          </cell>
          <cell r="E404" t="str">
            <v>Planta de SPDA</v>
          </cell>
          <cell r="F404">
            <v>0</v>
          </cell>
          <cell r="H404" t="str">
            <v>A1</v>
          </cell>
          <cell r="I404">
            <v>1</v>
          </cell>
          <cell r="J404">
            <v>39448</v>
          </cell>
          <cell r="K404">
            <v>39454</v>
          </cell>
          <cell r="P404" t="str">
            <v/>
          </cell>
          <cell r="S404" t="str">
            <v/>
          </cell>
        </row>
        <row r="405">
          <cell r="A405">
            <v>299</v>
          </cell>
          <cell r="B405" t="str">
            <v>1022-E-7003</v>
          </cell>
          <cell r="C405" t="str">
            <v>DE-E06-E06-047</v>
          </cell>
          <cell r="D405" t="str">
            <v>E.40.EL.000.135</v>
          </cell>
          <cell r="E405" t="str">
            <v>Diagrama Unifilar e Quadro de Cargas Elétricas</v>
          </cell>
          <cell r="F405">
            <v>0</v>
          </cell>
          <cell r="H405" t="str">
            <v>A1</v>
          </cell>
          <cell r="I405">
            <v>1.25</v>
          </cell>
          <cell r="J405">
            <v>39448</v>
          </cell>
          <cell r="K405">
            <v>39454</v>
          </cell>
          <cell r="P405" t="str">
            <v/>
          </cell>
          <cell r="S405" t="str">
            <v/>
          </cell>
        </row>
        <row r="406">
          <cell r="A406">
            <v>300</v>
          </cell>
          <cell r="B406" t="str">
            <v>MC-1022-E-7000</v>
          </cell>
          <cell r="C406" t="str">
            <v>MC-E06-E06-023</v>
          </cell>
          <cell r="D406" t="str">
            <v>E.40.EL.000.135</v>
          </cell>
          <cell r="E406" t="str">
            <v>Memória de Cálculo de Iluminação</v>
          </cell>
          <cell r="F406">
            <v>0</v>
          </cell>
          <cell r="H406" t="str">
            <v>A4</v>
          </cell>
          <cell r="I406">
            <v>3</v>
          </cell>
          <cell r="J406">
            <v>39448</v>
          </cell>
          <cell r="K406">
            <v>39454</v>
          </cell>
          <cell r="P406" t="str">
            <v/>
          </cell>
          <cell r="S406" t="str">
            <v/>
          </cell>
        </row>
        <row r="407">
          <cell r="A407">
            <v>301</v>
          </cell>
          <cell r="B407" t="str">
            <v>MC-1022-E-7001</v>
          </cell>
          <cell r="C407" t="str">
            <v>MC-E06-E06-024</v>
          </cell>
          <cell r="D407" t="str">
            <v>E.40.EL.000.135</v>
          </cell>
          <cell r="E407" t="str">
            <v>Memória de Cálculo de SPDA</v>
          </cell>
          <cell r="F407">
            <v>0</v>
          </cell>
          <cell r="H407" t="str">
            <v>A4</v>
          </cell>
          <cell r="I407">
            <v>3</v>
          </cell>
          <cell r="J407">
            <v>39448</v>
          </cell>
          <cell r="K407">
            <v>39454</v>
          </cell>
          <cell r="P407" t="str">
            <v/>
          </cell>
          <cell r="S407" t="str">
            <v/>
          </cell>
        </row>
        <row r="408">
          <cell r="A408">
            <v>302</v>
          </cell>
          <cell r="B408" t="str">
            <v>LM-1022-E-7000</v>
          </cell>
          <cell r="C408" t="str">
            <v>LM-E06-E06-012</v>
          </cell>
          <cell r="D408" t="str">
            <v>E.40.EL.000.135</v>
          </cell>
          <cell r="E408" t="str">
            <v>Lista de Materiais</v>
          </cell>
          <cell r="F408">
            <v>0</v>
          </cell>
          <cell r="H408" t="str">
            <v>A4</v>
          </cell>
          <cell r="I408">
            <v>1</v>
          </cell>
          <cell r="J408">
            <v>39448</v>
          </cell>
          <cell r="K408">
            <v>39454</v>
          </cell>
          <cell r="P408" t="str">
            <v/>
          </cell>
          <cell r="S408" t="str">
            <v/>
          </cell>
        </row>
        <row r="409">
          <cell r="A409">
            <v>303</v>
          </cell>
          <cell r="B409" t="str">
            <v>FD-1022-E-7000</v>
          </cell>
          <cell r="C409" t="str">
            <v>FD-E06-E06-012</v>
          </cell>
          <cell r="D409" t="str">
            <v>E.40.EL.000.135</v>
          </cell>
          <cell r="E409" t="str">
            <v>Folha de Dados (Quadro de Distribuição)</v>
          </cell>
          <cell r="F409">
            <v>0</v>
          </cell>
          <cell r="H409" t="str">
            <v>A4</v>
          </cell>
          <cell r="I409">
            <v>0.125</v>
          </cell>
          <cell r="J409">
            <v>39448</v>
          </cell>
          <cell r="K409">
            <v>39454</v>
          </cell>
          <cell r="P409" t="str">
            <v/>
          </cell>
          <cell r="S409" t="str">
            <v/>
          </cell>
        </row>
        <row r="410">
          <cell r="A410">
            <v>304</v>
          </cell>
          <cell r="B410" t="str">
            <v>MD-1022-E-7000</v>
          </cell>
          <cell r="C410" t="str">
            <v>MD-E06-E06-012</v>
          </cell>
          <cell r="D410" t="str">
            <v>E.40.EL.000.135</v>
          </cell>
          <cell r="E410" t="str">
            <v>Memorial Descritivo</v>
          </cell>
          <cell r="F410">
            <v>0</v>
          </cell>
          <cell r="H410" t="str">
            <v>A4</v>
          </cell>
          <cell r="I410">
            <v>1</v>
          </cell>
          <cell r="J410">
            <v>39448</v>
          </cell>
          <cell r="K410">
            <v>39454</v>
          </cell>
          <cell r="P410" t="str">
            <v/>
          </cell>
          <cell r="S410" t="str">
            <v/>
          </cell>
        </row>
        <row r="411">
          <cell r="E411" t="str">
            <v>HIDROSSANITÁRIAS</v>
          </cell>
          <cell r="F411">
            <v>0</v>
          </cell>
          <cell r="P411" t="str">
            <v/>
          </cell>
          <cell r="S411" t="str">
            <v/>
          </cell>
        </row>
        <row r="412">
          <cell r="A412">
            <v>305</v>
          </cell>
          <cell r="B412" t="str">
            <v>1022-B-7000</v>
          </cell>
          <cell r="C412" t="str">
            <v>DE-E06-B49-021</v>
          </cell>
          <cell r="D412" t="str">
            <v>E.40.IE.010.130</v>
          </cell>
          <cell r="E412" t="str">
            <v>Planta e Isométrico - Água Fria</v>
          </cell>
          <cell r="F412">
            <v>0</v>
          </cell>
          <cell r="H412" t="str">
            <v>A1</v>
          </cell>
          <cell r="I412">
            <v>1</v>
          </cell>
          <cell r="J412">
            <v>39448</v>
          </cell>
          <cell r="K412">
            <v>39454</v>
          </cell>
          <cell r="P412" t="str">
            <v/>
          </cell>
          <cell r="S412" t="str">
            <v/>
          </cell>
        </row>
        <row r="413">
          <cell r="A413">
            <v>306</v>
          </cell>
          <cell r="B413" t="str">
            <v>1022-B-7001</v>
          </cell>
          <cell r="C413" t="str">
            <v>DE-E06-B49-022</v>
          </cell>
          <cell r="D413" t="str">
            <v>E.40.IE.010.130</v>
          </cell>
          <cell r="E413" t="str">
            <v>Planta Baixa - Esgoto Sanitário</v>
          </cell>
          <cell r="F413">
            <v>0</v>
          </cell>
          <cell r="H413" t="str">
            <v>A1</v>
          </cell>
          <cell r="I413">
            <v>1</v>
          </cell>
          <cell r="J413">
            <v>39448</v>
          </cell>
          <cell r="K413">
            <v>39454</v>
          </cell>
          <cell r="P413" t="str">
            <v/>
          </cell>
          <cell r="S413" t="str">
            <v/>
          </cell>
        </row>
        <row r="414">
          <cell r="A414">
            <v>307</v>
          </cell>
          <cell r="B414" t="str">
            <v>1022-B-7002</v>
          </cell>
          <cell r="C414" t="str">
            <v>DE-E06-B49-023</v>
          </cell>
          <cell r="D414" t="str">
            <v>E.40.IE.010.130</v>
          </cell>
          <cell r="E414" t="str">
            <v>Planta - Esquema Vertical e Detalhes - Esgoto Sanitário</v>
          </cell>
          <cell r="F414">
            <v>0</v>
          </cell>
          <cell r="H414" t="str">
            <v>A1</v>
          </cell>
          <cell r="I414">
            <v>1</v>
          </cell>
          <cell r="J414">
            <v>39448</v>
          </cell>
          <cell r="K414">
            <v>39454</v>
          </cell>
          <cell r="P414" t="str">
            <v/>
          </cell>
          <cell r="S414" t="str">
            <v/>
          </cell>
        </row>
        <row r="415">
          <cell r="A415">
            <v>308</v>
          </cell>
          <cell r="B415" t="str">
            <v>1022-B-7003</v>
          </cell>
          <cell r="C415" t="str">
            <v>DE-E06-B49-024</v>
          </cell>
          <cell r="D415" t="str">
            <v>E.40.IE.010.130</v>
          </cell>
          <cell r="E415" t="str">
            <v>Planta e Detalhes - Águas Pluviais</v>
          </cell>
          <cell r="F415">
            <v>0</v>
          </cell>
          <cell r="H415" t="str">
            <v>A1</v>
          </cell>
          <cell r="I415">
            <v>1</v>
          </cell>
          <cell r="J415">
            <v>39448</v>
          </cell>
          <cell r="K415">
            <v>39454</v>
          </cell>
          <cell r="P415" t="str">
            <v/>
          </cell>
          <cell r="S415" t="str">
            <v/>
          </cell>
        </row>
        <row r="416">
          <cell r="A416">
            <v>309</v>
          </cell>
          <cell r="B416" t="str">
            <v>1022-B-7004</v>
          </cell>
          <cell r="C416" t="str">
            <v>DE-E06-B49-025</v>
          </cell>
          <cell r="D416" t="str">
            <v>E.40.IE.010.130</v>
          </cell>
          <cell r="E416" t="str">
            <v>Planta da Cobertura - Água Fria</v>
          </cell>
          <cell r="F416">
            <v>0</v>
          </cell>
          <cell r="H416" t="str">
            <v>A1</v>
          </cell>
          <cell r="I416">
            <v>1</v>
          </cell>
          <cell r="J416">
            <v>39448</v>
          </cell>
          <cell r="K416">
            <v>39454</v>
          </cell>
          <cell r="P416" t="str">
            <v/>
          </cell>
          <cell r="S416" t="str">
            <v/>
          </cell>
        </row>
        <row r="417">
          <cell r="A417">
            <v>310</v>
          </cell>
          <cell r="B417" t="str">
            <v>LM-1022-B-7000</v>
          </cell>
          <cell r="C417" t="str">
            <v>LM-E06-B49-010</v>
          </cell>
          <cell r="D417" t="str">
            <v>E.40.IE.010.130</v>
          </cell>
          <cell r="E417" t="str">
            <v>Lista de Material</v>
          </cell>
          <cell r="F417">
            <v>0</v>
          </cell>
          <cell r="H417" t="str">
            <v>A4</v>
          </cell>
          <cell r="I417">
            <v>0.375</v>
          </cell>
          <cell r="J417">
            <v>39448</v>
          </cell>
          <cell r="K417">
            <v>39454</v>
          </cell>
          <cell r="P417" t="str">
            <v/>
          </cell>
          <cell r="S417" t="str">
            <v/>
          </cell>
        </row>
        <row r="418">
          <cell r="E418" t="str">
            <v>ORÇAMENTAÇÃO</v>
          </cell>
          <cell r="F418">
            <v>0</v>
          </cell>
          <cell r="P418" t="str">
            <v/>
          </cell>
          <cell r="S418" t="str">
            <v/>
          </cell>
        </row>
        <row r="419">
          <cell r="A419">
            <v>311</v>
          </cell>
          <cell r="B419" t="str">
            <v>RT-1022-H-7000</v>
          </cell>
          <cell r="C419" t="str">
            <v>RT-E06-B00-010</v>
          </cell>
          <cell r="D419" t="str">
            <v>E.40.00.000.006</v>
          </cell>
          <cell r="E419" t="str">
            <v>Pacote para Orçamentação</v>
          </cell>
          <cell r="F419">
            <v>0</v>
          </cell>
          <cell r="H419" t="str">
            <v>A4</v>
          </cell>
          <cell r="I419">
            <v>1.6</v>
          </cell>
          <cell r="J419">
            <v>39473</v>
          </cell>
          <cell r="K419">
            <v>39532</v>
          </cell>
          <cell r="P419" t="str">
            <v/>
          </cell>
          <cell r="S419" t="str">
            <v/>
          </cell>
        </row>
        <row r="420">
          <cell r="E420" t="str">
            <v>ANÁLISE DE PROPOSTA</v>
          </cell>
          <cell r="F420">
            <v>0</v>
          </cell>
          <cell r="P420" t="str">
            <v/>
          </cell>
          <cell r="S420" t="str">
            <v/>
          </cell>
        </row>
        <row r="421">
          <cell r="A421">
            <v>312</v>
          </cell>
          <cell r="B421" t="str">
            <v>PT-1022-H-7000</v>
          </cell>
          <cell r="C421" t="str">
            <v>PT-E06-B00-010</v>
          </cell>
          <cell r="D421" t="str">
            <v>E.40.00.000.006</v>
          </cell>
          <cell r="E421" t="str">
            <v>Análise de Proposta</v>
          </cell>
          <cell r="F421">
            <v>0</v>
          </cell>
          <cell r="H421" t="str">
            <v>A4</v>
          </cell>
          <cell r="I421">
            <v>1</v>
          </cell>
          <cell r="J421">
            <v>39473</v>
          </cell>
          <cell r="K421">
            <v>39532</v>
          </cell>
          <cell r="P421" t="str">
            <v/>
          </cell>
          <cell r="S421" t="str">
            <v/>
          </cell>
        </row>
        <row r="422">
          <cell r="B422">
            <v>1023</v>
          </cell>
          <cell r="E422" t="str">
            <v>REFEITÓRIO DA MINA</v>
          </cell>
          <cell r="F422">
            <v>0</v>
          </cell>
          <cell r="P422" t="str">
            <v/>
          </cell>
          <cell r="S422" t="str">
            <v/>
          </cell>
        </row>
        <row r="423">
          <cell r="E423" t="str">
            <v>ARQUITETURA</v>
          </cell>
          <cell r="F423">
            <v>0</v>
          </cell>
          <cell r="P423" t="str">
            <v/>
          </cell>
          <cell r="S423" t="str">
            <v/>
          </cell>
        </row>
        <row r="424">
          <cell r="A424">
            <v>313</v>
          </cell>
          <cell r="B424" t="str">
            <v>1023-A-7000</v>
          </cell>
          <cell r="C424" t="str">
            <v>DE-E06-B15-034</v>
          </cell>
          <cell r="D424" t="str">
            <v>E.40.AR.010.150</v>
          </cell>
          <cell r="E424" t="str">
            <v xml:space="preserve">Planta Baixa </v>
          </cell>
          <cell r="F424">
            <v>0</v>
          </cell>
          <cell r="H424" t="str">
            <v>A1</v>
          </cell>
          <cell r="I424">
            <v>1</v>
          </cell>
          <cell r="J424">
            <v>39431</v>
          </cell>
          <cell r="K424">
            <v>39440</v>
          </cell>
          <cell r="P424" t="str">
            <v/>
          </cell>
          <cell r="S424" t="str">
            <v/>
          </cell>
        </row>
        <row r="425">
          <cell r="A425">
            <v>314</v>
          </cell>
          <cell r="B425" t="str">
            <v>1023-A-7001</v>
          </cell>
          <cell r="C425" t="str">
            <v>DE-E06-B15-035</v>
          </cell>
          <cell r="D425" t="str">
            <v>E.40.AR.010.160</v>
          </cell>
          <cell r="E425" t="str">
            <v>Planta de Cobertura e Paginação de Forro</v>
          </cell>
          <cell r="F425">
            <v>0</v>
          </cell>
          <cell r="H425" t="str">
            <v>A1</v>
          </cell>
          <cell r="I425">
            <v>1</v>
          </cell>
          <cell r="J425">
            <v>39451</v>
          </cell>
          <cell r="K425">
            <v>39455</v>
          </cell>
          <cell r="P425" t="str">
            <v/>
          </cell>
          <cell r="S425" t="str">
            <v/>
          </cell>
        </row>
        <row r="426">
          <cell r="A426">
            <v>315</v>
          </cell>
          <cell r="B426" t="str">
            <v>1023-A-7002</v>
          </cell>
          <cell r="C426" t="str">
            <v>DE-E06-B15-036</v>
          </cell>
          <cell r="D426" t="str">
            <v>E.40.AR.010.160</v>
          </cell>
          <cell r="E426" t="str">
            <v>Cortes e Det. Sanitários</v>
          </cell>
          <cell r="F426">
            <v>0</v>
          </cell>
          <cell r="H426" t="str">
            <v>A1</v>
          </cell>
          <cell r="I426">
            <v>1</v>
          </cell>
          <cell r="J426">
            <v>39451</v>
          </cell>
          <cell r="K426">
            <v>39455</v>
          </cell>
          <cell r="P426" t="str">
            <v/>
          </cell>
          <cell r="S426" t="str">
            <v/>
          </cell>
        </row>
        <row r="427">
          <cell r="A427">
            <v>316</v>
          </cell>
          <cell r="B427" t="str">
            <v>1023-A-7003</v>
          </cell>
          <cell r="C427" t="str">
            <v>DE-E06-B15-037</v>
          </cell>
          <cell r="D427" t="str">
            <v>E.40.AR.010.150</v>
          </cell>
          <cell r="E427" t="str">
            <v>Fachadas</v>
          </cell>
          <cell r="F427">
            <v>0</v>
          </cell>
          <cell r="H427" t="str">
            <v>A1</v>
          </cell>
          <cell r="I427">
            <v>1</v>
          </cell>
          <cell r="J427">
            <v>39431</v>
          </cell>
          <cell r="K427">
            <v>39440</v>
          </cell>
          <cell r="P427" t="str">
            <v/>
          </cell>
          <cell r="S427" t="str">
            <v/>
          </cell>
        </row>
        <row r="428">
          <cell r="A428">
            <v>317</v>
          </cell>
          <cell r="B428" t="str">
            <v>1023-A-7004</v>
          </cell>
          <cell r="C428" t="str">
            <v>DE-E06-B15-038</v>
          </cell>
          <cell r="D428" t="str">
            <v>E.40.AR.010.160</v>
          </cell>
          <cell r="E428" t="str">
            <v>Det. Cozinha</v>
          </cell>
          <cell r="F428">
            <v>0</v>
          </cell>
          <cell r="H428" t="str">
            <v>A1</v>
          </cell>
          <cell r="I428">
            <v>1</v>
          </cell>
          <cell r="J428">
            <v>39451</v>
          </cell>
          <cell r="K428">
            <v>39455</v>
          </cell>
          <cell r="P428" t="str">
            <v/>
          </cell>
          <cell r="S428" t="str">
            <v/>
          </cell>
        </row>
        <row r="429">
          <cell r="A429">
            <v>318</v>
          </cell>
          <cell r="B429" t="str">
            <v>1023-A-7005</v>
          </cell>
          <cell r="C429" t="str">
            <v>DE-E06-B15-039</v>
          </cell>
          <cell r="D429" t="str">
            <v>E.40.AR.010.160</v>
          </cell>
          <cell r="E429" t="str">
            <v>Lay out de Mobiliário</v>
          </cell>
          <cell r="F429">
            <v>0</v>
          </cell>
          <cell r="H429" t="str">
            <v>A1</v>
          </cell>
          <cell r="I429">
            <v>1</v>
          </cell>
          <cell r="J429">
            <v>39451</v>
          </cell>
          <cell r="K429">
            <v>39455</v>
          </cell>
          <cell r="P429" t="str">
            <v/>
          </cell>
          <cell r="S429" t="str">
            <v/>
          </cell>
        </row>
        <row r="430">
          <cell r="E430" t="str">
            <v>CONCRETO</v>
          </cell>
          <cell r="F430">
            <v>0</v>
          </cell>
          <cell r="P430" t="str">
            <v/>
          </cell>
          <cell r="S430" t="str">
            <v/>
          </cell>
        </row>
        <row r="431">
          <cell r="A431">
            <v>319</v>
          </cell>
          <cell r="B431" t="str">
            <v>LV-1023-C-7000</v>
          </cell>
          <cell r="C431" t="str">
            <v>LV-E06-B03-011</v>
          </cell>
          <cell r="D431" t="str">
            <v>E.40.CN.010.105</v>
          </cell>
          <cell r="E431" t="str">
            <v>Lista de Verificação de Desenhos de Fornecedores</v>
          </cell>
          <cell r="F431">
            <v>0</v>
          </cell>
          <cell r="H431" t="str">
            <v>A4</v>
          </cell>
          <cell r="I431">
            <v>8</v>
          </cell>
          <cell r="J431">
            <v>39471</v>
          </cell>
          <cell r="K431">
            <v>39477</v>
          </cell>
          <cell r="P431" t="str">
            <v/>
          </cell>
          <cell r="S431" t="str">
            <v/>
          </cell>
        </row>
        <row r="432">
          <cell r="E432" t="str">
            <v>METÁLICA</v>
          </cell>
          <cell r="F432">
            <v>0</v>
          </cell>
          <cell r="P432" t="str">
            <v/>
          </cell>
          <cell r="S432" t="str">
            <v/>
          </cell>
        </row>
        <row r="433">
          <cell r="A433">
            <v>320</v>
          </cell>
          <cell r="B433" t="str">
            <v>LV-1023-S-7000</v>
          </cell>
          <cell r="C433" t="str">
            <v>LV-E06-B04-011</v>
          </cell>
          <cell r="D433" t="str">
            <v>E.40.EM.010.105</v>
          </cell>
          <cell r="E433" t="str">
            <v>Lista de Verificação de Desenhos de Fornecedores</v>
          </cell>
          <cell r="F433">
            <v>0</v>
          </cell>
          <cell r="H433" t="str">
            <v>A4</v>
          </cell>
          <cell r="I433">
            <v>5</v>
          </cell>
          <cell r="J433">
            <v>39471</v>
          </cell>
          <cell r="K433">
            <v>39477</v>
          </cell>
          <cell r="P433" t="str">
            <v/>
          </cell>
          <cell r="S433" t="str">
            <v/>
          </cell>
        </row>
        <row r="434">
          <cell r="E434" t="str">
            <v>ELÉTRICA</v>
          </cell>
          <cell r="F434">
            <v>0</v>
          </cell>
          <cell r="P434" t="str">
            <v/>
          </cell>
          <cell r="S434" t="str">
            <v/>
          </cell>
        </row>
        <row r="435">
          <cell r="A435">
            <v>321</v>
          </cell>
          <cell r="B435" t="str">
            <v>1023-E-7000</v>
          </cell>
          <cell r="C435" t="str">
            <v>DE-E06-E06-048</v>
          </cell>
          <cell r="D435" t="str">
            <v>E.40.EL.000.150</v>
          </cell>
          <cell r="E435" t="str">
            <v>Planta de Distribuição de Força e Aterramento</v>
          </cell>
          <cell r="F435">
            <v>0</v>
          </cell>
          <cell r="H435" t="str">
            <v>A1</v>
          </cell>
          <cell r="I435">
            <v>1</v>
          </cell>
          <cell r="J435">
            <v>39451</v>
          </cell>
          <cell r="K435">
            <v>39457</v>
          </cell>
          <cell r="P435" t="str">
            <v/>
          </cell>
          <cell r="S435" t="str">
            <v/>
          </cell>
        </row>
        <row r="436">
          <cell r="A436">
            <v>322</v>
          </cell>
          <cell r="B436" t="str">
            <v>1023-E-7001</v>
          </cell>
          <cell r="C436" t="str">
            <v>DE-E06-E06-049</v>
          </cell>
          <cell r="D436" t="str">
            <v>E.40.EL.000.150</v>
          </cell>
          <cell r="E436" t="str">
            <v>Planta de Iluminação e Tomadas de Corrente</v>
          </cell>
          <cell r="F436">
            <v>0</v>
          </cell>
          <cell r="H436" t="str">
            <v>A1</v>
          </cell>
          <cell r="I436">
            <v>1</v>
          </cell>
          <cell r="J436">
            <v>39451</v>
          </cell>
          <cell r="K436">
            <v>39457</v>
          </cell>
          <cell r="P436" t="str">
            <v/>
          </cell>
          <cell r="S436" t="str">
            <v/>
          </cell>
        </row>
        <row r="437">
          <cell r="A437">
            <v>323</v>
          </cell>
          <cell r="B437" t="str">
            <v>1023-E-7002</v>
          </cell>
          <cell r="C437" t="str">
            <v>DE-E06-E06-050</v>
          </cell>
          <cell r="D437" t="str">
            <v>E.40.EL.000.150</v>
          </cell>
          <cell r="E437" t="str">
            <v>Planta de SPDA</v>
          </cell>
          <cell r="F437">
            <v>0</v>
          </cell>
          <cell r="H437" t="str">
            <v>A1</v>
          </cell>
          <cell r="I437">
            <v>1</v>
          </cell>
          <cell r="J437">
            <v>39451</v>
          </cell>
          <cell r="K437">
            <v>39457</v>
          </cell>
          <cell r="P437" t="str">
            <v/>
          </cell>
          <cell r="S437" t="str">
            <v/>
          </cell>
        </row>
        <row r="438">
          <cell r="A438">
            <v>324</v>
          </cell>
          <cell r="B438" t="str">
            <v>1023-E-7003</v>
          </cell>
          <cell r="C438" t="str">
            <v>DE-E06-E06-051</v>
          </cell>
          <cell r="D438" t="str">
            <v>E.40.EL.000.150</v>
          </cell>
          <cell r="E438" t="str">
            <v>Diagrama Unifilar e Quadro de Cargas Elétricas</v>
          </cell>
          <cell r="F438">
            <v>0</v>
          </cell>
          <cell r="H438" t="str">
            <v>A1</v>
          </cell>
          <cell r="I438">
            <v>1.25</v>
          </cell>
          <cell r="J438">
            <v>39451</v>
          </cell>
          <cell r="K438">
            <v>39457</v>
          </cell>
          <cell r="P438" t="str">
            <v/>
          </cell>
          <cell r="S438" t="str">
            <v/>
          </cell>
        </row>
        <row r="439">
          <cell r="A439">
            <v>325</v>
          </cell>
          <cell r="B439" t="str">
            <v>MC-1023-E-7000</v>
          </cell>
          <cell r="C439" t="str">
            <v>MC-E06-E06-025</v>
          </cell>
          <cell r="D439" t="str">
            <v>E.40.EL.000.150</v>
          </cell>
          <cell r="E439" t="str">
            <v>Memória de Cálculo de Iluminação</v>
          </cell>
          <cell r="F439">
            <v>0</v>
          </cell>
          <cell r="H439" t="str">
            <v>A4</v>
          </cell>
          <cell r="I439">
            <v>3</v>
          </cell>
          <cell r="J439">
            <v>39451</v>
          </cell>
          <cell r="K439">
            <v>39457</v>
          </cell>
          <cell r="P439" t="str">
            <v/>
          </cell>
          <cell r="S439" t="str">
            <v/>
          </cell>
        </row>
        <row r="440">
          <cell r="A440">
            <v>326</v>
          </cell>
          <cell r="B440" t="str">
            <v>MC-1023-E-7001</v>
          </cell>
          <cell r="C440" t="str">
            <v>MC-E06-E06-026</v>
          </cell>
          <cell r="D440" t="str">
            <v>E.40.EL.000.150</v>
          </cell>
          <cell r="E440" t="str">
            <v>Memória de Cálculo de SPDA</v>
          </cell>
          <cell r="F440">
            <v>0</v>
          </cell>
          <cell r="H440" t="str">
            <v>A4</v>
          </cell>
          <cell r="I440">
            <v>3</v>
          </cell>
          <cell r="J440">
            <v>39451</v>
          </cell>
          <cell r="K440">
            <v>39457</v>
          </cell>
          <cell r="P440" t="str">
            <v/>
          </cell>
          <cell r="S440" t="str">
            <v/>
          </cell>
        </row>
        <row r="441">
          <cell r="A441">
            <v>327</v>
          </cell>
          <cell r="B441" t="str">
            <v>LM-1023-E-7000</v>
          </cell>
          <cell r="C441" t="str">
            <v>LM-E06-E06-013</v>
          </cell>
          <cell r="D441" t="str">
            <v>E.40.EL.000.150</v>
          </cell>
          <cell r="E441" t="str">
            <v>Lista de Materiais</v>
          </cell>
          <cell r="F441">
            <v>0</v>
          </cell>
          <cell r="H441" t="str">
            <v>A4</v>
          </cell>
          <cell r="I441">
            <v>1</v>
          </cell>
          <cell r="J441">
            <v>39451</v>
          </cell>
          <cell r="K441">
            <v>39457</v>
          </cell>
          <cell r="P441" t="str">
            <v/>
          </cell>
          <cell r="S441" t="str">
            <v/>
          </cell>
        </row>
        <row r="442">
          <cell r="A442">
            <v>328</v>
          </cell>
          <cell r="B442" t="str">
            <v>FD-1023-E-7000</v>
          </cell>
          <cell r="C442" t="str">
            <v>FD-E06-E06-013</v>
          </cell>
          <cell r="D442" t="str">
            <v>E.40.EL.000.150</v>
          </cell>
          <cell r="E442" t="str">
            <v>Folha de Dados (Quadro de Distribuição)</v>
          </cell>
          <cell r="F442">
            <v>0</v>
          </cell>
          <cell r="H442" t="str">
            <v>A4</v>
          </cell>
          <cell r="I442">
            <v>0.125</v>
          </cell>
          <cell r="J442">
            <v>39451</v>
          </cell>
          <cell r="K442">
            <v>39457</v>
          </cell>
          <cell r="P442" t="str">
            <v/>
          </cell>
          <cell r="S442" t="str">
            <v/>
          </cell>
        </row>
        <row r="443">
          <cell r="A443">
            <v>329</v>
          </cell>
          <cell r="B443" t="str">
            <v>MD-1023-E-7000</v>
          </cell>
          <cell r="C443" t="str">
            <v>MD-E06-E06-013</v>
          </cell>
          <cell r="D443" t="str">
            <v>E.40.EL.000.150</v>
          </cell>
          <cell r="E443" t="str">
            <v>Memorial Descritivo</v>
          </cell>
          <cell r="F443">
            <v>0</v>
          </cell>
          <cell r="H443" t="str">
            <v>A4</v>
          </cell>
          <cell r="I443">
            <v>1</v>
          </cell>
          <cell r="J443">
            <v>39451</v>
          </cell>
          <cell r="K443">
            <v>39457</v>
          </cell>
          <cell r="P443" t="str">
            <v/>
          </cell>
          <cell r="S443" t="str">
            <v/>
          </cell>
        </row>
        <row r="444">
          <cell r="E444" t="str">
            <v>TELEFONIA E DADOS</v>
          </cell>
          <cell r="F444">
            <v>0</v>
          </cell>
          <cell r="P444" t="str">
            <v/>
          </cell>
          <cell r="S444" t="str">
            <v/>
          </cell>
        </row>
        <row r="445">
          <cell r="A445">
            <v>330</v>
          </cell>
          <cell r="B445" t="str">
            <v>1023-K-7000</v>
          </cell>
          <cell r="C445" t="str">
            <v>DE-E06-E47-005</v>
          </cell>
          <cell r="D445" t="str">
            <v>E.40.CM.010.140</v>
          </cell>
          <cell r="E445" t="str">
            <v>Planta Baixa</v>
          </cell>
          <cell r="F445">
            <v>0</v>
          </cell>
          <cell r="H445" t="str">
            <v>A1</v>
          </cell>
          <cell r="I445">
            <v>1</v>
          </cell>
          <cell r="J445">
            <v>39451</v>
          </cell>
          <cell r="K445">
            <v>39457</v>
          </cell>
          <cell r="P445" t="str">
            <v/>
          </cell>
          <cell r="S445" t="str">
            <v/>
          </cell>
        </row>
        <row r="446">
          <cell r="A446">
            <v>331</v>
          </cell>
          <cell r="B446" t="str">
            <v>LM-1023-K-7000</v>
          </cell>
          <cell r="C446" t="str">
            <v>LM-E06-E47-005</v>
          </cell>
          <cell r="D446" t="str">
            <v>E.40.CM.010.140</v>
          </cell>
          <cell r="E446" t="str">
            <v>Lista de Materiais</v>
          </cell>
          <cell r="F446">
            <v>0</v>
          </cell>
          <cell r="H446" t="str">
            <v>A4</v>
          </cell>
          <cell r="I446">
            <v>0.125</v>
          </cell>
          <cell r="J446">
            <v>39451</v>
          </cell>
          <cell r="K446">
            <v>39457</v>
          </cell>
          <cell r="P446" t="str">
            <v/>
          </cell>
          <cell r="S446" t="str">
            <v/>
          </cell>
        </row>
        <row r="447">
          <cell r="E447" t="str">
            <v>HIDROSSANITÁRIAS</v>
          </cell>
          <cell r="F447">
            <v>0</v>
          </cell>
          <cell r="P447" t="str">
            <v/>
          </cell>
          <cell r="S447" t="str">
            <v/>
          </cell>
        </row>
        <row r="448">
          <cell r="A448">
            <v>332</v>
          </cell>
          <cell r="B448" t="str">
            <v>1023-B-7000</v>
          </cell>
          <cell r="C448" t="str">
            <v>DE-E06-B49-026</v>
          </cell>
          <cell r="D448" t="str">
            <v>E.40.IE.010.145</v>
          </cell>
          <cell r="E448" t="str">
            <v>Planta Baixa - Água Fria e Quente</v>
          </cell>
          <cell r="F448">
            <v>0</v>
          </cell>
          <cell r="H448" t="str">
            <v>A1</v>
          </cell>
          <cell r="I448">
            <v>1</v>
          </cell>
          <cell r="J448">
            <v>39451</v>
          </cell>
          <cell r="K448">
            <v>39457</v>
          </cell>
          <cell r="P448" t="str">
            <v/>
          </cell>
          <cell r="S448" t="str">
            <v/>
          </cell>
        </row>
        <row r="449">
          <cell r="A449">
            <v>333</v>
          </cell>
          <cell r="B449" t="str">
            <v>1023-B-7001</v>
          </cell>
          <cell r="C449" t="str">
            <v>DE-E06-B49-027</v>
          </cell>
          <cell r="D449" t="str">
            <v>E.40.IE.010.145</v>
          </cell>
          <cell r="E449" t="str">
            <v>Isométricos - Água Fria e Quente</v>
          </cell>
          <cell r="F449">
            <v>0</v>
          </cell>
          <cell r="H449" t="str">
            <v>A1</v>
          </cell>
          <cell r="I449">
            <v>2</v>
          </cell>
          <cell r="J449">
            <v>39451</v>
          </cell>
          <cell r="K449">
            <v>39457</v>
          </cell>
          <cell r="P449" t="str">
            <v/>
          </cell>
          <cell r="S449" t="str">
            <v/>
          </cell>
        </row>
        <row r="450">
          <cell r="A450">
            <v>334</v>
          </cell>
          <cell r="B450" t="str">
            <v>1023-B-7002</v>
          </cell>
          <cell r="C450" t="str">
            <v>DE-E06-B49-028</v>
          </cell>
          <cell r="D450" t="str">
            <v>E.40.IE.010.145</v>
          </cell>
          <cell r="E450" t="str">
            <v xml:space="preserve">Planta baixa - Rede de gás </v>
          </cell>
          <cell r="F450">
            <v>0</v>
          </cell>
          <cell r="H450" t="str">
            <v>A1</v>
          </cell>
          <cell r="I450">
            <v>1</v>
          </cell>
          <cell r="J450">
            <v>39451</v>
          </cell>
          <cell r="K450">
            <v>39457</v>
          </cell>
          <cell r="P450" t="str">
            <v/>
          </cell>
          <cell r="S450" t="str">
            <v/>
          </cell>
        </row>
        <row r="451">
          <cell r="A451">
            <v>335</v>
          </cell>
          <cell r="B451" t="str">
            <v>1023-B-7003</v>
          </cell>
          <cell r="C451" t="str">
            <v>DE-E06-B49-029</v>
          </cell>
          <cell r="D451" t="str">
            <v>E.40.IE.010.145</v>
          </cell>
          <cell r="E451" t="str">
            <v>Planta Baixa - Esgoto Sanitário</v>
          </cell>
          <cell r="F451">
            <v>0</v>
          </cell>
          <cell r="H451" t="str">
            <v>A1</v>
          </cell>
          <cell r="I451">
            <v>1</v>
          </cell>
          <cell r="J451">
            <v>39451</v>
          </cell>
          <cell r="K451">
            <v>39457</v>
          </cell>
          <cell r="P451" t="str">
            <v/>
          </cell>
          <cell r="S451" t="str">
            <v/>
          </cell>
        </row>
        <row r="452">
          <cell r="A452">
            <v>336</v>
          </cell>
          <cell r="B452" t="str">
            <v>1023-B-7004</v>
          </cell>
          <cell r="C452" t="str">
            <v>DE-E06-B49-030</v>
          </cell>
          <cell r="D452" t="str">
            <v>E.40.IE.010.145</v>
          </cell>
          <cell r="E452" t="str">
            <v>Planta - Esquema Vertical e Detalhes - Esgoto Sanitário</v>
          </cell>
          <cell r="F452">
            <v>0</v>
          </cell>
          <cell r="H452" t="str">
            <v>A1</v>
          </cell>
          <cell r="I452">
            <v>1</v>
          </cell>
          <cell r="J452">
            <v>39451</v>
          </cell>
          <cell r="K452">
            <v>39457</v>
          </cell>
          <cell r="P452" t="str">
            <v/>
          </cell>
          <cell r="S452" t="str">
            <v/>
          </cell>
        </row>
        <row r="453">
          <cell r="A453">
            <v>337</v>
          </cell>
          <cell r="B453" t="str">
            <v>1023-B-7005</v>
          </cell>
          <cell r="C453" t="str">
            <v>DE-E06-B49-031</v>
          </cell>
          <cell r="D453" t="str">
            <v>E.40.IE.010.145</v>
          </cell>
          <cell r="E453" t="str">
            <v>Planta e Detalhes - Águas Pluviais</v>
          </cell>
          <cell r="F453">
            <v>0</v>
          </cell>
          <cell r="H453" t="str">
            <v>A1</v>
          </cell>
          <cell r="I453">
            <v>1</v>
          </cell>
          <cell r="J453">
            <v>39451</v>
          </cell>
          <cell r="K453">
            <v>39457</v>
          </cell>
          <cell r="P453" t="str">
            <v/>
          </cell>
          <cell r="S453" t="str">
            <v/>
          </cell>
        </row>
        <row r="454">
          <cell r="A454">
            <v>338</v>
          </cell>
          <cell r="B454" t="str">
            <v>1023-B-7006</v>
          </cell>
          <cell r="C454" t="str">
            <v>DE-E06-B49-032</v>
          </cell>
          <cell r="D454" t="str">
            <v>E.40.IE.010.145</v>
          </cell>
          <cell r="E454" t="str">
            <v>Planta da Cobertura - Água Fria e Quente</v>
          </cell>
          <cell r="F454">
            <v>0</v>
          </cell>
          <cell r="H454" t="str">
            <v>A1</v>
          </cell>
          <cell r="I454">
            <v>1</v>
          </cell>
          <cell r="J454">
            <v>39451</v>
          </cell>
          <cell r="K454">
            <v>39457</v>
          </cell>
          <cell r="P454" t="str">
            <v/>
          </cell>
          <cell r="S454" t="str">
            <v/>
          </cell>
        </row>
        <row r="455">
          <cell r="A455">
            <v>339</v>
          </cell>
          <cell r="B455" t="str">
            <v>LM-1023-B-7000</v>
          </cell>
          <cell r="C455" t="str">
            <v>LM-E06-B49-011</v>
          </cell>
          <cell r="D455" t="str">
            <v>E.40.IE.010.145</v>
          </cell>
          <cell r="E455" t="str">
            <v>Lista de Material</v>
          </cell>
          <cell r="F455">
            <v>0</v>
          </cell>
          <cell r="H455" t="str">
            <v>A4</v>
          </cell>
          <cell r="I455">
            <v>0.375</v>
          </cell>
          <cell r="J455">
            <v>39451</v>
          </cell>
          <cell r="K455">
            <v>39457</v>
          </cell>
          <cell r="P455" t="str">
            <v/>
          </cell>
          <cell r="S455" t="str">
            <v/>
          </cell>
        </row>
        <row r="456">
          <cell r="E456" t="str">
            <v>ORÇAMENTAÇÃO</v>
          </cell>
          <cell r="F456">
            <v>0</v>
          </cell>
          <cell r="P456" t="str">
            <v/>
          </cell>
          <cell r="S456" t="str">
            <v/>
          </cell>
        </row>
        <row r="457">
          <cell r="A457">
            <v>340</v>
          </cell>
          <cell r="B457" t="str">
            <v>RT-1023-H-7000</v>
          </cell>
          <cell r="C457" t="str">
            <v>RT-E06-B00-011</v>
          </cell>
          <cell r="D457" t="str">
            <v>E.40.00.000.006</v>
          </cell>
          <cell r="E457" t="str">
            <v>Pacote para Orçamentação</v>
          </cell>
          <cell r="F457">
            <v>0</v>
          </cell>
          <cell r="H457" t="str">
            <v>A4</v>
          </cell>
          <cell r="I457">
            <v>1.75</v>
          </cell>
          <cell r="J457">
            <v>39473</v>
          </cell>
          <cell r="K457">
            <v>39532</v>
          </cell>
          <cell r="P457" t="str">
            <v/>
          </cell>
          <cell r="S457" t="str">
            <v/>
          </cell>
        </row>
        <row r="458">
          <cell r="E458" t="str">
            <v>ANÁLISE DE PROPOSTA</v>
          </cell>
          <cell r="F458">
            <v>0</v>
          </cell>
          <cell r="P458" t="str">
            <v/>
          </cell>
          <cell r="S458" t="str">
            <v/>
          </cell>
        </row>
        <row r="459">
          <cell r="A459">
            <v>341</v>
          </cell>
          <cell r="B459" t="str">
            <v>PT-1023-H-7000</v>
          </cell>
          <cell r="C459" t="str">
            <v>PT-E06-B00-011</v>
          </cell>
          <cell r="D459" t="str">
            <v>E.40.00.000.006</v>
          </cell>
          <cell r="E459" t="str">
            <v>Análise de Proposta</v>
          </cell>
          <cell r="F459">
            <v>0</v>
          </cell>
          <cell r="H459" t="str">
            <v>A4</v>
          </cell>
          <cell r="I459">
            <v>1</v>
          </cell>
          <cell r="J459">
            <v>39473</v>
          </cell>
          <cell r="K459">
            <v>39532</v>
          </cell>
          <cell r="P459" t="str">
            <v/>
          </cell>
          <cell r="S459" t="str">
            <v/>
          </cell>
        </row>
        <row r="460">
          <cell r="B460">
            <v>1028</v>
          </cell>
          <cell r="E460" t="str">
            <v>GALPÃO PARA APOIO DE EQUIPAMENTOS DE PERFURAÇÃO DE PERFURAÇÃO</v>
          </cell>
          <cell r="F460">
            <v>0</v>
          </cell>
          <cell r="P460" t="str">
            <v/>
          </cell>
          <cell r="S460" t="str">
            <v/>
          </cell>
        </row>
        <row r="461">
          <cell r="E461" t="str">
            <v>ARQUITETURA</v>
          </cell>
          <cell r="F461">
            <v>0</v>
          </cell>
          <cell r="P461" t="str">
            <v/>
          </cell>
          <cell r="S461" t="str">
            <v/>
          </cell>
        </row>
        <row r="462">
          <cell r="A462">
            <v>342</v>
          </cell>
          <cell r="B462" t="str">
            <v>1028-A-7000</v>
          </cell>
          <cell r="C462" t="str">
            <v>DE-E06-B15-040</v>
          </cell>
          <cell r="D462" t="str">
            <v>E.40.AR.010.170</v>
          </cell>
          <cell r="E462" t="str">
            <v>Planta Baixa e Cobertura</v>
          </cell>
          <cell r="F462">
            <v>0</v>
          </cell>
          <cell r="H462" t="str">
            <v>A1</v>
          </cell>
          <cell r="I462">
            <v>1</v>
          </cell>
          <cell r="J462">
            <v>39441</v>
          </cell>
          <cell r="K462">
            <v>39447</v>
          </cell>
          <cell r="P462" t="str">
            <v/>
          </cell>
          <cell r="S462" t="str">
            <v/>
          </cell>
        </row>
        <row r="463">
          <cell r="A463">
            <v>343</v>
          </cell>
          <cell r="B463" t="str">
            <v>1028-A-7001</v>
          </cell>
          <cell r="C463" t="str">
            <v>DE-E06-B15-041</v>
          </cell>
          <cell r="D463" t="str">
            <v>E.40.AR.010.170</v>
          </cell>
          <cell r="E463" t="str">
            <v>Cortes e Fachadas</v>
          </cell>
          <cell r="F463">
            <v>0</v>
          </cell>
          <cell r="H463" t="str">
            <v>A1</v>
          </cell>
          <cell r="I463">
            <v>1</v>
          </cell>
          <cell r="J463">
            <v>39441</v>
          </cell>
          <cell r="K463">
            <v>39447</v>
          </cell>
          <cell r="P463" t="str">
            <v/>
          </cell>
          <cell r="S463" t="str">
            <v/>
          </cell>
        </row>
        <row r="464">
          <cell r="E464" t="str">
            <v>CONCRETO</v>
          </cell>
          <cell r="F464">
            <v>0</v>
          </cell>
          <cell r="P464" t="str">
            <v/>
          </cell>
          <cell r="S464" t="str">
            <v/>
          </cell>
        </row>
        <row r="465">
          <cell r="A465">
            <v>344</v>
          </cell>
          <cell r="B465" t="str">
            <v>LV-1028-C-7000</v>
          </cell>
          <cell r="C465" t="str">
            <v>LV-E06-B03-012</v>
          </cell>
          <cell r="D465" t="str">
            <v>E.40.CN.010.115</v>
          </cell>
          <cell r="E465" t="str">
            <v>Lista de Verificação de Desenhos de Fornecedores</v>
          </cell>
          <cell r="F465">
            <v>0</v>
          </cell>
          <cell r="H465" t="str">
            <v>A4</v>
          </cell>
          <cell r="I465">
            <v>4</v>
          </cell>
          <cell r="J465">
            <v>39478</v>
          </cell>
          <cell r="K465">
            <v>39484</v>
          </cell>
          <cell r="P465" t="str">
            <v/>
          </cell>
          <cell r="S465" t="str">
            <v/>
          </cell>
        </row>
        <row r="466">
          <cell r="E466" t="str">
            <v>METÁLICA</v>
          </cell>
          <cell r="F466">
            <v>0</v>
          </cell>
          <cell r="P466" t="str">
            <v/>
          </cell>
          <cell r="S466" t="str">
            <v/>
          </cell>
        </row>
        <row r="467">
          <cell r="A467">
            <v>345</v>
          </cell>
          <cell r="B467" t="str">
            <v>LV-1028-S-7000</v>
          </cell>
          <cell r="C467" t="str">
            <v>LV-E06-B04-012</v>
          </cell>
          <cell r="D467" t="str">
            <v>E.40.EM.010.115</v>
          </cell>
          <cell r="E467" t="str">
            <v>Lista de Verificação de Desenhos de Fornecedores</v>
          </cell>
          <cell r="F467">
            <v>0</v>
          </cell>
          <cell r="H467" t="str">
            <v>A4</v>
          </cell>
          <cell r="I467">
            <v>4</v>
          </cell>
          <cell r="J467">
            <v>39478</v>
          </cell>
          <cell r="K467">
            <v>39484</v>
          </cell>
          <cell r="P467" t="str">
            <v/>
          </cell>
          <cell r="S467" t="str">
            <v/>
          </cell>
        </row>
        <row r="468">
          <cell r="E468" t="str">
            <v>ELÉTRICA</v>
          </cell>
          <cell r="F468">
            <v>0</v>
          </cell>
          <cell r="P468" t="str">
            <v/>
          </cell>
          <cell r="S468" t="str">
            <v/>
          </cell>
        </row>
        <row r="469">
          <cell r="A469">
            <v>346</v>
          </cell>
          <cell r="B469" t="str">
            <v>1028-E-7000</v>
          </cell>
          <cell r="C469" t="str">
            <v>DE-E06-E06-052</v>
          </cell>
          <cell r="D469" t="str">
            <v>E.40.EL.000.165</v>
          </cell>
          <cell r="E469" t="str">
            <v>Planta de Distribuição de Força e Aterramento</v>
          </cell>
          <cell r="F469">
            <v>0</v>
          </cell>
          <cell r="H469" t="str">
            <v>A1</v>
          </cell>
          <cell r="I469">
            <v>1</v>
          </cell>
          <cell r="J469">
            <v>39458</v>
          </cell>
          <cell r="K469">
            <v>39464</v>
          </cell>
          <cell r="P469" t="str">
            <v/>
          </cell>
          <cell r="S469" t="str">
            <v/>
          </cell>
        </row>
        <row r="470">
          <cell r="A470">
            <v>347</v>
          </cell>
          <cell r="B470" t="str">
            <v>1028-E-7001</v>
          </cell>
          <cell r="C470" t="str">
            <v>DE-E06-E06-053</v>
          </cell>
          <cell r="D470" t="str">
            <v>E.40.EL.000.165</v>
          </cell>
          <cell r="E470" t="str">
            <v>Planta de Iluminação e Tomadas de Corrente</v>
          </cell>
          <cell r="F470">
            <v>0</v>
          </cell>
          <cell r="H470" t="str">
            <v>A1</v>
          </cell>
          <cell r="I470">
            <v>1</v>
          </cell>
          <cell r="J470">
            <v>39458</v>
          </cell>
          <cell r="K470">
            <v>39464</v>
          </cell>
          <cell r="P470" t="str">
            <v/>
          </cell>
          <cell r="S470" t="str">
            <v/>
          </cell>
        </row>
        <row r="471">
          <cell r="A471">
            <v>348</v>
          </cell>
          <cell r="B471" t="str">
            <v>1028-E-7002</v>
          </cell>
          <cell r="C471" t="str">
            <v>DE-E06-E06-054</v>
          </cell>
          <cell r="D471" t="str">
            <v>E.40.EL.000.165</v>
          </cell>
          <cell r="E471" t="str">
            <v>Planta de SPDA</v>
          </cell>
          <cell r="F471">
            <v>0</v>
          </cell>
          <cell r="H471" t="str">
            <v>A1</v>
          </cell>
          <cell r="I471">
            <v>1</v>
          </cell>
          <cell r="J471">
            <v>39458</v>
          </cell>
          <cell r="K471">
            <v>39464</v>
          </cell>
          <cell r="P471" t="str">
            <v/>
          </cell>
          <cell r="S471" t="str">
            <v/>
          </cell>
        </row>
        <row r="472">
          <cell r="A472">
            <v>349</v>
          </cell>
          <cell r="B472" t="str">
            <v>1028-E-7003</v>
          </cell>
          <cell r="C472" t="str">
            <v>DE-E06-E06-055</v>
          </cell>
          <cell r="D472" t="str">
            <v>E.40.EL.000.165</v>
          </cell>
          <cell r="E472" t="str">
            <v>Diagrama Unifilar e Quadro de Cargas Elétricas</v>
          </cell>
          <cell r="F472">
            <v>0</v>
          </cell>
          <cell r="H472" t="str">
            <v>A1</v>
          </cell>
          <cell r="I472">
            <v>1.25</v>
          </cell>
          <cell r="J472">
            <v>39458</v>
          </cell>
          <cell r="K472">
            <v>39464</v>
          </cell>
          <cell r="P472" t="str">
            <v/>
          </cell>
          <cell r="S472" t="str">
            <v/>
          </cell>
        </row>
        <row r="473">
          <cell r="A473">
            <v>350</v>
          </cell>
          <cell r="B473" t="str">
            <v>MC-1028-E-7000</v>
          </cell>
          <cell r="C473" t="str">
            <v>MC-E06-E06-027</v>
          </cell>
          <cell r="D473" t="str">
            <v>E.40.EL.000.165</v>
          </cell>
          <cell r="E473" t="str">
            <v>Memória de Cálculo de Iluminação</v>
          </cell>
          <cell r="F473">
            <v>0</v>
          </cell>
          <cell r="H473" t="str">
            <v>A4</v>
          </cell>
          <cell r="I473">
            <v>3</v>
          </cell>
          <cell r="J473">
            <v>39458</v>
          </cell>
          <cell r="K473">
            <v>39464</v>
          </cell>
          <cell r="P473" t="str">
            <v/>
          </cell>
          <cell r="S473" t="str">
            <v/>
          </cell>
        </row>
        <row r="474">
          <cell r="A474">
            <v>351</v>
          </cell>
          <cell r="B474" t="str">
            <v>MC-1028-E-7001</v>
          </cell>
          <cell r="C474" t="str">
            <v>MC-E06-E06-028</v>
          </cell>
          <cell r="D474" t="str">
            <v>E.40.EL.000.165</v>
          </cell>
          <cell r="E474" t="str">
            <v>Memória de Cálculo de SPDA</v>
          </cell>
          <cell r="F474">
            <v>0</v>
          </cell>
          <cell r="H474" t="str">
            <v>A4</v>
          </cell>
          <cell r="I474">
            <v>3</v>
          </cell>
          <cell r="J474">
            <v>39458</v>
          </cell>
          <cell r="K474">
            <v>39464</v>
          </cell>
          <cell r="P474" t="str">
            <v/>
          </cell>
          <cell r="S474" t="str">
            <v/>
          </cell>
        </row>
        <row r="475">
          <cell r="A475">
            <v>352</v>
          </cell>
          <cell r="B475" t="str">
            <v>LM-1028-E-7000</v>
          </cell>
          <cell r="C475" t="str">
            <v>LM-E06-E06-014</v>
          </cell>
          <cell r="D475" t="str">
            <v>E.40.EL.000.165</v>
          </cell>
          <cell r="E475" t="str">
            <v>Lista de Materiais</v>
          </cell>
          <cell r="F475">
            <v>0</v>
          </cell>
          <cell r="H475" t="str">
            <v>A4</v>
          </cell>
          <cell r="I475">
            <v>1</v>
          </cell>
          <cell r="J475">
            <v>39458</v>
          </cell>
          <cell r="K475">
            <v>39464</v>
          </cell>
          <cell r="P475" t="str">
            <v/>
          </cell>
          <cell r="S475" t="str">
            <v/>
          </cell>
        </row>
        <row r="476">
          <cell r="A476">
            <v>353</v>
          </cell>
          <cell r="B476" t="str">
            <v>FD-1028-E-7000</v>
          </cell>
          <cell r="C476" t="str">
            <v>FD-E06-E06-014</v>
          </cell>
          <cell r="D476" t="str">
            <v>E.40.EL.000.165</v>
          </cell>
          <cell r="E476" t="str">
            <v>Folha de Dados (Quadro de Distribuição)</v>
          </cell>
          <cell r="F476">
            <v>0</v>
          </cell>
          <cell r="H476" t="str">
            <v>A4</v>
          </cell>
          <cell r="I476">
            <v>0.125</v>
          </cell>
          <cell r="J476">
            <v>39458</v>
          </cell>
          <cell r="K476">
            <v>39464</v>
          </cell>
          <cell r="P476" t="str">
            <v/>
          </cell>
          <cell r="S476" t="str">
            <v/>
          </cell>
        </row>
        <row r="477">
          <cell r="A477">
            <v>354</v>
          </cell>
          <cell r="B477" t="str">
            <v>MD-1028-E-7000</v>
          </cell>
          <cell r="C477" t="str">
            <v>MD-E06-E06-014</v>
          </cell>
          <cell r="D477" t="str">
            <v>E.40.EL.000.165</v>
          </cell>
          <cell r="E477" t="str">
            <v>Memorial Descritivo</v>
          </cell>
          <cell r="F477">
            <v>0</v>
          </cell>
          <cell r="H477" t="str">
            <v>A4</v>
          </cell>
          <cell r="I477">
            <v>1</v>
          </cell>
          <cell r="J477">
            <v>39458</v>
          </cell>
          <cell r="K477">
            <v>39464</v>
          </cell>
          <cell r="P477" t="str">
            <v/>
          </cell>
          <cell r="S477" t="str">
            <v/>
          </cell>
        </row>
        <row r="478">
          <cell r="E478" t="str">
            <v>HIDROSSANITÁRIAS</v>
          </cell>
          <cell r="F478">
            <v>0</v>
          </cell>
          <cell r="P478" t="str">
            <v/>
          </cell>
          <cell r="S478" t="str">
            <v/>
          </cell>
        </row>
        <row r="479">
          <cell r="A479">
            <v>355</v>
          </cell>
          <cell r="B479" t="str">
            <v>1028-B-7000</v>
          </cell>
          <cell r="C479" t="str">
            <v>DE-E06-B49-033</v>
          </cell>
          <cell r="D479" t="str">
            <v>E.40.IE.010.160</v>
          </cell>
          <cell r="E479" t="str">
            <v>Planta e Detalhes - Águas Pluviais</v>
          </cell>
          <cell r="F479">
            <v>0</v>
          </cell>
          <cell r="H479" t="str">
            <v>A1</v>
          </cell>
          <cell r="I479">
            <v>1</v>
          </cell>
          <cell r="J479">
            <v>39458</v>
          </cell>
          <cell r="K479">
            <v>39464</v>
          </cell>
          <cell r="P479" t="str">
            <v/>
          </cell>
          <cell r="S479" t="str">
            <v/>
          </cell>
        </row>
        <row r="480">
          <cell r="A480">
            <v>356</v>
          </cell>
          <cell r="B480" t="str">
            <v>LM-1028-B-7000</v>
          </cell>
          <cell r="C480" t="str">
            <v>LM-E06-B49-0012</v>
          </cell>
          <cell r="D480" t="str">
            <v>E.40.IE.010.160</v>
          </cell>
          <cell r="E480" t="str">
            <v>Lista de Material</v>
          </cell>
          <cell r="F480">
            <v>0</v>
          </cell>
          <cell r="H480" t="str">
            <v>A4</v>
          </cell>
          <cell r="I480">
            <v>0.375</v>
          </cell>
          <cell r="J480">
            <v>39458</v>
          </cell>
          <cell r="K480">
            <v>39464</v>
          </cell>
          <cell r="P480" t="str">
            <v/>
          </cell>
          <cell r="S480" t="str">
            <v/>
          </cell>
        </row>
        <row r="481">
          <cell r="E481" t="str">
            <v>ORÇAMENTAÇÃO</v>
          </cell>
          <cell r="F481">
            <v>0</v>
          </cell>
          <cell r="P481" t="str">
            <v/>
          </cell>
          <cell r="S481" t="str">
            <v/>
          </cell>
        </row>
        <row r="482">
          <cell r="A482">
            <v>357</v>
          </cell>
          <cell r="B482" t="str">
            <v>RT-1028-H-7000</v>
          </cell>
          <cell r="C482" t="str">
            <v>RT-E06-B00-012</v>
          </cell>
          <cell r="D482" t="str">
            <v>E.40.00.000.006</v>
          </cell>
          <cell r="E482" t="str">
            <v>Pacote para Orçamentação</v>
          </cell>
          <cell r="F482">
            <v>0</v>
          </cell>
          <cell r="H482" t="str">
            <v>A4</v>
          </cell>
          <cell r="I482">
            <v>2</v>
          </cell>
          <cell r="J482">
            <v>39473</v>
          </cell>
          <cell r="K482">
            <v>39532</v>
          </cell>
          <cell r="P482" t="str">
            <v/>
          </cell>
          <cell r="S482" t="str">
            <v/>
          </cell>
        </row>
        <row r="483">
          <cell r="E483" t="str">
            <v>ANÁLISE DE PROPOSTA</v>
          </cell>
          <cell r="F483">
            <v>0</v>
          </cell>
          <cell r="P483" t="str">
            <v/>
          </cell>
          <cell r="S483" t="str">
            <v/>
          </cell>
        </row>
        <row r="484">
          <cell r="A484">
            <v>358</v>
          </cell>
          <cell r="B484" t="str">
            <v>PT-1028-H-7000</v>
          </cell>
          <cell r="C484" t="str">
            <v>PT-E06-B00-012</v>
          </cell>
          <cell r="D484" t="str">
            <v>E.40.00.000.006</v>
          </cell>
          <cell r="E484" t="str">
            <v>Análise de Proposta</v>
          </cell>
          <cell r="F484">
            <v>0</v>
          </cell>
          <cell r="H484" t="str">
            <v>A4</v>
          </cell>
          <cell r="I484">
            <v>1.25</v>
          </cell>
          <cell r="J484">
            <v>39473</v>
          </cell>
          <cell r="K484">
            <v>39532</v>
          </cell>
          <cell r="P484" t="str">
            <v/>
          </cell>
          <cell r="S484" t="str">
            <v/>
          </cell>
        </row>
        <row r="485">
          <cell r="B485" t="str">
            <v>ÁREA 60</v>
          </cell>
          <cell r="E485" t="str">
            <v>INSTALAÇÕES DE APOIO INDUSTRIAL</v>
          </cell>
          <cell r="F485">
            <v>0</v>
          </cell>
          <cell r="P485" t="str">
            <v/>
          </cell>
          <cell r="S485" t="str">
            <v/>
          </cell>
        </row>
        <row r="486">
          <cell r="B486">
            <v>6009</v>
          </cell>
          <cell r="E486" t="str">
            <v>LABORATÓRIO</v>
          </cell>
          <cell r="F486">
            <v>0</v>
          </cell>
          <cell r="P486" t="str">
            <v/>
          </cell>
          <cell r="S486" t="str">
            <v/>
          </cell>
        </row>
        <row r="487">
          <cell r="E487" t="str">
            <v>ARQUITETURA</v>
          </cell>
          <cell r="F487">
            <v>0</v>
          </cell>
          <cell r="P487" t="str">
            <v/>
          </cell>
          <cell r="S487" t="str">
            <v/>
          </cell>
        </row>
        <row r="488">
          <cell r="A488">
            <v>359</v>
          </cell>
          <cell r="B488" t="str">
            <v>6009-A-7000</v>
          </cell>
          <cell r="C488" t="str">
            <v>DE-E06-B15-042</v>
          </cell>
          <cell r="D488" t="str">
            <v>E.40.AR.060.015</v>
          </cell>
          <cell r="E488" t="str">
            <v>Laboratório - Planta de Situação e  Urbanização</v>
          </cell>
          <cell r="F488">
            <v>0</v>
          </cell>
          <cell r="H488" t="str">
            <v>A1</v>
          </cell>
          <cell r="I488">
            <v>1</v>
          </cell>
          <cell r="J488">
            <v>39407</v>
          </cell>
          <cell r="K488">
            <v>39411</v>
          </cell>
          <cell r="P488" t="str">
            <v/>
          </cell>
          <cell r="S488" t="str">
            <v/>
          </cell>
        </row>
        <row r="489">
          <cell r="A489">
            <v>360</v>
          </cell>
          <cell r="B489" t="str">
            <v>6009-A-7001</v>
          </cell>
          <cell r="C489" t="str">
            <v>DE-E06-B15-043</v>
          </cell>
          <cell r="D489" t="str">
            <v>E.40.AR.060.005</v>
          </cell>
          <cell r="E489" t="str">
            <v>Plantas  Baixas setor 1 / pav. Térreo</v>
          </cell>
          <cell r="F489">
            <v>0</v>
          </cell>
          <cell r="H489" t="str">
            <v>A1</v>
          </cell>
          <cell r="I489">
            <v>1</v>
          </cell>
          <cell r="J489">
            <v>39387</v>
          </cell>
          <cell r="K489">
            <v>39396</v>
          </cell>
          <cell r="P489" t="str">
            <v/>
          </cell>
          <cell r="S489" t="str">
            <v/>
          </cell>
        </row>
        <row r="490">
          <cell r="A490">
            <v>361</v>
          </cell>
          <cell r="B490" t="str">
            <v>6009-A-7002</v>
          </cell>
          <cell r="C490" t="str">
            <v>DE-E06-B15-044</v>
          </cell>
          <cell r="D490" t="str">
            <v>E.40.AR.060.005</v>
          </cell>
          <cell r="E490" t="str">
            <v>Plantas  Baixas setor 2 / pav. Térreo</v>
          </cell>
          <cell r="F490">
            <v>0</v>
          </cell>
          <cell r="H490" t="str">
            <v>A1</v>
          </cell>
          <cell r="I490">
            <v>1</v>
          </cell>
          <cell r="J490">
            <v>39387</v>
          </cell>
          <cell r="K490">
            <v>39396</v>
          </cell>
          <cell r="P490" t="str">
            <v/>
          </cell>
          <cell r="S490" t="str">
            <v/>
          </cell>
        </row>
        <row r="491">
          <cell r="A491">
            <v>362</v>
          </cell>
          <cell r="B491" t="str">
            <v>6009-A-7003</v>
          </cell>
          <cell r="C491" t="str">
            <v>DE-E06-B15-045</v>
          </cell>
          <cell r="D491" t="str">
            <v>E.40.AR.060.005</v>
          </cell>
          <cell r="E491" t="str">
            <v>Plantas  Baixas setor 1 / 2º pav.</v>
          </cell>
          <cell r="F491">
            <v>0</v>
          </cell>
          <cell r="H491" t="str">
            <v>A1</v>
          </cell>
          <cell r="I491">
            <v>1</v>
          </cell>
          <cell r="J491">
            <v>39387</v>
          </cell>
          <cell r="K491">
            <v>39396</v>
          </cell>
          <cell r="P491" t="str">
            <v/>
          </cell>
          <cell r="S491" t="str">
            <v/>
          </cell>
        </row>
        <row r="492">
          <cell r="A492">
            <v>363</v>
          </cell>
          <cell r="B492" t="str">
            <v>6009-A-7004</v>
          </cell>
          <cell r="C492" t="str">
            <v>DE-E06-B15-046</v>
          </cell>
          <cell r="D492" t="str">
            <v>E.40.AR.060.005</v>
          </cell>
          <cell r="E492" t="str">
            <v xml:space="preserve">Plantas  Baixas setor 2 / 2º pav. </v>
          </cell>
          <cell r="F492">
            <v>0</v>
          </cell>
          <cell r="H492" t="str">
            <v>A1</v>
          </cell>
          <cell r="I492">
            <v>1</v>
          </cell>
          <cell r="J492">
            <v>39387</v>
          </cell>
          <cell r="K492">
            <v>39396</v>
          </cell>
          <cell r="P492" t="str">
            <v/>
          </cell>
          <cell r="S492" t="str">
            <v/>
          </cell>
        </row>
        <row r="493">
          <cell r="A493">
            <v>364</v>
          </cell>
          <cell r="B493" t="str">
            <v>6009-A-7005</v>
          </cell>
          <cell r="C493" t="str">
            <v>DE-E06-B15-047</v>
          </cell>
          <cell r="D493" t="str">
            <v>E.40.AR.060.005</v>
          </cell>
          <cell r="E493" t="str">
            <v>Planta da Cobertura setor 1</v>
          </cell>
          <cell r="F493">
            <v>0</v>
          </cell>
          <cell r="H493" t="str">
            <v>A1</v>
          </cell>
          <cell r="I493">
            <v>1</v>
          </cell>
          <cell r="J493">
            <v>39387</v>
          </cell>
          <cell r="K493">
            <v>39396</v>
          </cell>
          <cell r="P493" t="str">
            <v/>
          </cell>
          <cell r="S493" t="str">
            <v/>
          </cell>
        </row>
        <row r="494">
          <cell r="A494">
            <v>365</v>
          </cell>
          <cell r="B494" t="str">
            <v>6009-A-7006</v>
          </cell>
          <cell r="C494" t="str">
            <v>DE-E06-B15-048</v>
          </cell>
          <cell r="D494" t="str">
            <v>E.40.AR.060.005</v>
          </cell>
          <cell r="E494" t="str">
            <v>Planta da Cobertura setor 2</v>
          </cell>
          <cell r="F494">
            <v>0</v>
          </cell>
          <cell r="H494" t="str">
            <v>A1</v>
          </cell>
          <cell r="I494">
            <v>1</v>
          </cell>
          <cell r="J494">
            <v>39387</v>
          </cell>
          <cell r="K494">
            <v>39396</v>
          </cell>
          <cell r="P494" t="str">
            <v/>
          </cell>
          <cell r="S494" t="str">
            <v/>
          </cell>
        </row>
        <row r="495">
          <cell r="A495">
            <v>366</v>
          </cell>
          <cell r="B495" t="str">
            <v>6009-A-7007</v>
          </cell>
          <cell r="C495" t="str">
            <v>DE-E06-B15-049</v>
          </cell>
          <cell r="D495" t="str">
            <v>E.40.AR.060.005</v>
          </cell>
          <cell r="E495" t="str">
            <v xml:space="preserve">Cortes </v>
          </cell>
          <cell r="F495">
            <v>0</v>
          </cell>
          <cell r="H495" t="str">
            <v>A1</v>
          </cell>
          <cell r="I495">
            <v>1</v>
          </cell>
          <cell r="J495">
            <v>39387</v>
          </cell>
          <cell r="K495">
            <v>39396</v>
          </cell>
          <cell r="P495" t="str">
            <v/>
          </cell>
          <cell r="S495" t="str">
            <v/>
          </cell>
        </row>
        <row r="496">
          <cell r="A496">
            <v>367</v>
          </cell>
          <cell r="B496" t="str">
            <v>6009-A-7008</v>
          </cell>
          <cell r="C496" t="str">
            <v>DE-E06-B15-050</v>
          </cell>
          <cell r="D496" t="str">
            <v>E.40.AR.060.005</v>
          </cell>
          <cell r="E496" t="str">
            <v>Fachadas</v>
          </cell>
          <cell r="F496">
            <v>0</v>
          </cell>
          <cell r="H496" t="str">
            <v>A1</v>
          </cell>
          <cell r="I496">
            <v>1</v>
          </cell>
          <cell r="J496">
            <v>39387</v>
          </cell>
          <cell r="K496">
            <v>39396</v>
          </cell>
          <cell r="P496" t="str">
            <v/>
          </cell>
          <cell r="S496" t="str">
            <v/>
          </cell>
        </row>
        <row r="497">
          <cell r="A497">
            <v>368</v>
          </cell>
          <cell r="B497" t="str">
            <v>6009-A-7009</v>
          </cell>
          <cell r="C497" t="str">
            <v>DE-E06-B15-051</v>
          </cell>
          <cell r="D497" t="str">
            <v>E.40.AR.060.015</v>
          </cell>
          <cell r="E497" t="str">
            <v>Det. Sanitários e Copa</v>
          </cell>
          <cell r="F497">
            <v>0</v>
          </cell>
          <cell r="H497" t="str">
            <v>A1</v>
          </cell>
          <cell r="I497">
            <v>1</v>
          </cell>
          <cell r="J497">
            <v>39407</v>
          </cell>
          <cell r="K497">
            <v>39411</v>
          </cell>
          <cell r="P497" t="str">
            <v/>
          </cell>
          <cell r="S497" t="str">
            <v/>
          </cell>
        </row>
        <row r="498">
          <cell r="A498">
            <v>369</v>
          </cell>
          <cell r="B498" t="str">
            <v>6009-A-7010</v>
          </cell>
          <cell r="C498" t="str">
            <v>DE-E06-B15-052</v>
          </cell>
          <cell r="D498" t="str">
            <v>E.40.AR.060.015</v>
          </cell>
          <cell r="E498" t="str">
            <v>Det. Sanitários e Copa</v>
          </cell>
          <cell r="F498">
            <v>0</v>
          </cell>
          <cell r="H498" t="str">
            <v>A1</v>
          </cell>
          <cell r="I498">
            <v>1</v>
          </cell>
          <cell r="J498">
            <v>39407</v>
          </cell>
          <cell r="K498">
            <v>39411</v>
          </cell>
          <cell r="P498" t="str">
            <v/>
          </cell>
          <cell r="S498" t="str">
            <v/>
          </cell>
        </row>
        <row r="499">
          <cell r="A499">
            <v>370</v>
          </cell>
          <cell r="B499" t="str">
            <v>6009-A-7011</v>
          </cell>
          <cell r="C499" t="str">
            <v>DE-E06-B15-053</v>
          </cell>
          <cell r="D499" t="str">
            <v>E.40.AR.060.015</v>
          </cell>
          <cell r="E499" t="str">
            <v>Paginação de Forro - pav. Térreo</v>
          </cell>
          <cell r="F499">
            <v>0</v>
          </cell>
          <cell r="H499" t="str">
            <v>A1</v>
          </cell>
          <cell r="I499">
            <v>1</v>
          </cell>
          <cell r="J499">
            <v>39407</v>
          </cell>
          <cell r="K499">
            <v>39411</v>
          </cell>
          <cell r="P499" t="str">
            <v/>
          </cell>
          <cell r="S499" t="str">
            <v/>
          </cell>
        </row>
        <row r="500">
          <cell r="A500">
            <v>371</v>
          </cell>
          <cell r="B500" t="str">
            <v>6009-A-7012</v>
          </cell>
          <cell r="C500" t="str">
            <v>DE-E06-B15-054</v>
          </cell>
          <cell r="D500" t="str">
            <v>E.40.AR.060.015</v>
          </cell>
          <cell r="E500" t="str">
            <v xml:space="preserve">Paginação de Forro - 2º pav. </v>
          </cell>
          <cell r="F500">
            <v>0</v>
          </cell>
          <cell r="H500" t="str">
            <v>A1</v>
          </cell>
          <cell r="I500">
            <v>1</v>
          </cell>
          <cell r="J500">
            <v>39407</v>
          </cell>
          <cell r="K500">
            <v>39411</v>
          </cell>
          <cell r="P500" t="str">
            <v/>
          </cell>
          <cell r="S500" t="str">
            <v/>
          </cell>
        </row>
        <row r="501">
          <cell r="A501">
            <v>372</v>
          </cell>
          <cell r="B501" t="str">
            <v>6009-A-7013</v>
          </cell>
          <cell r="C501" t="str">
            <v>DE-E06-B15-055</v>
          </cell>
          <cell r="D501" t="str">
            <v>E.40.AR.060.015</v>
          </cell>
          <cell r="E501" t="str">
            <v>Det. de Divisórias</v>
          </cell>
          <cell r="F501">
            <v>0</v>
          </cell>
          <cell r="H501" t="str">
            <v>A1</v>
          </cell>
          <cell r="I501">
            <v>1</v>
          </cell>
          <cell r="J501">
            <v>39407</v>
          </cell>
          <cell r="K501">
            <v>39411</v>
          </cell>
          <cell r="P501" t="str">
            <v/>
          </cell>
          <cell r="S501" t="str">
            <v/>
          </cell>
        </row>
        <row r="502">
          <cell r="E502" t="str">
            <v>CONCRETO</v>
          </cell>
          <cell r="F502">
            <v>0</v>
          </cell>
          <cell r="P502" t="str">
            <v/>
          </cell>
          <cell r="S502" t="str">
            <v/>
          </cell>
        </row>
        <row r="503">
          <cell r="A503">
            <v>373</v>
          </cell>
          <cell r="B503" t="str">
            <v>LV-6009-C-7000</v>
          </cell>
          <cell r="C503" t="str">
            <v>LV-E06-B03-013</v>
          </cell>
          <cell r="D503" t="str">
            <v>E.40.CN.060.010</v>
          </cell>
          <cell r="E503" t="str">
            <v>Lista de Verificação de Desenhos de Fornecedores</v>
          </cell>
          <cell r="F503">
            <v>0</v>
          </cell>
          <cell r="H503" t="str">
            <v>A4</v>
          </cell>
          <cell r="I503">
            <v>14</v>
          </cell>
          <cell r="J503">
            <v>39427</v>
          </cell>
          <cell r="K503">
            <v>39433</v>
          </cell>
          <cell r="P503" t="str">
            <v/>
          </cell>
          <cell r="S503" t="str">
            <v/>
          </cell>
        </row>
        <row r="504">
          <cell r="E504" t="str">
            <v>METÁLICA</v>
          </cell>
          <cell r="F504">
            <v>0</v>
          </cell>
          <cell r="P504" t="str">
            <v/>
          </cell>
          <cell r="S504" t="str">
            <v/>
          </cell>
        </row>
        <row r="505">
          <cell r="A505">
            <v>374</v>
          </cell>
          <cell r="B505" t="str">
            <v>LV-6009-S-7000</v>
          </cell>
          <cell r="C505" t="str">
            <v>LV-E06-B04-013</v>
          </cell>
          <cell r="D505" t="str">
            <v>E.40.EM.060.010</v>
          </cell>
          <cell r="E505" t="str">
            <v>Lista de Verificação de Desenhos de Fornecedores</v>
          </cell>
          <cell r="F505">
            <v>0</v>
          </cell>
          <cell r="H505" t="str">
            <v>A4</v>
          </cell>
          <cell r="I505">
            <v>12</v>
          </cell>
          <cell r="J505">
            <v>39427</v>
          </cell>
          <cell r="K505">
            <v>39433</v>
          </cell>
          <cell r="P505" t="str">
            <v/>
          </cell>
          <cell r="S505" t="str">
            <v/>
          </cell>
        </row>
        <row r="506">
          <cell r="E506" t="str">
            <v>HIDROSSANITÁRIAS</v>
          </cell>
          <cell r="F506">
            <v>0</v>
          </cell>
          <cell r="P506" t="str">
            <v/>
          </cell>
          <cell r="S506" t="str">
            <v/>
          </cell>
        </row>
        <row r="507">
          <cell r="A507">
            <v>375</v>
          </cell>
          <cell r="B507" t="str">
            <v>6009-B-7000</v>
          </cell>
          <cell r="C507" t="str">
            <v>DE-E06-B49-034</v>
          </cell>
          <cell r="D507" t="str">
            <v>E.40.IE.060.005</v>
          </cell>
          <cell r="E507" t="str">
            <v>Planta Baixa - Água Fria</v>
          </cell>
          <cell r="F507">
            <v>0</v>
          </cell>
          <cell r="H507" t="str">
            <v>A1</v>
          </cell>
          <cell r="I507">
            <v>3</v>
          </cell>
          <cell r="J507">
            <v>39407</v>
          </cell>
          <cell r="K507">
            <v>39413</v>
          </cell>
          <cell r="P507" t="str">
            <v/>
          </cell>
          <cell r="S507" t="str">
            <v/>
          </cell>
        </row>
        <row r="508">
          <cell r="A508">
            <v>376</v>
          </cell>
          <cell r="B508" t="str">
            <v>6009-B-7001</v>
          </cell>
          <cell r="C508" t="str">
            <v>DE-E06-B49-035</v>
          </cell>
          <cell r="D508" t="str">
            <v>E.40.IE.060.005</v>
          </cell>
          <cell r="E508" t="str">
            <v>Isométrico - Água Fria</v>
          </cell>
          <cell r="F508">
            <v>0</v>
          </cell>
          <cell r="H508" t="str">
            <v>A1</v>
          </cell>
          <cell r="I508">
            <v>3</v>
          </cell>
          <cell r="J508">
            <v>39407</v>
          </cell>
          <cell r="K508">
            <v>39413</v>
          </cell>
          <cell r="P508" t="str">
            <v/>
          </cell>
          <cell r="S508" t="str">
            <v/>
          </cell>
        </row>
        <row r="509">
          <cell r="A509">
            <v>377</v>
          </cell>
          <cell r="B509" t="str">
            <v>6009-B-7002</v>
          </cell>
          <cell r="C509" t="str">
            <v>DE-E06-B49-036</v>
          </cell>
          <cell r="D509" t="str">
            <v>E.40.IE.060.005</v>
          </cell>
          <cell r="E509" t="str">
            <v>Planta de Cobertura - Água Fria</v>
          </cell>
          <cell r="F509">
            <v>0</v>
          </cell>
          <cell r="H509" t="str">
            <v>A1</v>
          </cell>
          <cell r="I509">
            <v>1</v>
          </cell>
          <cell r="J509">
            <v>39407</v>
          </cell>
          <cell r="K509">
            <v>39413</v>
          </cell>
          <cell r="P509" t="str">
            <v/>
          </cell>
          <cell r="S509" t="str">
            <v/>
          </cell>
        </row>
        <row r="510">
          <cell r="A510">
            <v>378</v>
          </cell>
          <cell r="B510" t="str">
            <v>6009-B-7003</v>
          </cell>
          <cell r="C510" t="str">
            <v>DE-E06-B49-037</v>
          </cell>
          <cell r="D510" t="str">
            <v>E.40.IE.060.005</v>
          </cell>
          <cell r="E510" t="str">
            <v>Planta Baixa - Esgoto Sanitário</v>
          </cell>
          <cell r="F510">
            <v>0</v>
          </cell>
          <cell r="H510" t="str">
            <v>A1</v>
          </cell>
          <cell r="I510">
            <v>3</v>
          </cell>
          <cell r="J510">
            <v>39407</v>
          </cell>
          <cell r="K510">
            <v>39413</v>
          </cell>
          <cell r="P510" t="str">
            <v/>
          </cell>
          <cell r="S510" t="str">
            <v/>
          </cell>
        </row>
        <row r="511">
          <cell r="A511">
            <v>379</v>
          </cell>
          <cell r="B511" t="str">
            <v>6009-B-7004</v>
          </cell>
          <cell r="C511" t="str">
            <v>DE-E06-B49-038</v>
          </cell>
          <cell r="D511" t="str">
            <v>E.40.IE.060.005</v>
          </cell>
          <cell r="E511" t="str">
            <v>Planta - Esquema Vertical e Detalhes - Esgoto Sanitário</v>
          </cell>
          <cell r="F511">
            <v>0</v>
          </cell>
          <cell r="H511" t="str">
            <v>A1</v>
          </cell>
          <cell r="I511">
            <v>2</v>
          </cell>
          <cell r="J511">
            <v>39407</v>
          </cell>
          <cell r="K511">
            <v>39413</v>
          </cell>
          <cell r="P511" t="str">
            <v/>
          </cell>
          <cell r="S511" t="str">
            <v/>
          </cell>
        </row>
        <row r="512">
          <cell r="A512">
            <v>380</v>
          </cell>
          <cell r="B512" t="str">
            <v>6009-B-7005</v>
          </cell>
          <cell r="C512" t="str">
            <v>DE-E06-B49-039</v>
          </cell>
          <cell r="D512" t="str">
            <v>E.40.IE.060.005</v>
          </cell>
          <cell r="E512" t="str">
            <v>Águas Pluviais - Planta</v>
          </cell>
          <cell r="F512">
            <v>0</v>
          </cell>
          <cell r="H512" t="str">
            <v>A1</v>
          </cell>
          <cell r="I512">
            <v>1</v>
          </cell>
          <cell r="J512">
            <v>39407</v>
          </cell>
          <cell r="K512">
            <v>39413</v>
          </cell>
          <cell r="P512" t="str">
            <v/>
          </cell>
          <cell r="S512" t="str">
            <v/>
          </cell>
        </row>
        <row r="513">
          <cell r="A513">
            <v>381</v>
          </cell>
          <cell r="B513" t="str">
            <v>6009-B-7006</v>
          </cell>
          <cell r="C513" t="str">
            <v>DE-E06-B49-040</v>
          </cell>
          <cell r="D513" t="str">
            <v>E.40.IE.060.005</v>
          </cell>
          <cell r="E513" t="str">
            <v>Águas Pluviais - Detalhes</v>
          </cell>
          <cell r="F513">
            <v>0</v>
          </cell>
          <cell r="H513" t="str">
            <v>A1</v>
          </cell>
          <cell r="I513">
            <v>1</v>
          </cell>
          <cell r="J513">
            <v>39407</v>
          </cell>
          <cell r="K513">
            <v>39413</v>
          </cell>
          <cell r="P513" t="str">
            <v/>
          </cell>
          <cell r="S513" t="str">
            <v/>
          </cell>
        </row>
        <row r="514">
          <cell r="A514">
            <v>382</v>
          </cell>
          <cell r="B514" t="str">
            <v>LM-6009-B-7000</v>
          </cell>
          <cell r="C514" t="str">
            <v>LM-E06-B49-013</v>
          </cell>
          <cell r="D514" t="str">
            <v>E.40.IE.060.005</v>
          </cell>
          <cell r="E514" t="str">
            <v>Lista de Material</v>
          </cell>
          <cell r="F514">
            <v>0</v>
          </cell>
          <cell r="H514" t="str">
            <v>A4</v>
          </cell>
          <cell r="I514">
            <v>0.375</v>
          </cell>
          <cell r="J514">
            <v>39407</v>
          </cell>
          <cell r="K514">
            <v>39413</v>
          </cell>
          <cell r="P514" t="str">
            <v/>
          </cell>
          <cell r="S514" t="str">
            <v/>
          </cell>
        </row>
        <row r="515">
          <cell r="B515">
            <v>6010</v>
          </cell>
          <cell r="E515" t="str">
            <v>GALPÃO DE TESTEMUNHOS</v>
          </cell>
          <cell r="F515">
            <v>0</v>
          </cell>
          <cell r="P515" t="str">
            <v/>
          </cell>
          <cell r="S515" t="str">
            <v/>
          </cell>
        </row>
        <row r="516">
          <cell r="E516" t="str">
            <v>ARQUITETURA</v>
          </cell>
          <cell r="F516">
            <v>0</v>
          </cell>
          <cell r="P516" t="str">
            <v/>
          </cell>
          <cell r="S516" t="str">
            <v/>
          </cell>
        </row>
        <row r="517">
          <cell r="A517">
            <v>383</v>
          </cell>
          <cell r="B517" t="str">
            <v>6010-A-7000</v>
          </cell>
          <cell r="C517" t="str">
            <v>DE-E06-B15-056</v>
          </cell>
          <cell r="D517" t="str">
            <v>E.40.AR.060.020</v>
          </cell>
          <cell r="E517" t="str">
            <v xml:space="preserve">Planta Baixa </v>
          </cell>
          <cell r="F517">
            <v>0</v>
          </cell>
          <cell r="H517" t="str">
            <v>A1</v>
          </cell>
          <cell r="I517">
            <v>1</v>
          </cell>
          <cell r="J517">
            <v>39356</v>
          </cell>
          <cell r="K517">
            <v>39362</v>
          </cell>
          <cell r="P517" t="str">
            <v/>
          </cell>
          <cell r="S517" t="str">
            <v/>
          </cell>
        </row>
        <row r="518">
          <cell r="A518">
            <v>384</v>
          </cell>
          <cell r="B518" t="str">
            <v>6010-A-7001</v>
          </cell>
          <cell r="C518" t="str">
            <v>DE-E06-B15-057</v>
          </cell>
          <cell r="D518" t="str">
            <v>E.40.AR.060.020</v>
          </cell>
          <cell r="E518" t="str">
            <v>Planta da Cobertura</v>
          </cell>
          <cell r="F518">
            <v>0</v>
          </cell>
          <cell r="H518" t="str">
            <v>A1</v>
          </cell>
          <cell r="I518">
            <v>1</v>
          </cell>
          <cell r="J518">
            <v>39356</v>
          </cell>
          <cell r="K518">
            <v>39362</v>
          </cell>
          <cell r="P518" t="str">
            <v/>
          </cell>
          <cell r="S518" t="str">
            <v/>
          </cell>
        </row>
        <row r="519">
          <cell r="A519">
            <v>385</v>
          </cell>
          <cell r="B519" t="str">
            <v>6010-A-7002</v>
          </cell>
          <cell r="C519" t="str">
            <v>DE-E06-B15-058</v>
          </cell>
          <cell r="D519" t="str">
            <v>E.40.AR.060.020</v>
          </cell>
          <cell r="E519" t="str">
            <v xml:space="preserve">Cortes </v>
          </cell>
          <cell r="F519">
            <v>0</v>
          </cell>
          <cell r="H519" t="str">
            <v>A1</v>
          </cell>
          <cell r="I519">
            <v>1</v>
          </cell>
          <cell r="J519">
            <v>39356</v>
          </cell>
          <cell r="K519">
            <v>39362</v>
          </cell>
          <cell r="P519" t="str">
            <v/>
          </cell>
          <cell r="S519" t="str">
            <v/>
          </cell>
        </row>
        <row r="520">
          <cell r="A520">
            <v>386</v>
          </cell>
          <cell r="B520" t="str">
            <v>6010-A-7003</v>
          </cell>
          <cell r="C520" t="str">
            <v>DE-E06-B15-059</v>
          </cell>
          <cell r="D520" t="str">
            <v>E.40.AR.060.020</v>
          </cell>
          <cell r="E520" t="str">
            <v>Fachadas</v>
          </cell>
          <cell r="F520">
            <v>0</v>
          </cell>
          <cell r="H520" t="str">
            <v>A1</v>
          </cell>
          <cell r="I520">
            <v>1</v>
          </cell>
          <cell r="J520">
            <v>39356</v>
          </cell>
          <cell r="K520">
            <v>39362</v>
          </cell>
          <cell r="P520" t="str">
            <v/>
          </cell>
          <cell r="S520" t="str">
            <v/>
          </cell>
        </row>
        <row r="521">
          <cell r="E521" t="str">
            <v>CONCRETO</v>
          </cell>
          <cell r="F521">
            <v>0</v>
          </cell>
          <cell r="P521" t="str">
            <v/>
          </cell>
          <cell r="S521" t="str">
            <v/>
          </cell>
        </row>
        <row r="522">
          <cell r="A522">
            <v>387</v>
          </cell>
          <cell r="B522" t="str">
            <v>LV-6010-C-7000</v>
          </cell>
          <cell r="C522" t="str">
            <v>LV-E06-B03-014</v>
          </cell>
          <cell r="D522" t="str">
            <v>E.40.CN.060.020</v>
          </cell>
          <cell r="E522" t="str">
            <v>Lista de Verificação de Desenhos de Fornecedores</v>
          </cell>
          <cell r="F522">
            <v>0</v>
          </cell>
          <cell r="H522" t="str">
            <v>A4</v>
          </cell>
          <cell r="I522">
            <v>6</v>
          </cell>
          <cell r="J522">
            <v>39393</v>
          </cell>
          <cell r="K522">
            <v>39399</v>
          </cell>
          <cell r="P522" t="str">
            <v/>
          </cell>
          <cell r="S522" t="str">
            <v/>
          </cell>
        </row>
        <row r="523">
          <cell r="E523" t="str">
            <v>METÁLICA</v>
          </cell>
          <cell r="F523">
            <v>0</v>
          </cell>
          <cell r="P523" t="str">
            <v/>
          </cell>
          <cell r="S523" t="str">
            <v/>
          </cell>
        </row>
        <row r="524">
          <cell r="A524">
            <v>388</v>
          </cell>
          <cell r="B524" t="str">
            <v>LV-6010-S-7000</v>
          </cell>
          <cell r="C524" t="str">
            <v>LV-E06-B04-014</v>
          </cell>
          <cell r="D524" t="str">
            <v>E.40.EM.060.020</v>
          </cell>
          <cell r="E524" t="str">
            <v>Lista de Verificação de Desenhos de Fornecedores</v>
          </cell>
          <cell r="F524">
            <v>0</v>
          </cell>
          <cell r="H524" t="str">
            <v>A4</v>
          </cell>
          <cell r="I524">
            <v>8</v>
          </cell>
          <cell r="J524">
            <v>39393</v>
          </cell>
          <cell r="K524">
            <v>39399</v>
          </cell>
          <cell r="P524" t="str">
            <v/>
          </cell>
          <cell r="S524" t="str">
            <v/>
          </cell>
        </row>
        <row r="525">
          <cell r="E525" t="str">
            <v>ELÉTRICA</v>
          </cell>
          <cell r="F525">
            <v>0</v>
          </cell>
          <cell r="P525" t="str">
            <v/>
          </cell>
          <cell r="S525" t="str">
            <v/>
          </cell>
        </row>
        <row r="526">
          <cell r="A526">
            <v>389</v>
          </cell>
          <cell r="B526" t="str">
            <v>6010-E-7000</v>
          </cell>
          <cell r="C526" t="str">
            <v>DE-E06-E06-056</v>
          </cell>
          <cell r="D526" t="str">
            <v>E.40.EL.060.020</v>
          </cell>
          <cell r="E526" t="str">
            <v>Planta de Distribuição de Força e Aterramento</v>
          </cell>
          <cell r="F526">
            <v>0</v>
          </cell>
          <cell r="H526" t="str">
            <v>A1</v>
          </cell>
          <cell r="I526">
            <v>1</v>
          </cell>
          <cell r="J526">
            <v>39373</v>
          </cell>
          <cell r="K526">
            <v>39379</v>
          </cell>
          <cell r="P526" t="str">
            <v/>
          </cell>
          <cell r="S526" t="str">
            <v/>
          </cell>
        </row>
        <row r="527">
          <cell r="A527">
            <v>390</v>
          </cell>
          <cell r="B527" t="str">
            <v>6010-E-7001</v>
          </cell>
          <cell r="C527" t="str">
            <v>DE-E06-E06-057</v>
          </cell>
          <cell r="D527" t="str">
            <v>E.40.EL.060.020</v>
          </cell>
          <cell r="E527" t="str">
            <v>Planta de Iluminação e Tomadas de Corrente</v>
          </cell>
          <cell r="F527">
            <v>0</v>
          </cell>
          <cell r="H527" t="str">
            <v>A1</v>
          </cell>
          <cell r="I527">
            <v>1</v>
          </cell>
          <cell r="J527">
            <v>39373</v>
          </cell>
          <cell r="K527">
            <v>39379</v>
          </cell>
          <cell r="P527" t="str">
            <v/>
          </cell>
          <cell r="S527" t="str">
            <v/>
          </cell>
        </row>
        <row r="528">
          <cell r="A528">
            <v>391</v>
          </cell>
          <cell r="B528" t="str">
            <v>6010-E-7002</v>
          </cell>
          <cell r="C528" t="str">
            <v>DE-E06-E06-058</v>
          </cell>
          <cell r="D528" t="str">
            <v>E.40.EL.060.020</v>
          </cell>
          <cell r="E528" t="str">
            <v>Planta de SPDA</v>
          </cell>
          <cell r="F528">
            <v>0</v>
          </cell>
          <cell r="H528" t="str">
            <v>A1</v>
          </cell>
          <cell r="I528">
            <v>1</v>
          </cell>
          <cell r="J528">
            <v>39373</v>
          </cell>
          <cell r="K528">
            <v>39379</v>
          </cell>
          <cell r="P528" t="str">
            <v/>
          </cell>
          <cell r="S528" t="str">
            <v/>
          </cell>
        </row>
        <row r="529">
          <cell r="A529">
            <v>392</v>
          </cell>
          <cell r="B529" t="str">
            <v>6010-E-7003</v>
          </cell>
          <cell r="C529" t="str">
            <v>DE-E06-E06-059</v>
          </cell>
          <cell r="D529" t="str">
            <v>E.40.EL.060.020</v>
          </cell>
          <cell r="E529" t="str">
            <v>Diagrama Unifilar e Quadro de Cargas Elétricas</v>
          </cell>
          <cell r="F529">
            <v>0</v>
          </cell>
          <cell r="H529" t="str">
            <v>A1</v>
          </cell>
          <cell r="I529">
            <v>1.25</v>
          </cell>
          <cell r="J529">
            <v>39373</v>
          </cell>
          <cell r="K529">
            <v>39379</v>
          </cell>
          <cell r="P529" t="str">
            <v/>
          </cell>
          <cell r="S529" t="str">
            <v/>
          </cell>
        </row>
        <row r="530">
          <cell r="A530">
            <v>393</v>
          </cell>
          <cell r="B530" t="str">
            <v>MC-6010-E-7000</v>
          </cell>
          <cell r="C530" t="str">
            <v>MC-E06-E06-029</v>
          </cell>
          <cell r="D530" t="str">
            <v>E.40.EL.060.020</v>
          </cell>
          <cell r="E530" t="str">
            <v>Memória de Cálculo de Iluminação</v>
          </cell>
          <cell r="F530">
            <v>0</v>
          </cell>
          <cell r="H530" t="str">
            <v>A4</v>
          </cell>
          <cell r="I530">
            <v>3</v>
          </cell>
          <cell r="J530">
            <v>39373</v>
          </cell>
          <cell r="K530">
            <v>39379</v>
          </cell>
          <cell r="P530" t="str">
            <v/>
          </cell>
          <cell r="S530" t="str">
            <v/>
          </cell>
        </row>
        <row r="531">
          <cell r="A531">
            <v>394</v>
          </cell>
          <cell r="B531" t="str">
            <v>MC-6010-E-7001</v>
          </cell>
          <cell r="C531" t="str">
            <v>MC-E06-E06-030</v>
          </cell>
          <cell r="D531" t="str">
            <v>E.40.EL.060.020</v>
          </cell>
          <cell r="E531" t="str">
            <v>Memória de Cálculo de SPDA</v>
          </cell>
          <cell r="F531">
            <v>0</v>
          </cell>
          <cell r="H531" t="str">
            <v>A4</v>
          </cell>
          <cell r="I531">
            <v>3</v>
          </cell>
          <cell r="J531">
            <v>39373</v>
          </cell>
          <cell r="K531">
            <v>39379</v>
          </cell>
          <cell r="P531" t="str">
            <v/>
          </cell>
          <cell r="S531" t="str">
            <v/>
          </cell>
        </row>
        <row r="532">
          <cell r="A532">
            <v>395</v>
          </cell>
          <cell r="B532" t="str">
            <v>LM-6010-E-7000</v>
          </cell>
          <cell r="C532" t="str">
            <v>LM-E06-E06-015</v>
          </cell>
          <cell r="D532" t="str">
            <v>E.40.EL.060.020</v>
          </cell>
          <cell r="E532" t="str">
            <v>Lista de Materiais</v>
          </cell>
          <cell r="F532">
            <v>0</v>
          </cell>
          <cell r="H532" t="str">
            <v>A4</v>
          </cell>
          <cell r="I532">
            <v>0.875</v>
          </cell>
          <cell r="J532">
            <v>39373</v>
          </cell>
          <cell r="K532">
            <v>39379</v>
          </cell>
          <cell r="P532" t="str">
            <v/>
          </cell>
          <cell r="S532" t="str">
            <v/>
          </cell>
        </row>
        <row r="533">
          <cell r="A533">
            <v>396</v>
          </cell>
          <cell r="B533" t="str">
            <v>FD-6010-E-7000</v>
          </cell>
          <cell r="C533" t="str">
            <v>FD-E06-E06-015</v>
          </cell>
          <cell r="D533" t="str">
            <v>E.40.EL.060.020</v>
          </cell>
          <cell r="E533" t="str">
            <v>Folha de Dados</v>
          </cell>
          <cell r="F533">
            <v>0</v>
          </cell>
          <cell r="H533" t="str">
            <v>A4</v>
          </cell>
          <cell r="I533">
            <v>0.125</v>
          </cell>
          <cell r="J533">
            <v>39373</v>
          </cell>
          <cell r="K533">
            <v>39379</v>
          </cell>
          <cell r="P533" t="str">
            <v/>
          </cell>
          <cell r="S533" t="str">
            <v/>
          </cell>
        </row>
        <row r="534">
          <cell r="A534">
            <v>397</v>
          </cell>
          <cell r="B534" t="str">
            <v>MD-6010-E-7000</v>
          </cell>
          <cell r="C534" t="str">
            <v>MD-E06-E06-015</v>
          </cell>
          <cell r="D534" t="str">
            <v>E.40.EL.060.020</v>
          </cell>
          <cell r="E534" t="str">
            <v>Memorial Descritivo</v>
          </cell>
          <cell r="F534">
            <v>0</v>
          </cell>
          <cell r="H534" t="str">
            <v>A4</v>
          </cell>
          <cell r="I534">
            <v>1</v>
          </cell>
          <cell r="J534">
            <v>39373</v>
          </cell>
          <cell r="K534">
            <v>39379</v>
          </cell>
          <cell r="P534" t="str">
            <v/>
          </cell>
          <cell r="S534" t="str">
            <v/>
          </cell>
        </row>
        <row r="535">
          <cell r="E535" t="str">
            <v>HIDROSSANITÁRIAS</v>
          </cell>
          <cell r="F535">
            <v>0</v>
          </cell>
          <cell r="P535" t="str">
            <v/>
          </cell>
          <cell r="S535" t="str">
            <v/>
          </cell>
        </row>
        <row r="536">
          <cell r="A536">
            <v>398</v>
          </cell>
          <cell r="B536" t="str">
            <v>6010-B-7000</v>
          </cell>
          <cell r="C536" t="str">
            <v>DE-E06-B49-041</v>
          </cell>
          <cell r="D536" t="str">
            <v>E.40.IE.060.020</v>
          </cell>
          <cell r="E536" t="str">
            <v>Água Fria e Esg. Sanitário - Planta e Detalhes</v>
          </cell>
          <cell r="F536">
            <v>0</v>
          </cell>
          <cell r="H536" t="str">
            <v>A1</v>
          </cell>
          <cell r="I536">
            <v>1</v>
          </cell>
          <cell r="J536">
            <v>39373</v>
          </cell>
          <cell r="K536">
            <v>39379</v>
          </cell>
          <cell r="P536" t="str">
            <v/>
          </cell>
          <cell r="S536" t="str">
            <v/>
          </cell>
        </row>
        <row r="537">
          <cell r="A537">
            <v>399</v>
          </cell>
          <cell r="B537" t="str">
            <v>6010-B-7001</v>
          </cell>
          <cell r="C537" t="str">
            <v>DE-E06-B49-042</v>
          </cell>
          <cell r="D537" t="str">
            <v>E.40.IE.060.020</v>
          </cell>
          <cell r="E537" t="str">
            <v>Planta e Detalhes - Águas Pluviais</v>
          </cell>
          <cell r="F537">
            <v>0</v>
          </cell>
          <cell r="H537" t="str">
            <v>A1</v>
          </cell>
          <cell r="I537">
            <v>1</v>
          </cell>
          <cell r="J537">
            <v>39373</v>
          </cell>
          <cell r="K537">
            <v>39379</v>
          </cell>
          <cell r="P537" t="str">
            <v/>
          </cell>
          <cell r="S537" t="str">
            <v/>
          </cell>
        </row>
        <row r="538">
          <cell r="A538">
            <v>400</v>
          </cell>
          <cell r="B538" t="str">
            <v>LM-6010-B-7000</v>
          </cell>
          <cell r="C538" t="str">
            <v>LM-E06-B49-014</v>
          </cell>
          <cell r="D538" t="str">
            <v>E.40.IE.060.020</v>
          </cell>
          <cell r="E538" t="str">
            <v>Lista de Material</v>
          </cell>
          <cell r="F538">
            <v>0</v>
          </cell>
          <cell r="H538" t="str">
            <v>A4</v>
          </cell>
          <cell r="I538">
            <v>0.375</v>
          </cell>
          <cell r="J538">
            <v>39373</v>
          </cell>
          <cell r="K538">
            <v>39379</v>
          </cell>
          <cell r="P538" t="str">
            <v/>
          </cell>
          <cell r="S538" t="str">
            <v/>
          </cell>
        </row>
        <row r="539">
          <cell r="E539" t="str">
            <v>ORÇAMENTAÇÃO</v>
          </cell>
          <cell r="F539">
            <v>0</v>
          </cell>
          <cell r="P539" t="str">
            <v/>
          </cell>
          <cell r="S539" t="str">
            <v/>
          </cell>
        </row>
        <row r="540">
          <cell r="A540">
            <v>401</v>
          </cell>
          <cell r="B540" t="str">
            <v>RT-6010-H-7000</v>
          </cell>
          <cell r="C540" t="str">
            <v>RT-E06-B00-013</v>
          </cell>
          <cell r="D540" t="str">
            <v>E.40.00.000.006</v>
          </cell>
          <cell r="E540" t="str">
            <v>Pacote para Orçamentação</v>
          </cell>
          <cell r="F540">
            <v>0</v>
          </cell>
          <cell r="H540" t="str">
            <v>A4</v>
          </cell>
          <cell r="I540">
            <v>2</v>
          </cell>
          <cell r="J540">
            <v>39473</v>
          </cell>
          <cell r="K540">
            <v>39532</v>
          </cell>
          <cell r="P540" t="str">
            <v/>
          </cell>
          <cell r="S540" t="str">
            <v/>
          </cell>
        </row>
        <row r="541">
          <cell r="E541" t="str">
            <v>ANÁLISE DE PROPOSTA</v>
          </cell>
          <cell r="F541">
            <v>0</v>
          </cell>
          <cell r="P541" t="str">
            <v/>
          </cell>
          <cell r="S541" t="str">
            <v/>
          </cell>
        </row>
        <row r="542">
          <cell r="A542">
            <v>402</v>
          </cell>
          <cell r="B542" t="str">
            <v>PT-6010-H-7000</v>
          </cell>
          <cell r="C542" t="str">
            <v>PT-E06-B00-013</v>
          </cell>
          <cell r="D542" t="str">
            <v>E.40.00.000.006</v>
          </cell>
          <cell r="E542" t="str">
            <v>Análise de Proposta</v>
          </cell>
          <cell r="F542">
            <v>0</v>
          </cell>
          <cell r="H542" t="str">
            <v>A4</v>
          </cell>
          <cell r="I542">
            <v>2.5</v>
          </cell>
          <cell r="J542">
            <v>39473</v>
          </cell>
          <cell r="K542">
            <v>39532</v>
          </cell>
          <cell r="P542" t="str">
            <v/>
          </cell>
          <cell r="S542" t="str">
            <v/>
          </cell>
        </row>
        <row r="543">
          <cell r="B543" t="str">
            <v>ÁREA 70</v>
          </cell>
          <cell r="E543" t="str">
            <v>INSTALAÇÕES DE APOIO ADMINISTRATIVO</v>
          </cell>
          <cell r="F543">
            <v>0</v>
          </cell>
          <cell r="P543" t="str">
            <v/>
          </cell>
          <cell r="S543" t="str">
            <v/>
          </cell>
        </row>
        <row r="544">
          <cell r="B544">
            <v>7000</v>
          </cell>
          <cell r="E544" t="str">
            <v>GERAL</v>
          </cell>
          <cell r="F544">
            <v>0</v>
          </cell>
          <cell r="P544" t="str">
            <v/>
          </cell>
          <cell r="S544" t="str">
            <v/>
          </cell>
        </row>
        <row r="545">
          <cell r="E545" t="str">
            <v>ARQUITETURA</v>
          </cell>
          <cell r="F545">
            <v>0</v>
          </cell>
          <cell r="P545" t="str">
            <v/>
          </cell>
          <cell r="S545" t="str">
            <v/>
          </cell>
        </row>
        <row r="546">
          <cell r="A546">
            <v>403</v>
          </cell>
          <cell r="B546" t="str">
            <v>7000-A-7000</v>
          </cell>
          <cell r="C546" t="str">
            <v>DE-E06-B15-060</v>
          </cell>
          <cell r="D546" t="str">
            <v>E.40.AR.070.005</v>
          </cell>
          <cell r="E546" t="str">
            <v>Arranjo Geral e Urbanização - Planta</v>
          </cell>
          <cell r="F546">
            <v>0</v>
          </cell>
          <cell r="H546" t="str">
            <v>A1</v>
          </cell>
          <cell r="I546">
            <v>1</v>
          </cell>
          <cell r="J546">
            <v>39457</v>
          </cell>
          <cell r="K546">
            <v>39466</v>
          </cell>
          <cell r="P546" t="str">
            <v/>
          </cell>
          <cell r="S546" t="str">
            <v/>
          </cell>
        </row>
        <row r="547">
          <cell r="A547">
            <v>404</v>
          </cell>
          <cell r="B547" t="str">
            <v>7000-A-7001</v>
          </cell>
          <cell r="C547" t="str">
            <v>DE-E06-B15-061</v>
          </cell>
          <cell r="D547" t="str">
            <v>E.40.AR.070.005</v>
          </cell>
          <cell r="E547" t="str">
            <v>Arranjo Geral e Urbanização - Detalhes</v>
          </cell>
          <cell r="F547">
            <v>0</v>
          </cell>
          <cell r="H547" t="str">
            <v>A1</v>
          </cell>
          <cell r="I547">
            <v>1</v>
          </cell>
          <cell r="J547">
            <v>39457</v>
          </cell>
          <cell r="K547">
            <v>39466</v>
          </cell>
          <cell r="P547" t="str">
            <v/>
          </cell>
          <cell r="S547" t="str">
            <v/>
          </cell>
        </row>
        <row r="548">
          <cell r="A548">
            <v>405</v>
          </cell>
          <cell r="B548" t="str">
            <v>7000-A-7002</v>
          </cell>
          <cell r="C548" t="str">
            <v>DE-E06-B15-062</v>
          </cell>
          <cell r="D548" t="str">
            <v>E.40.AR.070.005</v>
          </cell>
          <cell r="E548" t="str">
            <v>Paisagismo - Planta</v>
          </cell>
          <cell r="F548">
            <v>0</v>
          </cell>
          <cell r="H548" t="str">
            <v>A1</v>
          </cell>
          <cell r="I548">
            <v>1</v>
          </cell>
          <cell r="J548">
            <v>39457</v>
          </cell>
          <cell r="K548">
            <v>39466</v>
          </cell>
          <cell r="P548" t="str">
            <v/>
          </cell>
          <cell r="S548" t="str">
            <v/>
          </cell>
        </row>
        <row r="549">
          <cell r="A549">
            <v>406</v>
          </cell>
          <cell r="B549" t="str">
            <v>7000-A-7003</v>
          </cell>
          <cell r="C549" t="str">
            <v>DE-E06-B15-063</v>
          </cell>
          <cell r="D549" t="str">
            <v>E.40.AR.070.005</v>
          </cell>
          <cell r="E549" t="str">
            <v>Paisagismo - Detalhes e Lista</v>
          </cell>
          <cell r="F549">
            <v>0</v>
          </cell>
          <cell r="H549" t="str">
            <v>A1</v>
          </cell>
          <cell r="I549">
            <v>1</v>
          </cell>
          <cell r="J549">
            <v>39457</v>
          </cell>
          <cell r="K549">
            <v>39466</v>
          </cell>
          <cell r="P549" t="str">
            <v/>
          </cell>
          <cell r="S549" t="str">
            <v/>
          </cell>
        </row>
        <row r="550">
          <cell r="A550">
            <v>407</v>
          </cell>
          <cell r="B550" t="str">
            <v>7000-A-7004</v>
          </cell>
          <cell r="C550" t="str">
            <v>DE-E06-B15-064</v>
          </cell>
          <cell r="D550" t="str">
            <v>E.40.AR.070.010</v>
          </cell>
          <cell r="E550" t="str">
            <v>Passarelas Cobertas - Planta e Locação</v>
          </cell>
          <cell r="F550">
            <v>0</v>
          </cell>
          <cell r="H550" t="str">
            <v>A1</v>
          </cell>
          <cell r="I550">
            <v>1</v>
          </cell>
          <cell r="J550">
            <v>39457</v>
          </cell>
          <cell r="K550">
            <v>39466</v>
          </cell>
          <cell r="P550" t="str">
            <v/>
          </cell>
          <cell r="S550" t="str">
            <v/>
          </cell>
        </row>
        <row r="551">
          <cell r="A551">
            <v>408</v>
          </cell>
          <cell r="B551" t="str">
            <v>7000-A-7005</v>
          </cell>
          <cell r="C551" t="str">
            <v>DE-E06-B15-065</v>
          </cell>
          <cell r="D551" t="str">
            <v>E.40.AR.070.014</v>
          </cell>
          <cell r="E551" t="str">
            <v>Passarelas Cobertas - Cortes, Elevação e Detalhes</v>
          </cell>
          <cell r="F551">
            <v>0</v>
          </cell>
          <cell r="H551" t="str">
            <v>A1</v>
          </cell>
          <cell r="I551">
            <v>1</v>
          </cell>
          <cell r="J551">
            <v>39467</v>
          </cell>
          <cell r="K551">
            <v>39471</v>
          </cell>
          <cell r="P551" t="str">
            <v/>
          </cell>
          <cell r="S551" t="str">
            <v/>
          </cell>
        </row>
        <row r="552">
          <cell r="A552">
            <v>409</v>
          </cell>
          <cell r="B552" t="str">
            <v>7000-A-7006</v>
          </cell>
          <cell r="C552" t="str">
            <v>DE-E06-B15-066</v>
          </cell>
          <cell r="D552" t="str">
            <v>E.40.AR.070.005</v>
          </cell>
          <cell r="E552" t="str">
            <v>Especificação de Serviços de Urbanização</v>
          </cell>
          <cell r="F552">
            <v>0</v>
          </cell>
          <cell r="H552" t="str">
            <v>A4</v>
          </cell>
          <cell r="I552">
            <v>1</v>
          </cell>
          <cell r="J552">
            <v>39467</v>
          </cell>
          <cell r="K552">
            <v>39471</v>
          </cell>
          <cell r="P552" t="str">
            <v/>
          </cell>
          <cell r="S552" t="str">
            <v/>
          </cell>
        </row>
        <row r="553">
          <cell r="B553">
            <v>7000</v>
          </cell>
          <cell r="E553" t="str">
            <v>CONCRETO</v>
          </cell>
          <cell r="F553">
            <v>0</v>
          </cell>
          <cell r="P553" t="str">
            <v/>
          </cell>
          <cell r="S553" t="str">
            <v/>
          </cell>
        </row>
        <row r="554">
          <cell r="A554">
            <v>410</v>
          </cell>
          <cell r="B554" t="str">
            <v>LV-7000-C-7000</v>
          </cell>
          <cell r="C554" t="str">
            <v>LV-E06-B03-015</v>
          </cell>
          <cell r="D554" t="str">
            <v>E.40.CN.070.007</v>
          </cell>
          <cell r="E554" t="str">
            <v>Lista de Verificação de Desenhos de Fornecedores - Passarelas - Escritório Administrativo</v>
          </cell>
          <cell r="F554">
            <v>0</v>
          </cell>
          <cell r="H554" t="str">
            <v>A4</v>
          </cell>
          <cell r="I554">
            <v>5</v>
          </cell>
          <cell r="J554">
            <v>39457</v>
          </cell>
          <cell r="K554">
            <v>39463</v>
          </cell>
          <cell r="P554" t="str">
            <v/>
          </cell>
          <cell r="S554" t="str">
            <v/>
          </cell>
        </row>
        <row r="555">
          <cell r="A555">
            <v>411</v>
          </cell>
          <cell r="B555" t="str">
            <v>LV-7000-C-7001</v>
          </cell>
          <cell r="C555" t="str">
            <v>LV-E06-B03-016</v>
          </cell>
          <cell r="D555" t="str">
            <v>E.40.CN.070.007</v>
          </cell>
          <cell r="E555" t="str">
            <v>Lista de Verificação de Desenhos de Fornecedores - Passarelas - Portaria Principal</v>
          </cell>
          <cell r="F555">
            <v>0</v>
          </cell>
          <cell r="H555" t="str">
            <v>A4</v>
          </cell>
          <cell r="I555">
            <v>5</v>
          </cell>
          <cell r="J555">
            <v>39457</v>
          </cell>
          <cell r="K555">
            <v>39463</v>
          </cell>
          <cell r="P555" t="str">
            <v/>
          </cell>
          <cell r="S555" t="str">
            <v/>
          </cell>
        </row>
        <row r="556">
          <cell r="E556" t="str">
            <v>METÁLICA</v>
          </cell>
          <cell r="F556">
            <v>0</v>
          </cell>
          <cell r="P556" t="str">
            <v/>
          </cell>
          <cell r="S556" t="str">
            <v/>
          </cell>
        </row>
        <row r="557">
          <cell r="A557">
            <v>412</v>
          </cell>
          <cell r="B557" t="str">
            <v>LV-7000-S-7000</v>
          </cell>
          <cell r="C557" t="str">
            <v>LV-E06-B04-015</v>
          </cell>
          <cell r="D557" t="str">
            <v>E.40.EM.070.007</v>
          </cell>
          <cell r="E557" t="str">
            <v>Lista de Verificação de Desenhos de Fornecedores - Passarelas - ESCRITÓRIO DE ADMINISTRATIVO</v>
          </cell>
          <cell r="F557">
            <v>0</v>
          </cell>
          <cell r="H557" t="str">
            <v>A4</v>
          </cell>
          <cell r="I557">
            <v>4</v>
          </cell>
          <cell r="J557">
            <v>39487</v>
          </cell>
          <cell r="K557">
            <v>39493</v>
          </cell>
          <cell r="P557" t="str">
            <v/>
          </cell>
          <cell r="S557" t="str">
            <v/>
          </cell>
        </row>
        <row r="558">
          <cell r="A558">
            <v>413</v>
          </cell>
          <cell r="B558" t="str">
            <v>LV-7000-S-7001</v>
          </cell>
          <cell r="C558" t="str">
            <v>LV-E06-B04-016</v>
          </cell>
          <cell r="D558" t="str">
            <v>E.40.EM.070.007</v>
          </cell>
          <cell r="E558" t="str">
            <v>Lista de Verificação de Desenhos de Fornecedores - Passarelas - Portaria Principal</v>
          </cell>
          <cell r="F558">
            <v>0</v>
          </cell>
          <cell r="H558" t="str">
            <v>A4</v>
          </cell>
          <cell r="I558">
            <v>4</v>
          </cell>
          <cell r="J558">
            <v>39467</v>
          </cell>
          <cell r="K558">
            <v>39473</v>
          </cell>
          <cell r="P558" t="str">
            <v/>
          </cell>
          <cell r="S558" t="str">
            <v/>
          </cell>
        </row>
        <row r="559">
          <cell r="E559" t="str">
            <v>ELÉTRICA</v>
          </cell>
          <cell r="F559">
            <v>0</v>
          </cell>
          <cell r="P559" t="str">
            <v/>
          </cell>
          <cell r="S559" t="str">
            <v/>
          </cell>
        </row>
        <row r="560">
          <cell r="E560" t="str">
            <v>PASSARELAS (Escritório Administrativo)</v>
          </cell>
          <cell r="F560">
            <v>0</v>
          </cell>
          <cell r="P560" t="str">
            <v/>
          </cell>
          <cell r="S560" t="str">
            <v/>
          </cell>
        </row>
        <row r="561">
          <cell r="A561">
            <v>414</v>
          </cell>
          <cell r="B561" t="str">
            <v>7000-E-7000</v>
          </cell>
          <cell r="C561" t="str">
            <v>DE-E06-E06-060</v>
          </cell>
          <cell r="D561" t="str">
            <v>E.40.EL.070.005</v>
          </cell>
          <cell r="E561" t="str">
            <v>Planta de Iluminação e Tomadas de Corrente</v>
          </cell>
          <cell r="F561">
            <v>0</v>
          </cell>
          <cell r="H561" t="str">
            <v>A1</v>
          </cell>
          <cell r="I561">
            <v>1</v>
          </cell>
          <cell r="J561">
            <v>39467</v>
          </cell>
          <cell r="K561">
            <v>39476</v>
          </cell>
          <cell r="P561" t="str">
            <v/>
          </cell>
          <cell r="S561" t="str">
            <v/>
          </cell>
        </row>
        <row r="562">
          <cell r="A562">
            <v>415</v>
          </cell>
          <cell r="B562" t="str">
            <v>7000-E-7001</v>
          </cell>
          <cell r="C562" t="str">
            <v>DE-E06-E06-061</v>
          </cell>
          <cell r="D562" t="str">
            <v>E.40.EL.070.005</v>
          </cell>
          <cell r="E562" t="str">
            <v>Planta de SPDA</v>
          </cell>
          <cell r="F562">
            <v>0</v>
          </cell>
          <cell r="H562" t="str">
            <v>A1</v>
          </cell>
          <cell r="I562">
            <v>1</v>
          </cell>
          <cell r="J562">
            <v>39467</v>
          </cell>
          <cell r="K562">
            <v>39476</v>
          </cell>
          <cell r="P562" t="str">
            <v/>
          </cell>
          <cell r="S562" t="str">
            <v/>
          </cell>
        </row>
        <row r="563">
          <cell r="A563">
            <v>416</v>
          </cell>
          <cell r="B563" t="str">
            <v>7000-E-7002</v>
          </cell>
          <cell r="C563" t="str">
            <v>DE-E06-E06-062</v>
          </cell>
          <cell r="D563" t="str">
            <v>E.40.EL.070.005</v>
          </cell>
          <cell r="E563" t="str">
            <v>Diagrama Unifilar e Quadro de Cargas Elétricas</v>
          </cell>
          <cell r="F563">
            <v>0</v>
          </cell>
          <cell r="H563" t="str">
            <v>A1</v>
          </cell>
          <cell r="I563">
            <v>1.25</v>
          </cell>
          <cell r="J563">
            <v>39467</v>
          </cell>
          <cell r="K563">
            <v>39476</v>
          </cell>
          <cell r="P563" t="str">
            <v/>
          </cell>
          <cell r="S563" t="str">
            <v/>
          </cell>
        </row>
        <row r="564">
          <cell r="A564">
            <v>417</v>
          </cell>
          <cell r="B564" t="str">
            <v>MC-7000-E-7000</v>
          </cell>
          <cell r="C564" t="str">
            <v>MC-E06-E06-031</v>
          </cell>
          <cell r="D564" t="str">
            <v>E.40.EL.070.005</v>
          </cell>
          <cell r="E564" t="str">
            <v>Memória de Cálculo de Iluminação</v>
          </cell>
          <cell r="F564">
            <v>0</v>
          </cell>
          <cell r="H564" t="str">
            <v>A4</v>
          </cell>
          <cell r="I564">
            <v>3</v>
          </cell>
          <cell r="J564">
            <v>39467</v>
          </cell>
          <cell r="K564">
            <v>39476</v>
          </cell>
          <cell r="P564" t="str">
            <v/>
          </cell>
          <cell r="S564" t="str">
            <v/>
          </cell>
        </row>
        <row r="565">
          <cell r="A565">
            <v>418</v>
          </cell>
          <cell r="B565" t="str">
            <v>MC-7000-E-7001</v>
          </cell>
          <cell r="C565" t="str">
            <v>MC-E06-E06-032</v>
          </cell>
          <cell r="D565" t="str">
            <v>E.40.EL.070.005</v>
          </cell>
          <cell r="E565" t="str">
            <v>Memória de Cálculo de SPDA</v>
          </cell>
          <cell r="F565">
            <v>0</v>
          </cell>
          <cell r="H565" t="str">
            <v>A4</v>
          </cell>
          <cell r="I565">
            <v>3</v>
          </cell>
          <cell r="J565">
            <v>39467</v>
          </cell>
          <cell r="K565">
            <v>39476</v>
          </cell>
          <cell r="P565" t="str">
            <v/>
          </cell>
          <cell r="S565" t="str">
            <v/>
          </cell>
        </row>
        <row r="566">
          <cell r="A566">
            <v>419</v>
          </cell>
          <cell r="B566" t="str">
            <v>LM-7000-E-7000</v>
          </cell>
          <cell r="C566" t="str">
            <v>LM-E06-E06-016</v>
          </cell>
          <cell r="D566" t="str">
            <v>E.40.EL.070.005</v>
          </cell>
          <cell r="E566" t="str">
            <v>Lista de Materiais</v>
          </cell>
          <cell r="F566">
            <v>0</v>
          </cell>
          <cell r="H566" t="str">
            <v>A4</v>
          </cell>
          <cell r="I566">
            <v>0.875</v>
          </cell>
          <cell r="J566">
            <v>39467</v>
          </cell>
          <cell r="K566">
            <v>39476</v>
          </cell>
          <cell r="P566" t="str">
            <v/>
          </cell>
          <cell r="S566" t="str">
            <v/>
          </cell>
        </row>
        <row r="567">
          <cell r="A567">
            <v>420</v>
          </cell>
          <cell r="B567" t="str">
            <v>FD-7000-E-7000</v>
          </cell>
          <cell r="C567" t="str">
            <v>FD-E06-E06-016</v>
          </cell>
          <cell r="D567" t="str">
            <v>E.40.EL.070.005</v>
          </cell>
          <cell r="E567" t="str">
            <v>Folha de Dados (Quadro de Distribuição)</v>
          </cell>
          <cell r="F567">
            <v>0</v>
          </cell>
          <cell r="H567" t="str">
            <v>A4</v>
          </cell>
          <cell r="I567">
            <v>0.125</v>
          </cell>
          <cell r="J567">
            <v>39467</v>
          </cell>
          <cell r="K567">
            <v>39476</v>
          </cell>
          <cell r="P567" t="str">
            <v/>
          </cell>
          <cell r="S567" t="str">
            <v/>
          </cell>
        </row>
        <row r="568">
          <cell r="A568">
            <v>421</v>
          </cell>
          <cell r="B568" t="str">
            <v>MD-7000-E-7000</v>
          </cell>
          <cell r="C568" t="str">
            <v>MD-E06-E06-016</v>
          </cell>
          <cell r="D568" t="str">
            <v>E.40.EL.070.005</v>
          </cell>
          <cell r="E568" t="str">
            <v>Memorial Descritivo</v>
          </cell>
          <cell r="F568">
            <v>0</v>
          </cell>
          <cell r="H568" t="str">
            <v>A4</v>
          </cell>
          <cell r="I568">
            <v>1</v>
          </cell>
          <cell r="J568">
            <v>39467</v>
          </cell>
          <cell r="K568">
            <v>39476</v>
          </cell>
          <cell r="P568" t="str">
            <v/>
          </cell>
          <cell r="S568" t="str">
            <v/>
          </cell>
        </row>
        <row r="569">
          <cell r="E569" t="str">
            <v>ORÇAMENTAÇÃO</v>
          </cell>
          <cell r="F569">
            <v>0</v>
          </cell>
          <cell r="P569" t="str">
            <v/>
          </cell>
          <cell r="S569" t="str">
            <v/>
          </cell>
        </row>
        <row r="570">
          <cell r="A570">
            <v>422</v>
          </cell>
          <cell r="B570" t="str">
            <v>RT-7000-H-7000</v>
          </cell>
          <cell r="C570" t="str">
            <v>RT-E06-B00-014</v>
          </cell>
          <cell r="D570" t="str">
            <v>E.40.00.000.006</v>
          </cell>
          <cell r="E570" t="str">
            <v>Pacote para Orçamentação</v>
          </cell>
          <cell r="F570">
            <v>0</v>
          </cell>
          <cell r="H570" t="str">
            <v>A4</v>
          </cell>
          <cell r="I570">
            <v>0.75</v>
          </cell>
          <cell r="J570">
            <v>39473</v>
          </cell>
          <cell r="K570">
            <v>39532</v>
          </cell>
          <cell r="P570" t="str">
            <v/>
          </cell>
          <cell r="S570" t="str">
            <v/>
          </cell>
        </row>
        <row r="571">
          <cell r="E571" t="str">
            <v>ANÁLISE DE PROPOSTA</v>
          </cell>
          <cell r="F571">
            <v>0</v>
          </cell>
          <cell r="P571" t="str">
            <v/>
          </cell>
          <cell r="S571" t="str">
            <v/>
          </cell>
        </row>
        <row r="572">
          <cell r="A572">
            <v>423</v>
          </cell>
          <cell r="B572" t="str">
            <v>PT-7000-H-7000</v>
          </cell>
          <cell r="C572" t="str">
            <v>PT-E06-B00-014</v>
          </cell>
          <cell r="D572" t="str">
            <v>E.40.00.000.006</v>
          </cell>
          <cell r="E572" t="str">
            <v>Análise de Proposta</v>
          </cell>
          <cell r="F572">
            <v>0</v>
          </cell>
          <cell r="H572" t="str">
            <v>A4</v>
          </cell>
          <cell r="I572">
            <v>0.25</v>
          </cell>
          <cell r="J572">
            <v>39473</v>
          </cell>
          <cell r="K572">
            <v>39532</v>
          </cell>
          <cell r="P572" t="str">
            <v/>
          </cell>
          <cell r="S572" t="str">
            <v/>
          </cell>
        </row>
        <row r="573">
          <cell r="B573">
            <v>7000</v>
          </cell>
          <cell r="E573" t="str">
            <v>PASSARELAS (Portaria Principal)</v>
          </cell>
          <cell r="F573">
            <v>0</v>
          </cell>
          <cell r="P573" t="str">
            <v/>
          </cell>
          <cell r="S573" t="str">
            <v/>
          </cell>
        </row>
        <row r="574">
          <cell r="A574">
            <v>424</v>
          </cell>
          <cell r="B574" t="str">
            <v>7000-E-7003</v>
          </cell>
          <cell r="C574" t="str">
            <v>DE-E06-E06-063</v>
          </cell>
          <cell r="D574" t="str">
            <v>E.40.EL.070.005</v>
          </cell>
          <cell r="E574" t="str">
            <v>Planta de Iluminação e Tomadas de Corrente</v>
          </cell>
          <cell r="F574">
            <v>0</v>
          </cell>
          <cell r="H574" t="str">
            <v>A1</v>
          </cell>
          <cell r="I574">
            <v>1</v>
          </cell>
          <cell r="J574">
            <v>39467</v>
          </cell>
          <cell r="K574">
            <v>39476</v>
          </cell>
          <cell r="P574" t="str">
            <v/>
          </cell>
          <cell r="S574" t="str">
            <v/>
          </cell>
        </row>
        <row r="575">
          <cell r="A575">
            <v>425</v>
          </cell>
          <cell r="B575" t="str">
            <v>7000-E-7004</v>
          </cell>
          <cell r="C575" t="str">
            <v>DE-E06-E06-064</v>
          </cell>
          <cell r="D575" t="str">
            <v>E.40.EL.070.005</v>
          </cell>
          <cell r="E575" t="str">
            <v>Planta de SPDA</v>
          </cell>
          <cell r="F575">
            <v>0</v>
          </cell>
          <cell r="H575" t="str">
            <v>A1</v>
          </cell>
          <cell r="I575">
            <v>1</v>
          </cell>
          <cell r="J575">
            <v>39467</v>
          </cell>
          <cell r="K575">
            <v>39476</v>
          </cell>
          <cell r="P575" t="str">
            <v/>
          </cell>
          <cell r="S575" t="str">
            <v/>
          </cell>
        </row>
        <row r="576">
          <cell r="A576">
            <v>426</v>
          </cell>
          <cell r="B576" t="str">
            <v>7000-E-7005</v>
          </cell>
          <cell r="C576" t="str">
            <v>DE-E06-E06-065</v>
          </cell>
          <cell r="D576" t="str">
            <v>E.40.EL.070.005</v>
          </cell>
          <cell r="E576" t="str">
            <v>Diagrama Unifilar e Quadro de Cargas Elétricas</v>
          </cell>
          <cell r="F576">
            <v>0</v>
          </cell>
          <cell r="H576" t="str">
            <v>A1</v>
          </cell>
          <cell r="I576">
            <v>1.25</v>
          </cell>
          <cell r="J576">
            <v>39467</v>
          </cell>
          <cell r="K576">
            <v>39476</v>
          </cell>
          <cell r="P576" t="str">
            <v/>
          </cell>
          <cell r="S576" t="str">
            <v/>
          </cell>
        </row>
        <row r="577">
          <cell r="A577">
            <v>427</v>
          </cell>
          <cell r="B577" t="str">
            <v>MC-7000-E-7002</v>
          </cell>
          <cell r="C577" t="str">
            <v>MC-E06-E06-033</v>
          </cell>
          <cell r="D577" t="str">
            <v>E.40.EL.070.005</v>
          </cell>
          <cell r="E577" t="str">
            <v>Memória de Cálculo de Iluminação</v>
          </cell>
          <cell r="F577">
            <v>0</v>
          </cell>
          <cell r="H577" t="str">
            <v>A4</v>
          </cell>
          <cell r="I577">
            <v>3</v>
          </cell>
          <cell r="J577">
            <v>39467</v>
          </cell>
          <cell r="K577">
            <v>39476</v>
          </cell>
          <cell r="P577" t="str">
            <v/>
          </cell>
          <cell r="S577" t="str">
            <v/>
          </cell>
        </row>
        <row r="578">
          <cell r="A578">
            <v>428</v>
          </cell>
          <cell r="B578" t="str">
            <v>MC-7000-E-7003</v>
          </cell>
          <cell r="C578" t="str">
            <v>MC-E06-E06-034</v>
          </cell>
          <cell r="D578" t="str">
            <v>E.40.EL.070.005</v>
          </cell>
          <cell r="E578" t="str">
            <v>Memória de Cálculo de SPDA</v>
          </cell>
          <cell r="F578">
            <v>0</v>
          </cell>
          <cell r="H578" t="str">
            <v>A4</v>
          </cell>
          <cell r="I578">
            <v>3</v>
          </cell>
          <cell r="J578">
            <v>39467</v>
          </cell>
          <cell r="K578">
            <v>39476</v>
          </cell>
          <cell r="P578" t="str">
            <v/>
          </cell>
          <cell r="S578" t="str">
            <v/>
          </cell>
        </row>
        <row r="579">
          <cell r="A579">
            <v>429</v>
          </cell>
          <cell r="B579" t="str">
            <v>LM-7000-E-7001</v>
          </cell>
          <cell r="C579" t="str">
            <v>LM-E06-E06-017</v>
          </cell>
          <cell r="D579" t="str">
            <v>E.40.EL.070.005</v>
          </cell>
          <cell r="E579" t="str">
            <v>Lista de Materiais</v>
          </cell>
          <cell r="F579">
            <v>0</v>
          </cell>
          <cell r="H579" t="str">
            <v>A4</v>
          </cell>
          <cell r="I579">
            <v>1</v>
          </cell>
          <cell r="J579">
            <v>39467</v>
          </cell>
          <cell r="K579">
            <v>39476</v>
          </cell>
          <cell r="P579" t="str">
            <v/>
          </cell>
          <cell r="S579" t="str">
            <v/>
          </cell>
        </row>
        <row r="580">
          <cell r="A580">
            <v>430</v>
          </cell>
          <cell r="B580" t="str">
            <v>FD-7000-E-7001</v>
          </cell>
          <cell r="C580" t="str">
            <v>FD-E06-E06-017</v>
          </cell>
          <cell r="D580" t="str">
            <v>E.40.EL.070.005</v>
          </cell>
          <cell r="E580" t="str">
            <v>Folha de Dados (Quadro de Distribuição)</v>
          </cell>
          <cell r="F580">
            <v>0</v>
          </cell>
          <cell r="H580" t="str">
            <v>A4</v>
          </cell>
          <cell r="I580">
            <v>0.125</v>
          </cell>
          <cell r="J580">
            <v>39467</v>
          </cell>
          <cell r="K580">
            <v>39476</v>
          </cell>
          <cell r="P580" t="str">
            <v/>
          </cell>
          <cell r="S580" t="str">
            <v/>
          </cell>
        </row>
        <row r="581">
          <cell r="A581">
            <v>431</v>
          </cell>
          <cell r="B581" t="str">
            <v>MD-7000-E-7001</v>
          </cell>
          <cell r="C581" t="str">
            <v>MD-E06-E06-017</v>
          </cell>
          <cell r="D581" t="str">
            <v>E.40.EL.070.005</v>
          </cell>
          <cell r="E581" t="str">
            <v>Memorial Descritivo</v>
          </cell>
          <cell r="F581">
            <v>0</v>
          </cell>
          <cell r="H581" t="str">
            <v>A4</v>
          </cell>
          <cell r="I581">
            <v>1</v>
          </cell>
          <cell r="J581">
            <v>39467</v>
          </cell>
          <cell r="K581">
            <v>39476</v>
          </cell>
          <cell r="P581" t="str">
            <v/>
          </cell>
          <cell r="S581" t="str">
            <v/>
          </cell>
        </row>
        <row r="582">
          <cell r="E582" t="str">
            <v>HIDROSSANITÁRIAS</v>
          </cell>
          <cell r="F582">
            <v>0</v>
          </cell>
          <cell r="P582" t="str">
            <v/>
          </cell>
          <cell r="S582" t="str">
            <v/>
          </cell>
        </row>
        <row r="583">
          <cell r="A583">
            <v>432</v>
          </cell>
          <cell r="B583" t="str">
            <v>7000-B-7000</v>
          </cell>
          <cell r="C583" t="str">
            <v>DE-E06-B49-043</v>
          </cell>
          <cell r="D583" t="str">
            <v>E.40.IE.070.005</v>
          </cell>
          <cell r="E583" t="str">
            <v>Planta de Águas Pluviais - Cobertura</v>
          </cell>
          <cell r="F583">
            <v>0</v>
          </cell>
          <cell r="H583" t="str">
            <v>A1</v>
          </cell>
          <cell r="I583">
            <v>1</v>
          </cell>
          <cell r="J583">
            <v>39467</v>
          </cell>
          <cell r="K583">
            <v>39473</v>
          </cell>
          <cell r="P583" t="str">
            <v/>
          </cell>
          <cell r="S583" t="str">
            <v/>
          </cell>
        </row>
        <row r="584">
          <cell r="A584">
            <v>433</v>
          </cell>
          <cell r="B584" t="str">
            <v>LM-7000-B-7000</v>
          </cell>
          <cell r="C584" t="str">
            <v>LM-E06-B49-015</v>
          </cell>
          <cell r="D584" t="str">
            <v>E.40.IE.070.005</v>
          </cell>
          <cell r="E584" t="str">
            <v>Lista de Material</v>
          </cell>
          <cell r="F584">
            <v>0</v>
          </cell>
          <cell r="H584" t="str">
            <v>A4</v>
          </cell>
          <cell r="I584">
            <v>0.375</v>
          </cell>
          <cell r="J584">
            <v>39467</v>
          </cell>
          <cell r="K584">
            <v>39473</v>
          </cell>
          <cell r="P584" t="str">
            <v/>
          </cell>
          <cell r="S584" t="str">
            <v/>
          </cell>
        </row>
        <row r="585">
          <cell r="E585" t="str">
            <v>ORÇAMENTAÇÃO</v>
          </cell>
          <cell r="F585">
            <v>0</v>
          </cell>
          <cell r="P585" t="str">
            <v/>
          </cell>
          <cell r="S585" t="str">
            <v/>
          </cell>
        </row>
        <row r="586">
          <cell r="A586">
            <v>434</v>
          </cell>
          <cell r="B586" t="str">
            <v>RT-7000-H-7001</v>
          </cell>
          <cell r="C586" t="str">
            <v>RT-E06-B00-015</v>
          </cell>
          <cell r="D586" t="str">
            <v>E.40.00.000.006</v>
          </cell>
          <cell r="E586" t="str">
            <v>Pacote para Orçamentação</v>
          </cell>
          <cell r="F586">
            <v>0</v>
          </cell>
          <cell r="H586" t="str">
            <v>A4</v>
          </cell>
          <cell r="I586">
            <v>0.75</v>
          </cell>
          <cell r="J586">
            <v>39473</v>
          </cell>
          <cell r="K586">
            <v>39532</v>
          </cell>
          <cell r="P586" t="str">
            <v/>
          </cell>
          <cell r="S586" t="str">
            <v/>
          </cell>
        </row>
        <row r="587">
          <cell r="E587" t="str">
            <v>ANÁLISE DE PROPOSTA</v>
          </cell>
          <cell r="F587">
            <v>0</v>
          </cell>
          <cell r="P587" t="str">
            <v/>
          </cell>
          <cell r="S587" t="str">
            <v/>
          </cell>
        </row>
        <row r="588">
          <cell r="A588">
            <v>435</v>
          </cell>
          <cell r="B588" t="str">
            <v>PT-7000-H-7001</v>
          </cell>
          <cell r="C588" t="str">
            <v>PT-E06-B00-015</v>
          </cell>
          <cell r="D588" t="str">
            <v>E.40.00.000.006</v>
          </cell>
          <cell r="E588" t="str">
            <v>Análise de Proposta</v>
          </cell>
          <cell r="F588">
            <v>0</v>
          </cell>
          <cell r="H588" t="str">
            <v>A4</v>
          </cell>
          <cell r="I588">
            <v>0.25</v>
          </cell>
          <cell r="J588">
            <v>39473</v>
          </cell>
          <cell r="K588">
            <v>39532</v>
          </cell>
          <cell r="P588" t="str">
            <v/>
          </cell>
          <cell r="S588" t="str">
            <v/>
          </cell>
        </row>
        <row r="589">
          <cell r="B589">
            <v>7001</v>
          </cell>
          <cell r="E589" t="str">
            <v>ESCRITÓRIO ADMINISTRATIVO</v>
          </cell>
          <cell r="F589">
            <v>0</v>
          </cell>
          <cell r="P589" t="str">
            <v/>
          </cell>
          <cell r="S589" t="str">
            <v/>
          </cell>
        </row>
        <row r="590">
          <cell r="E590" t="str">
            <v>ARQUITETURA</v>
          </cell>
          <cell r="F590">
            <v>0</v>
          </cell>
          <cell r="P590" t="str">
            <v/>
          </cell>
          <cell r="S590" t="str">
            <v/>
          </cell>
        </row>
        <row r="591">
          <cell r="A591">
            <v>436</v>
          </cell>
          <cell r="B591" t="str">
            <v>7001-A-7000</v>
          </cell>
          <cell r="C591" t="str">
            <v>DE-E06-B15-067</v>
          </cell>
          <cell r="D591" t="str">
            <v>E.40.AR.070.020</v>
          </cell>
          <cell r="E591" t="str">
            <v>Planta Baixa</v>
          </cell>
          <cell r="F591">
            <v>0</v>
          </cell>
          <cell r="H591" t="str">
            <v>A1</v>
          </cell>
          <cell r="I591">
            <v>1</v>
          </cell>
          <cell r="J591">
            <v>39358</v>
          </cell>
          <cell r="K591">
            <v>39367</v>
          </cell>
          <cell r="P591" t="str">
            <v/>
          </cell>
          <cell r="S591" t="str">
            <v/>
          </cell>
        </row>
        <row r="592">
          <cell r="A592">
            <v>437</v>
          </cell>
          <cell r="B592" t="str">
            <v>7001-A-7001</v>
          </cell>
          <cell r="C592" t="str">
            <v>DE-E06-B15-068</v>
          </cell>
          <cell r="D592" t="str">
            <v>E.40.AR.070.020</v>
          </cell>
          <cell r="E592" t="str">
            <v>Cobertura</v>
          </cell>
          <cell r="F592">
            <v>0</v>
          </cell>
          <cell r="H592" t="str">
            <v>A1</v>
          </cell>
          <cell r="I592">
            <v>1</v>
          </cell>
          <cell r="J592">
            <v>39358</v>
          </cell>
          <cell r="K592">
            <v>39367</v>
          </cell>
          <cell r="P592" t="str">
            <v/>
          </cell>
          <cell r="S592" t="str">
            <v/>
          </cell>
        </row>
        <row r="593">
          <cell r="A593">
            <v>438</v>
          </cell>
          <cell r="B593" t="str">
            <v>7001-A-7002</v>
          </cell>
          <cell r="C593" t="str">
            <v>DE-E06-B15-069</v>
          </cell>
          <cell r="D593" t="str">
            <v>E.40.AR.070.020</v>
          </cell>
          <cell r="E593" t="str">
            <v xml:space="preserve">Cortes </v>
          </cell>
          <cell r="F593">
            <v>0</v>
          </cell>
          <cell r="H593" t="str">
            <v>A1</v>
          </cell>
          <cell r="I593">
            <v>1</v>
          </cell>
          <cell r="J593">
            <v>39358</v>
          </cell>
          <cell r="K593">
            <v>39367</v>
          </cell>
          <cell r="P593" t="str">
            <v/>
          </cell>
          <cell r="S593" t="str">
            <v/>
          </cell>
        </row>
        <row r="594">
          <cell r="A594">
            <v>439</v>
          </cell>
          <cell r="B594" t="str">
            <v>7001-A-7003</v>
          </cell>
          <cell r="C594" t="str">
            <v>DE-E06-B15-070</v>
          </cell>
          <cell r="D594" t="str">
            <v>E.40.AR.070.020</v>
          </cell>
          <cell r="E594" t="str">
            <v>Fachadas</v>
          </cell>
          <cell r="F594">
            <v>0</v>
          </cell>
          <cell r="H594" t="str">
            <v>A1</v>
          </cell>
          <cell r="I594">
            <v>1</v>
          </cell>
          <cell r="J594">
            <v>39358</v>
          </cell>
          <cell r="K594">
            <v>39367</v>
          </cell>
          <cell r="P594" t="str">
            <v/>
          </cell>
          <cell r="S594" t="str">
            <v/>
          </cell>
        </row>
        <row r="595">
          <cell r="A595">
            <v>440</v>
          </cell>
          <cell r="B595" t="str">
            <v>7001-A-7004</v>
          </cell>
          <cell r="C595" t="str">
            <v>DE-E06-B15-071</v>
          </cell>
          <cell r="D595" t="str">
            <v>E.40.AR.070.030</v>
          </cell>
          <cell r="E595" t="str">
            <v>Det. Sanit./Copa</v>
          </cell>
          <cell r="F595">
            <v>0</v>
          </cell>
          <cell r="H595" t="str">
            <v>A1</v>
          </cell>
          <cell r="I595">
            <v>1</v>
          </cell>
          <cell r="J595">
            <v>39375</v>
          </cell>
          <cell r="K595">
            <v>39384</v>
          </cell>
          <cell r="P595" t="str">
            <v/>
          </cell>
          <cell r="S595" t="str">
            <v/>
          </cell>
        </row>
        <row r="596">
          <cell r="A596">
            <v>441</v>
          </cell>
          <cell r="B596" t="str">
            <v>7001-A-7005</v>
          </cell>
          <cell r="C596" t="str">
            <v>DE-E06-B15-072</v>
          </cell>
          <cell r="D596" t="str">
            <v>E.40.AR.070.030</v>
          </cell>
          <cell r="E596" t="str">
            <v>Paginação de Forro</v>
          </cell>
          <cell r="F596">
            <v>0</v>
          </cell>
          <cell r="H596" t="str">
            <v>A1</v>
          </cell>
          <cell r="I596">
            <v>1</v>
          </cell>
          <cell r="J596">
            <v>39375</v>
          </cell>
          <cell r="K596">
            <v>39384</v>
          </cell>
          <cell r="P596" t="str">
            <v/>
          </cell>
          <cell r="S596" t="str">
            <v/>
          </cell>
        </row>
        <row r="597">
          <cell r="A597">
            <v>442</v>
          </cell>
          <cell r="B597" t="str">
            <v>7001-A-7006</v>
          </cell>
          <cell r="C597" t="str">
            <v>DE-E06-B15-073</v>
          </cell>
          <cell r="D597" t="str">
            <v>E.40.AR.070.030</v>
          </cell>
          <cell r="E597" t="str">
            <v>Lay out de Mobiliário</v>
          </cell>
          <cell r="F597">
            <v>0</v>
          </cell>
          <cell r="H597" t="str">
            <v>A1</v>
          </cell>
          <cell r="I597">
            <v>1</v>
          </cell>
          <cell r="J597">
            <v>39375</v>
          </cell>
          <cell r="K597">
            <v>39384</v>
          </cell>
          <cell r="P597" t="str">
            <v/>
          </cell>
          <cell r="S597" t="str">
            <v/>
          </cell>
        </row>
        <row r="598">
          <cell r="E598" t="str">
            <v>CONCRETO</v>
          </cell>
          <cell r="F598">
            <v>0</v>
          </cell>
          <cell r="P598" t="str">
            <v/>
          </cell>
          <cell r="S598" t="str">
            <v/>
          </cell>
        </row>
        <row r="599">
          <cell r="A599">
            <v>443</v>
          </cell>
          <cell r="B599" t="str">
            <v>LV-7001-C-7000</v>
          </cell>
          <cell r="C599" t="str">
            <v>LV-E06-B03-017</v>
          </cell>
          <cell r="D599" t="str">
            <v>E.40.CN.070.095</v>
          </cell>
          <cell r="E599" t="str">
            <v>Lista de Verificação de Desenhos de Fornecedores - Passarelas - ESCRITÓRIO DE ADMINISTRATIVO</v>
          </cell>
          <cell r="F599">
            <v>0</v>
          </cell>
          <cell r="H599" t="str">
            <v>A4</v>
          </cell>
          <cell r="I599">
            <v>10</v>
          </cell>
          <cell r="J599">
            <v>39390</v>
          </cell>
          <cell r="K599">
            <v>39396</v>
          </cell>
          <cell r="P599" t="str">
            <v/>
          </cell>
          <cell r="S599" t="str">
            <v/>
          </cell>
        </row>
        <row r="600">
          <cell r="E600" t="str">
            <v>METÁLICA</v>
          </cell>
          <cell r="F600">
            <v>0</v>
          </cell>
          <cell r="P600" t="str">
            <v/>
          </cell>
          <cell r="S600" t="str">
            <v/>
          </cell>
        </row>
        <row r="601">
          <cell r="A601">
            <v>444</v>
          </cell>
          <cell r="B601" t="str">
            <v>LV-7001-S-7000</v>
          </cell>
          <cell r="C601" t="str">
            <v>LV-E06-B04-017</v>
          </cell>
          <cell r="D601" t="str">
            <v>E.40.EM.070.015</v>
          </cell>
          <cell r="E601" t="str">
            <v>Lista de Verificação de Desenhos de Fornecedores</v>
          </cell>
          <cell r="F601">
            <v>0</v>
          </cell>
          <cell r="H601" t="str">
            <v>A4</v>
          </cell>
          <cell r="I601">
            <v>6</v>
          </cell>
          <cell r="J601">
            <v>39395</v>
          </cell>
          <cell r="K601">
            <v>39401</v>
          </cell>
          <cell r="P601" t="str">
            <v/>
          </cell>
          <cell r="S601" t="str">
            <v/>
          </cell>
        </row>
        <row r="602">
          <cell r="E602" t="str">
            <v>ELÉTRICA</v>
          </cell>
          <cell r="F602">
            <v>0</v>
          </cell>
          <cell r="P602" t="str">
            <v/>
          </cell>
          <cell r="S602" t="str">
            <v/>
          </cell>
        </row>
        <row r="603">
          <cell r="A603">
            <v>445</v>
          </cell>
          <cell r="B603" t="str">
            <v>7001-E-7000</v>
          </cell>
          <cell r="C603" t="str">
            <v>DE-E06-E06-066</v>
          </cell>
          <cell r="D603" t="str">
            <v>E.40.EL.070.010</v>
          </cell>
          <cell r="E603" t="str">
            <v>Planta de Distribuição de Força e Aterramento</v>
          </cell>
          <cell r="F603">
            <v>0</v>
          </cell>
          <cell r="H603" t="str">
            <v>A1</v>
          </cell>
          <cell r="I603">
            <v>1</v>
          </cell>
          <cell r="J603">
            <v>39375</v>
          </cell>
          <cell r="K603">
            <v>39381</v>
          </cell>
          <cell r="P603" t="str">
            <v/>
          </cell>
          <cell r="S603" t="str">
            <v/>
          </cell>
        </row>
        <row r="604">
          <cell r="A604">
            <v>446</v>
          </cell>
          <cell r="B604" t="str">
            <v>7001-E-7001</v>
          </cell>
          <cell r="C604" t="str">
            <v>DE-E06-E06-067</v>
          </cell>
          <cell r="D604" t="str">
            <v>E.40.EL.070.010</v>
          </cell>
          <cell r="E604" t="str">
            <v>Planta de Iluminação e Tomadas de Corrente</v>
          </cell>
          <cell r="F604">
            <v>0</v>
          </cell>
          <cell r="H604" t="str">
            <v>A1</v>
          </cell>
          <cell r="I604">
            <v>1</v>
          </cell>
          <cell r="J604">
            <v>39375</v>
          </cell>
          <cell r="K604">
            <v>39381</v>
          </cell>
          <cell r="P604" t="str">
            <v/>
          </cell>
          <cell r="S604" t="str">
            <v/>
          </cell>
        </row>
        <row r="605">
          <cell r="A605">
            <v>447</v>
          </cell>
          <cell r="B605" t="str">
            <v>7001-E-7002</v>
          </cell>
          <cell r="C605" t="str">
            <v>DE-E06-E06-068</v>
          </cell>
          <cell r="D605" t="str">
            <v>E.40.EL.070.010</v>
          </cell>
          <cell r="E605" t="str">
            <v>Planta de SPDA</v>
          </cell>
          <cell r="F605">
            <v>0</v>
          </cell>
          <cell r="H605" t="str">
            <v>A1</v>
          </cell>
          <cell r="I605">
            <v>1</v>
          </cell>
          <cell r="J605">
            <v>39375</v>
          </cell>
          <cell r="K605">
            <v>39381</v>
          </cell>
          <cell r="P605" t="str">
            <v/>
          </cell>
          <cell r="S605" t="str">
            <v/>
          </cell>
        </row>
        <row r="606">
          <cell r="A606">
            <v>448</v>
          </cell>
          <cell r="B606" t="str">
            <v>7001-E-7003</v>
          </cell>
          <cell r="C606" t="str">
            <v>DE-E06-E06-069</v>
          </cell>
          <cell r="D606" t="str">
            <v>E.40.EL.070.010</v>
          </cell>
          <cell r="E606" t="str">
            <v>Diagrama Unifilar e Quadro de Cargas Elétricas</v>
          </cell>
          <cell r="F606">
            <v>0</v>
          </cell>
          <cell r="H606" t="str">
            <v>A1</v>
          </cell>
          <cell r="I606">
            <v>1.25</v>
          </cell>
          <cell r="J606">
            <v>39375</v>
          </cell>
          <cell r="K606">
            <v>39381</v>
          </cell>
          <cell r="P606" t="str">
            <v/>
          </cell>
          <cell r="S606" t="str">
            <v/>
          </cell>
        </row>
        <row r="607">
          <cell r="A607">
            <v>449</v>
          </cell>
          <cell r="B607" t="str">
            <v>MC-7001-E-7000</v>
          </cell>
          <cell r="C607" t="str">
            <v>MC-E06-E06-035</v>
          </cell>
          <cell r="D607" t="str">
            <v>E.40.EL.070.010</v>
          </cell>
          <cell r="E607" t="str">
            <v>Memória de Cálculo de Iluminação</v>
          </cell>
          <cell r="F607">
            <v>0</v>
          </cell>
          <cell r="H607" t="str">
            <v>A4</v>
          </cell>
          <cell r="I607">
            <v>3</v>
          </cell>
          <cell r="J607">
            <v>39375</v>
          </cell>
          <cell r="K607">
            <v>39381</v>
          </cell>
          <cell r="P607" t="str">
            <v/>
          </cell>
          <cell r="S607" t="str">
            <v/>
          </cell>
        </row>
        <row r="608">
          <cell r="A608">
            <v>450</v>
          </cell>
          <cell r="B608" t="str">
            <v>MC-7001-E-7001</v>
          </cell>
          <cell r="C608" t="str">
            <v>MC-E06-E06-036</v>
          </cell>
          <cell r="D608" t="str">
            <v>E.40.EL.070.010</v>
          </cell>
          <cell r="E608" t="str">
            <v>Memória de Cálculo de SPDA</v>
          </cell>
          <cell r="F608">
            <v>0</v>
          </cell>
          <cell r="H608" t="str">
            <v>A4</v>
          </cell>
          <cell r="I608">
            <v>3</v>
          </cell>
          <cell r="J608">
            <v>39375</v>
          </cell>
          <cell r="K608">
            <v>39381</v>
          </cell>
          <cell r="P608" t="str">
            <v/>
          </cell>
          <cell r="S608" t="str">
            <v/>
          </cell>
        </row>
        <row r="609">
          <cell r="A609">
            <v>451</v>
          </cell>
          <cell r="B609" t="str">
            <v>LM-7001-E-7000</v>
          </cell>
          <cell r="C609" t="str">
            <v>LM-E06-E06-018</v>
          </cell>
          <cell r="D609" t="str">
            <v>E.40.EL.070.010</v>
          </cell>
          <cell r="E609" t="str">
            <v>Lista de Materiais</v>
          </cell>
          <cell r="F609">
            <v>0</v>
          </cell>
          <cell r="H609" t="str">
            <v>A4</v>
          </cell>
          <cell r="I609">
            <v>0.875</v>
          </cell>
          <cell r="J609">
            <v>39375</v>
          </cell>
          <cell r="K609">
            <v>39381</v>
          </cell>
          <cell r="P609" t="str">
            <v/>
          </cell>
          <cell r="S609" t="str">
            <v/>
          </cell>
        </row>
        <row r="610">
          <cell r="A610">
            <v>452</v>
          </cell>
          <cell r="B610" t="str">
            <v>FD-7001-E-7000</v>
          </cell>
          <cell r="C610" t="str">
            <v>FD-E06-E06-018</v>
          </cell>
          <cell r="D610" t="str">
            <v>E.40.EL.070.010</v>
          </cell>
          <cell r="E610" t="str">
            <v>Folha de Dados (Quadro de Distribuição)</v>
          </cell>
          <cell r="F610">
            <v>0</v>
          </cell>
          <cell r="H610" t="str">
            <v>A4</v>
          </cell>
          <cell r="I610">
            <v>0.125</v>
          </cell>
          <cell r="J610">
            <v>39375</v>
          </cell>
          <cell r="K610">
            <v>39381</v>
          </cell>
          <cell r="P610" t="str">
            <v/>
          </cell>
          <cell r="S610" t="str">
            <v/>
          </cell>
        </row>
        <row r="611">
          <cell r="A611">
            <v>453</v>
          </cell>
          <cell r="B611" t="str">
            <v>MD-7001-E-7000</v>
          </cell>
          <cell r="C611" t="str">
            <v>MD-E06-E06-018</v>
          </cell>
          <cell r="D611" t="str">
            <v>E.40.EL.070.010</v>
          </cell>
          <cell r="E611" t="str">
            <v>Memorial Descritivo</v>
          </cell>
          <cell r="F611">
            <v>0</v>
          </cell>
          <cell r="H611" t="str">
            <v>A4</v>
          </cell>
          <cell r="I611">
            <v>1</v>
          </cell>
          <cell r="J611">
            <v>39375</v>
          </cell>
          <cell r="K611">
            <v>39381</v>
          </cell>
          <cell r="P611" t="str">
            <v/>
          </cell>
          <cell r="S611" t="str">
            <v/>
          </cell>
        </row>
        <row r="612">
          <cell r="E612" t="str">
            <v>TELEFONIA E DADOS</v>
          </cell>
          <cell r="F612">
            <v>0</v>
          </cell>
          <cell r="P612" t="str">
            <v/>
          </cell>
          <cell r="S612" t="str">
            <v/>
          </cell>
        </row>
        <row r="613">
          <cell r="A613">
            <v>454</v>
          </cell>
          <cell r="B613" t="str">
            <v>7001-K-7000</v>
          </cell>
          <cell r="C613" t="str">
            <v>DE-E06-E47-006</v>
          </cell>
          <cell r="D613" t="str">
            <v>E.40.CM.070.005</v>
          </cell>
          <cell r="E613" t="str">
            <v>Planta Baixa</v>
          </cell>
          <cell r="F613">
            <v>0</v>
          </cell>
          <cell r="H613" t="str">
            <v>A1</v>
          </cell>
          <cell r="I613">
            <v>1</v>
          </cell>
          <cell r="J613">
            <v>39387</v>
          </cell>
          <cell r="K613">
            <v>39393</v>
          </cell>
          <cell r="P613" t="str">
            <v/>
          </cell>
          <cell r="S613" t="str">
            <v/>
          </cell>
        </row>
        <row r="614">
          <cell r="A614">
            <v>455</v>
          </cell>
          <cell r="B614" t="str">
            <v>LM-7001-K-7000</v>
          </cell>
          <cell r="C614" t="str">
            <v>LM-E06-E47-006</v>
          </cell>
          <cell r="D614" t="str">
            <v>E.40.CM.070.005</v>
          </cell>
          <cell r="E614" t="str">
            <v>Lista de Materiais</v>
          </cell>
          <cell r="F614">
            <v>0</v>
          </cell>
          <cell r="H614" t="str">
            <v>A4</v>
          </cell>
          <cell r="I614">
            <v>0.125</v>
          </cell>
          <cell r="J614">
            <v>39387</v>
          </cell>
          <cell r="K614">
            <v>39393</v>
          </cell>
          <cell r="P614" t="str">
            <v/>
          </cell>
          <cell r="S614" t="str">
            <v/>
          </cell>
        </row>
        <row r="615">
          <cell r="E615" t="str">
            <v>HIDROSSANITÁRIAS</v>
          </cell>
          <cell r="F615">
            <v>0</v>
          </cell>
          <cell r="P615" t="str">
            <v/>
          </cell>
          <cell r="S615" t="str">
            <v/>
          </cell>
        </row>
        <row r="616">
          <cell r="A616">
            <v>456</v>
          </cell>
          <cell r="B616" t="str">
            <v>7001-B-7000</v>
          </cell>
          <cell r="C616" t="str">
            <v>DE-E06-B49-049</v>
          </cell>
          <cell r="D616" t="str">
            <v>E.40.IE.070.010</v>
          </cell>
          <cell r="E616" t="str">
            <v xml:space="preserve">Água Fria - Planta </v>
          </cell>
          <cell r="F616">
            <v>0</v>
          </cell>
          <cell r="H616" t="str">
            <v>A1</v>
          </cell>
          <cell r="I616">
            <v>1</v>
          </cell>
          <cell r="J616">
            <v>39375</v>
          </cell>
          <cell r="K616">
            <v>39381</v>
          </cell>
          <cell r="P616" t="str">
            <v/>
          </cell>
          <cell r="S616" t="str">
            <v/>
          </cell>
        </row>
        <row r="617">
          <cell r="A617">
            <v>457</v>
          </cell>
          <cell r="B617" t="str">
            <v>7001-B-7001</v>
          </cell>
          <cell r="C617" t="str">
            <v>DE-E06-B49-050</v>
          </cell>
          <cell r="D617" t="str">
            <v>E.40.IE.070.010</v>
          </cell>
          <cell r="E617" t="str">
            <v>Água Fria - Isométrico</v>
          </cell>
          <cell r="F617">
            <v>0</v>
          </cell>
          <cell r="H617" t="str">
            <v>A1</v>
          </cell>
          <cell r="I617">
            <v>1</v>
          </cell>
          <cell r="J617">
            <v>39375</v>
          </cell>
          <cell r="K617">
            <v>39381</v>
          </cell>
          <cell r="P617" t="str">
            <v/>
          </cell>
          <cell r="S617" t="str">
            <v/>
          </cell>
        </row>
        <row r="618">
          <cell r="A618">
            <v>458</v>
          </cell>
          <cell r="B618" t="str">
            <v>7001-B-7002</v>
          </cell>
          <cell r="C618" t="str">
            <v>DE-E06-B49-051</v>
          </cell>
          <cell r="D618" t="str">
            <v>E.40.IE.070.010</v>
          </cell>
          <cell r="E618" t="str">
            <v>Planta Baixa - Esgoto Sanitário</v>
          </cell>
          <cell r="F618">
            <v>0</v>
          </cell>
          <cell r="H618" t="str">
            <v>A1</v>
          </cell>
          <cell r="I618">
            <v>1</v>
          </cell>
          <cell r="J618">
            <v>39375</v>
          </cell>
          <cell r="K618">
            <v>39381</v>
          </cell>
          <cell r="P618" t="str">
            <v/>
          </cell>
          <cell r="S618" t="str">
            <v/>
          </cell>
        </row>
        <row r="619">
          <cell r="A619">
            <v>459</v>
          </cell>
          <cell r="B619" t="str">
            <v>7001-B-7003</v>
          </cell>
          <cell r="C619" t="str">
            <v>DE-E06-B49-052</v>
          </cell>
          <cell r="D619" t="str">
            <v>E.40.IE.070.010</v>
          </cell>
          <cell r="E619" t="str">
            <v>Planta - Esquema Vertical e Detalhes - Esgoto Sanitário</v>
          </cell>
          <cell r="F619">
            <v>0</v>
          </cell>
          <cell r="H619" t="str">
            <v>A1</v>
          </cell>
          <cell r="I619">
            <v>1</v>
          </cell>
          <cell r="J619">
            <v>39375</v>
          </cell>
          <cell r="K619">
            <v>39381</v>
          </cell>
          <cell r="P619" t="str">
            <v/>
          </cell>
          <cell r="S619" t="str">
            <v/>
          </cell>
        </row>
        <row r="620">
          <cell r="A620">
            <v>460</v>
          </cell>
          <cell r="B620" t="str">
            <v>7001-B-7004</v>
          </cell>
          <cell r="C620" t="str">
            <v>DE-E06-B49-053</v>
          </cell>
          <cell r="D620" t="str">
            <v>E.40.IE.070.010</v>
          </cell>
          <cell r="E620" t="str">
            <v>Planta e Detalhes - Águas Pluviais</v>
          </cell>
          <cell r="F620">
            <v>0</v>
          </cell>
          <cell r="H620" t="str">
            <v>A1</v>
          </cell>
          <cell r="I620">
            <v>1</v>
          </cell>
          <cell r="J620">
            <v>39375</v>
          </cell>
          <cell r="K620">
            <v>39381</v>
          </cell>
          <cell r="P620" t="str">
            <v/>
          </cell>
          <cell r="S620" t="str">
            <v/>
          </cell>
        </row>
        <row r="621">
          <cell r="A621">
            <v>461</v>
          </cell>
          <cell r="B621" t="str">
            <v>7001-B-7005</v>
          </cell>
          <cell r="C621" t="str">
            <v>DE-E06-B49-054</v>
          </cell>
          <cell r="D621" t="str">
            <v>E.40.IE.070.010</v>
          </cell>
          <cell r="E621" t="str">
            <v>Água Fria  - Planta da Cobertura</v>
          </cell>
          <cell r="F621">
            <v>0</v>
          </cell>
          <cell r="H621" t="str">
            <v>A1</v>
          </cell>
          <cell r="I621">
            <v>1</v>
          </cell>
          <cell r="J621">
            <v>39375</v>
          </cell>
          <cell r="K621">
            <v>39381</v>
          </cell>
          <cell r="P621" t="str">
            <v/>
          </cell>
          <cell r="S621" t="str">
            <v/>
          </cell>
        </row>
        <row r="622">
          <cell r="A622">
            <v>462</v>
          </cell>
          <cell r="B622" t="str">
            <v>LM-7001-K-7000</v>
          </cell>
          <cell r="C622" t="str">
            <v>LM-E06-B49-017</v>
          </cell>
          <cell r="D622" t="str">
            <v>E.40.IE.070.010</v>
          </cell>
          <cell r="E622" t="str">
            <v>Lista de Material</v>
          </cell>
          <cell r="F622">
            <v>0</v>
          </cell>
          <cell r="H622" t="str">
            <v>A4</v>
          </cell>
          <cell r="I622">
            <v>0.375</v>
          </cell>
          <cell r="J622">
            <v>39375</v>
          </cell>
          <cell r="K622">
            <v>39381</v>
          </cell>
          <cell r="P622" t="str">
            <v/>
          </cell>
          <cell r="S622" t="str">
            <v/>
          </cell>
        </row>
        <row r="623">
          <cell r="E623" t="str">
            <v>ORÇAMENTAÇÃO</v>
          </cell>
          <cell r="F623">
            <v>0</v>
          </cell>
          <cell r="P623" t="str">
            <v/>
          </cell>
          <cell r="S623" t="str">
            <v/>
          </cell>
        </row>
        <row r="624">
          <cell r="A624">
            <v>463</v>
          </cell>
          <cell r="B624" t="str">
            <v>RT-7001-H-7000</v>
          </cell>
          <cell r="C624" t="str">
            <v>RT-E06-B00-016</v>
          </cell>
          <cell r="D624" t="str">
            <v>E.40.00.000.006</v>
          </cell>
          <cell r="E624" t="str">
            <v>Pacote para Orçamentação</v>
          </cell>
          <cell r="F624">
            <v>0</v>
          </cell>
          <cell r="H624" t="str">
            <v>A4</v>
          </cell>
          <cell r="I624">
            <v>2.25</v>
          </cell>
          <cell r="J624">
            <v>39473</v>
          </cell>
          <cell r="K624">
            <v>39532</v>
          </cell>
          <cell r="P624" t="str">
            <v/>
          </cell>
          <cell r="S624" t="str">
            <v/>
          </cell>
        </row>
        <row r="625">
          <cell r="A625">
            <v>-1000</v>
          </cell>
          <cell r="E625" t="str">
            <v>ANÁLISE DE PROPOSTA</v>
          </cell>
          <cell r="F625">
            <v>0</v>
          </cell>
          <cell r="P625" t="str">
            <v/>
          </cell>
          <cell r="S625" t="str">
            <v/>
          </cell>
        </row>
        <row r="626">
          <cell r="A626">
            <v>464</v>
          </cell>
          <cell r="B626" t="str">
            <v>PT-7001-H-7000</v>
          </cell>
          <cell r="C626" t="str">
            <v>PT-E06-B00-016</v>
          </cell>
          <cell r="D626" t="str">
            <v>E.40.00.000.006</v>
          </cell>
          <cell r="E626" t="str">
            <v>Análise de Proposta</v>
          </cell>
          <cell r="F626">
            <v>0</v>
          </cell>
          <cell r="H626" t="str">
            <v>A4</v>
          </cell>
          <cell r="I626">
            <v>1.5</v>
          </cell>
          <cell r="J626">
            <v>39473</v>
          </cell>
          <cell r="K626">
            <v>39532</v>
          </cell>
          <cell r="P626" t="str">
            <v/>
          </cell>
          <cell r="S626" t="str">
            <v/>
          </cell>
        </row>
        <row r="627">
          <cell r="B627">
            <v>7003</v>
          </cell>
          <cell r="E627" t="str">
            <v>PORTARIA PRINCIPAL E ESTACIONAMENTO PARA VISITANTES/ CENTRAL DE SEGURANÇA PATRIMONIAL - CELULA ADMINISTRATIVA</v>
          </cell>
          <cell r="F627">
            <v>0</v>
          </cell>
          <cell r="P627" t="str">
            <v/>
          </cell>
          <cell r="S627" t="str">
            <v/>
          </cell>
        </row>
        <row r="628">
          <cell r="E628" t="str">
            <v>ARQUITETURA</v>
          </cell>
          <cell r="F628">
            <v>0</v>
          </cell>
          <cell r="P628" t="str">
            <v/>
          </cell>
          <cell r="S628" t="str">
            <v/>
          </cell>
        </row>
        <row r="629">
          <cell r="A629">
            <v>465</v>
          </cell>
          <cell r="B629" t="str">
            <v>7003-A-7000</v>
          </cell>
          <cell r="C629" t="str">
            <v>DE-E06-B15-074</v>
          </cell>
          <cell r="D629" t="str">
            <v>E.40.AR.070.035</v>
          </cell>
          <cell r="E629" t="str">
            <v>Planta Baixa e Cobertura</v>
          </cell>
          <cell r="F629">
            <v>0</v>
          </cell>
          <cell r="H629" t="str">
            <v>A1</v>
          </cell>
          <cell r="I629">
            <v>1</v>
          </cell>
          <cell r="J629">
            <v>39377</v>
          </cell>
          <cell r="K629">
            <v>39386</v>
          </cell>
          <cell r="P629" t="str">
            <v/>
          </cell>
          <cell r="S629" t="str">
            <v/>
          </cell>
        </row>
        <row r="630">
          <cell r="A630">
            <v>466</v>
          </cell>
          <cell r="B630" t="str">
            <v>7003-A-7001</v>
          </cell>
          <cell r="C630" t="str">
            <v>DE-E06-B15-075</v>
          </cell>
          <cell r="D630" t="str">
            <v>E.40.AR.070.035</v>
          </cell>
          <cell r="E630" t="str">
            <v>Cortes e Fachadas</v>
          </cell>
          <cell r="F630">
            <v>0</v>
          </cell>
          <cell r="H630" t="str">
            <v>A1</v>
          </cell>
          <cell r="I630">
            <v>1</v>
          </cell>
          <cell r="J630">
            <v>39377</v>
          </cell>
          <cell r="K630">
            <v>39386</v>
          </cell>
          <cell r="P630" t="str">
            <v/>
          </cell>
          <cell r="S630" t="str">
            <v/>
          </cell>
        </row>
        <row r="631">
          <cell r="A631">
            <v>467</v>
          </cell>
          <cell r="B631" t="str">
            <v>7003-A-7002</v>
          </cell>
          <cell r="C631" t="str">
            <v>DE-E06-B15-076</v>
          </cell>
          <cell r="D631" t="str">
            <v>E.40.AR.070.045</v>
          </cell>
          <cell r="E631" t="str">
            <v>Det. Sanitários/Copa</v>
          </cell>
          <cell r="F631">
            <v>0</v>
          </cell>
          <cell r="H631" t="str">
            <v>A1</v>
          </cell>
          <cell r="I631">
            <v>1</v>
          </cell>
          <cell r="J631">
            <v>39397</v>
          </cell>
          <cell r="K631">
            <v>39401</v>
          </cell>
          <cell r="P631" t="str">
            <v/>
          </cell>
          <cell r="S631" t="str">
            <v/>
          </cell>
        </row>
        <row r="632">
          <cell r="A632">
            <v>468</v>
          </cell>
          <cell r="B632" t="str">
            <v>7003-A-7003</v>
          </cell>
          <cell r="C632" t="str">
            <v>DE-E06-B15-077</v>
          </cell>
          <cell r="D632" t="str">
            <v>E.40.AR.070.045</v>
          </cell>
          <cell r="E632" t="str">
            <v>Paginação de Forro e Lay out de Mobiliário</v>
          </cell>
          <cell r="F632">
            <v>0</v>
          </cell>
          <cell r="H632" t="str">
            <v>A1</v>
          </cell>
          <cell r="I632">
            <v>1</v>
          </cell>
          <cell r="J632">
            <v>39397</v>
          </cell>
          <cell r="K632">
            <v>39401</v>
          </cell>
          <cell r="P632" t="str">
            <v/>
          </cell>
          <cell r="S632" t="str">
            <v/>
          </cell>
        </row>
        <row r="633">
          <cell r="E633" t="str">
            <v>CONCRETO</v>
          </cell>
          <cell r="F633">
            <v>0</v>
          </cell>
          <cell r="P633" t="str">
            <v/>
          </cell>
          <cell r="S633" t="str">
            <v/>
          </cell>
        </row>
        <row r="634">
          <cell r="A634">
            <v>469</v>
          </cell>
          <cell r="B634" t="str">
            <v>LV-7003-C-7000</v>
          </cell>
          <cell r="C634" t="str">
            <v>LV-E06-B03-018</v>
          </cell>
          <cell r="D634" t="str">
            <v>E.40.CN.070.025</v>
          </cell>
          <cell r="E634" t="str">
            <v>Lista de Verificação de Desenhos de Fornecedores</v>
          </cell>
          <cell r="F634">
            <v>0</v>
          </cell>
          <cell r="H634" t="str">
            <v>A4</v>
          </cell>
          <cell r="I634">
            <v>8</v>
          </cell>
          <cell r="J634">
            <v>39417</v>
          </cell>
          <cell r="K634">
            <v>39423</v>
          </cell>
          <cell r="P634" t="str">
            <v/>
          </cell>
          <cell r="S634" t="str">
            <v/>
          </cell>
        </row>
        <row r="635">
          <cell r="E635" t="str">
            <v>METÁLICA</v>
          </cell>
          <cell r="F635">
            <v>0</v>
          </cell>
          <cell r="P635" t="str">
            <v/>
          </cell>
          <cell r="S635" t="str">
            <v/>
          </cell>
        </row>
        <row r="636">
          <cell r="A636">
            <v>470</v>
          </cell>
          <cell r="B636" t="str">
            <v>LV-7003-S-7000</v>
          </cell>
          <cell r="C636" t="str">
            <v>LV-E06-B04-018</v>
          </cell>
          <cell r="D636" t="str">
            <v>E.40.EM.070.025</v>
          </cell>
          <cell r="E636" t="str">
            <v>Lista de Verificação de Desenhos de Fornecedores</v>
          </cell>
          <cell r="F636">
            <v>0</v>
          </cell>
          <cell r="H636" t="str">
            <v>A4</v>
          </cell>
          <cell r="I636">
            <v>5</v>
          </cell>
          <cell r="J636">
            <v>39417</v>
          </cell>
          <cell r="K636">
            <v>39423</v>
          </cell>
          <cell r="P636" t="str">
            <v/>
          </cell>
          <cell r="S636" t="str">
            <v/>
          </cell>
        </row>
        <row r="637">
          <cell r="E637" t="str">
            <v>ELÉTRICA</v>
          </cell>
          <cell r="F637">
            <v>0</v>
          </cell>
          <cell r="P637" t="str">
            <v/>
          </cell>
          <cell r="S637" t="str">
            <v/>
          </cell>
        </row>
        <row r="638">
          <cell r="A638">
            <v>471</v>
          </cell>
          <cell r="B638" t="str">
            <v>7003-E-7000</v>
          </cell>
          <cell r="C638" t="str">
            <v>DE-E06-E06-070</v>
          </cell>
          <cell r="D638" t="str">
            <v>E.40.EL.070.025</v>
          </cell>
          <cell r="E638" t="str">
            <v>Planta de Distribuição de Força e Aterramento</v>
          </cell>
          <cell r="F638">
            <v>0</v>
          </cell>
          <cell r="H638" t="str">
            <v>A1</v>
          </cell>
          <cell r="I638">
            <v>1</v>
          </cell>
          <cell r="J638">
            <v>39397</v>
          </cell>
          <cell r="K638">
            <v>39403</v>
          </cell>
          <cell r="P638" t="str">
            <v/>
          </cell>
          <cell r="S638" t="str">
            <v/>
          </cell>
        </row>
        <row r="639">
          <cell r="A639">
            <v>472</v>
          </cell>
          <cell r="B639" t="str">
            <v>7003-E-7001</v>
          </cell>
          <cell r="C639" t="str">
            <v>DE-E06-E06-071</v>
          </cell>
          <cell r="D639" t="str">
            <v>E.40.EL.070.025</v>
          </cell>
          <cell r="E639" t="str">
            <v>Planta de Iluminação e Tomadas de Corrente</v>
          </cell>
          <cell r="F639">
            <v>0</v>
          </cell>
          <cell r="H639" t="str">
            <v>A1</v>
          </cell>
          <cell r="I639">
            <v>1</v>
          </cell>
          <cell r="J639">
            <v>39397</v>
          </cell>
          <cell r="K639">
            <v>39403</v>
          </cell>
          <cell r="P639" t="str">
            <v/>
          </cell>
          <cell r="S639" t="str">
            <v/>
          </cell>
        </row>
        <row r="640">
          <cell r="A640">
            <v>473</v>
          </cell>
          <cell r="B640" t="str">
            <v>7003-E-7002</v>
          </cell>
          <cell r="C640" t="str">
            <v>DE-E06-E06-072</v>
          </cell>
          <cell r="D640" t="str">
            <v>E.40.EL.070.025</v>
          </cell>
          <cell r="E640" t="str">
            <v>Planta de SPDA</v>
          </cell>
          <cell r="F640">
            <v>0</v>
          </cell>
          <cell r="H640" t="str">
            <v>A1</v>
          </cell>
          <cell r="I640">
            <v>1</v>
          </cell>
          <cell r="J640">
            <v>39397</v>
          </cell>
          <cell r="K640">
            <v>39403</v>
          </cell>
          <cell r="P640" t="str">
            <v/>
          </cell>
          <cell r="S640" t="str">
            <v/>
          </cell>
        </row>
        <row r="641">
          <cell r="A641">
            <v>474</v>
          </cell>
          <cell r="B641" t="str">
            <v>7003-E-7003</v>
          </cell>
          <cell r="C641" t="str">
            <v>DE-E06-E06-073</v>
          </cell>
          <cell r="D641" t="str">
            <v>E.40.EL.070.025</v>
          </cell>
          <cell r="E641" t="str">
            <v>Diagrama Unifilar e Quadro de Cargas Elétricas</v>
          </cell>
          <cell r="F641">
            <v>0</v>
          </cell>
          <cell r="H641" t="str">
            <v>A1</v>
          </cell>
          <cell r="I641">
            <v>1.25</v>
          </cell>
          <cell r="J641">
            <v>39397</v>
          </cell>
          <cell r="K641">
            <v>39403</v>
          </cell>
          <cell r="P641" t="str">
            <v/>
          </cell>
          <cell r="S641" t="str">
            <v/>
          </cell>
        </row>
        <row r="642">
          <cell r="A642">
            <v>475</v>
          </cell>
          <cell r="B642" t="str">
            <v>MC-7003-E-7000</v>
          </cell>
          <cell r="C642" t="str">
            <v>MC-E06-E06-037</v>
          </cell>
          <cell r="D642" t="str">
            <v>E.40.EL.070.025</v>
          </cell>
          <cell r="E642" t="str">
            <v>Memória de Cálculo de Iluminação</v>
          </cell>
          <cell r="F642">
            <v>0</v>
          </cell>
          <cell r="H642" t="str">
            <v>A4</v>
          </cell>
          <cell r="I642">
            <v>3</v>
          </cell>
          <cell r="J642">
            <v>39397</v>
          </cell>
          <cell r="K642">
            <v>39403</v>
          </cell>
          <cell r="P642" t="str">
            <v/>
          </cell>
          <cell r="S642" t="str">
            <v/>
          </cell>
        </row>
        <row r="643">
          <cell r="A643">
            <v>476</v>
          </cell>
          <cell r="B643" t="str">
            <v>MC-7003-E-7001</v>
          </cell>
          <cell r="C643" t="str">
            <v>MC-E06-E06-038</v>
          </cell>
          <cell r="D643" t="str">
            <v>E.40.EL.070.025</v>
          </cell>
          <cell r="E643" t="str">
            <v>Memória de Cálculo de SPDA</v>
          </cell>
          <cell r="F643">
            <v>0</v>
          </cell>
          <cell r="H643" t="str">
            <v>A4</v>
          </cell>
          <cell r="I643">
            <v>3</v>
          </cell>
          <cell r="J643">
            <v>39397</v>
          </cell>
          <cell r="K643">
            <v>39403</v>
          </cell>
          <cell r="P643" t="str">
            <v/>
          </cell>
          <cell r="S643" t="str">
            <v/>
          </cell>
        </row>
        <row r="644">
          <cell r="A644">
            <v>477</v>
          </cell>
          <cell r="B644" t="str">
            <v>LM-7003-E-7000</v>
          </cell>
          <cell r="C644" t="str">
            <v>LM-E06-E06-019</v>
          </cell>
          <cell r="D644" t="str">
            <v>E.40.EL.070.025</v>
          </cell>
          <cell r="E644" t="str">
            <v>Lista de Materiais</v>
          </cell>
          <cell r="F644">
            <v>0</v>
          </cell>
          <cell r="H644" t="str">
            <v>A4</v>
          </cell>
          <cell r="I644">
            <v>1</v>
          </cell>
          <cell r="J644">
            <v>39397</v>
          </cell>
          <cell r="K644">
            <v>39403</v>
          </cell>
          <cell r="P644" t="str">
            <v/>
          </cell>
          <cell r="S644" t="str">
            <v/>
          </cell>
        </row>
        <row r="645">
          <cell r="A645">
            <v>478</v>
          </cell>
          <cell r="B645" t="str">
            <v>FD-7003-E-7000</v>
          </cell>
          <cell r="C645" t="str">
            <v>FD-E06-E06-019</v>
          </cell>
          <cell r="D645" t="str">
            <v>E.40.EL.070.025</v>
          </cell>
          <cell r="E645" t="str">
            <v>Folha de Dados (Quadro de Distribuição)</v>
          </cell>
          <cell r="F645">
            <v>0</v>
          </cell>
          <cell r="H645" t="str">
            <v>A4</v>
          </cell>
          <cell r="I645">
            <v>0.125</v>
          </cell>
          <cell r="J645">
            <v>39397</v>
          </cell>
          <cell r="K645">
            <v>39403</v>
          </cell>
          <cell r="P645" t="str">
            <v/>
          </cell>
          <cell r="S645" t="str">
            <v/>
          </cell>
        </row>
        <row r="646">
          <cell r="A646">
            <v>479</v>
          </cell>
          <cell r="B646" t="str">
            <v>MD-7003-E-7000</v>
          </cell>
          <cell r="C646" t="str">
            <v>MD-E06-E06-019</v>
          </cell>
          <cell r="D646" t="str">
            <v>E.40.EL.070.025</v>
          </cell>
          <cell r="E646" t="str">
            <v>Memorial Descritivo</v>
          </cell>
          <cell r="F646">
            <v>0</v>
          </cell>
          <cell r="H646" t="str">
            <v>A4</v>
          </cell>
          <cell r="I646">
            <v>1</v>
          </cell>
          <cell r="J646">
            <v>39397</v>
          </cell>
          <cell r="K646">
            <v>39403</v>
          </cell>
          <cell r="P646" t="str">
            <v/>
          </cell>
          <cell r="S646" t="str">
            <v/>
          </cell>
        </row>
        <row r="647">
          <cell r="E647" t="str">
            <v>TELEFONIA E DADOS</v>
          </cell>
          <cell r="F647">
            <v>0</v>
          </cell>
          <cell r="P647" t="str">
            <v/>
          </cell>
          <cell r="S647" t="str">
            <v/>
          </cell>
        </row>
        <row r="648">
          <cell r="A648">
            <v>480</v>
          </cell>
          <cell r="B648" t="str">
            <v>7003-K-7001</v>
          </cell>
          <cell r="C648" t="str">
            <v>DE-E06-E47-008</v>
          </cell>
          <cell r="D648" t="str">
            <v>E.40.CM.070.020</v>
          </cell>
          <cell r="E648" t="str">
            <v>Planta Baixa</v>
          </cell>
          <cell r="F648">
            <v>0</v>
          </cell>
          <cell r="H648" t="str">
            <v>A1</v>
          </cell>
          <cell r="I648">
            <v>1</v>
          </cell>
          <cell r="J648">
            <v>39397</v>
          </cell>
          <cell r="K648">
            <v>39403</v>
          </cell>
          <cell r="P648" t="str">
            <v/>
          </cell>
          <cell r="S648" t="str">
            <v/>
          </cell>
        </row>
        <row r="649">
          <cell r="A649">
            <v>481</v>
          </cell>
          <cell r="B649" t="str">
            <v>LM-7003-K-7001</v>
          </cell>
          <cell r="C649" t="str">
            <v>LM-E06-E47-008</v>
          </cell>
          <cell r="D649" t="str">
            <v>E.40.CM.070.020</v>
          </cell>
          <cell r="E649" t="str">
            <v>Lista de Materiais</v>
          </cell>
          <cell r="F649">
            <v>0</v>
          </cell>
          <cell r="H649" t="str">
            <v>A4</v>
          </cell>
          <cell r="I649">
            <v>0.125</v>
          </cell>
          <cell r="J649">
            <v>39397</v>
          </cell>
          <cell r="K649">
            <v>39403</v>
          </cell>
          <cell r="P649" t="str">
            <v/>
          </cell>
          <cell r="S649" t="str">
            <v/>
          </cell>
        </row>
        <row r="650">
          <cell r="E650" t="str">
            <v>HIDROSSANITÁRIA</v>
          </cell>
          <cell r="F650">
            <v>0</v>
          </cell>
          <cell r="P650" t="str">
            <v/>
          </cell>
          <cell r="S650" t="str">
            <v/>
          </cell>
        </row>
        <row r="651">
          <cell r="A651">
            <v>482</v>
          </cell>
          <cell r="B651" t="str">
            <v>7003-B-7005</v>
          </cell>
          <cell r="C651" t="str">
            <v>DE-E06-B49-059</v>
          </cell>
          <cell r="D651" t="str">
            <v>E.40.IE.070.025</v>
          </cell>
          <cell r="E651" t="str">
            <v>Planta e Isométrico - Água Fria</v>
          </cell>
          <cell r="F651">
            <v>0</v>
          </cell>
          <cell r="H651" t="str">
            <v>A1</v>
          </cell>
          <cell r="I651">
            <v>1</v>
          </cell>
          <cell r="J651">
            <v>39397</v>
          </cell>
          <cell r="K651">
            <v>39403</v>
          </cell>
          <cell r="P651" t="str">
            <v/>
          </cell>
          <cell r="S651" t="str">
            <v/>
          </cell>
        </row>
        <row r="652">
          <cell r="A652">
            <v>483</v>
          </cell>
          <cell r="B652" t="str">
            <v>7003-B-7006</v>
          </cell>
          <cell r="C652" t="str">
            <v>DE-E06-B49-060</v>
          </cell>
          <cell r="D652" t="str">
            <v>E.40.IE.070.025</v>
          </cell>
          <cell r="E652" t="str">
            <v>Planta e Esquema Vertical - Esgoto Sanitário</v>
          </cell>
          <cell r="F652">
            <v>0</v>
          </cell>
          <cell r="H652" t="str">
            <v>A1</v>
          </cell>
          <cell r="I652">
            <v>1</v>
          </cell>
          <cell r="J652">
            <v>39397</v>
          </cell>
          <cell r="K652">
            <v>39403</v>
          </cell>
          <cell r="P652" t="str">
            <v/>
          </cell>
          <cell r="S652" t="str">
            <v/>
          </cell>
        </row>
        <row r="653">
          <cell r="A653">
            <v>484</v>
          </cell>
          <cell r="B653" t="str">
            <v>7003-B-7007</v>
          </cell>
          <cell r="C653" t="str">
            <v>DE-E06-B49-061</v>
          </cell>
          <cell r="D653" t="str">
            <v>E.40.IE.070.025</v>
          </cell>
          <cell r="E653" t="str">
            <v>Planta e Detalhes - Águas Pluviais</v>
          </cell>
          <cell r="F653">
            <v>0</v>
          </cell>
          <cell r="H653" t="str">
            <v>A1</v>
          </cell>
          <cell r="I653">
            <v>1</v>
          </cell>
          <cell r="J653">
            <v>39397</v>
          </cell>
          <cell r="K653">
            <v>39403</v>
          </cell>
          <cell r="P653" t="str">
            <v/>
          </cell>
          <cell r="S653" t="str">
            <v/>
          </cell>
        </row>
        <row r="654">
          <cell r="A654">
            <v>485</v>
          </cell>
          <cell r="B654" t="str">
            <v>7003-B-7008</v>
          </cell>
          <cell r="C654" t="str">
            <v>DE-E06-B49-062</v>
          </cell>
          <cell r="D654" t="str">
            <v>E.40.IE.070.025</v>
          </cell>
          <cell r="E654" t="str">
            <v>Água Fria  - Planta da Cobertura</v>
          </cell>
          <cell r="F654">
            <v>0</v>
          </cell>
          <cell r="H654" t="str">
            <v>A1</v>
          </cell>
          <cell r="I654">
            <v>1</v>
          </cell>
          <cell r="J654">
            <v>39397</v>
          </cell>
          <cell r="K654">
            <v>39403</v>
          </cell>
          <cell r="P654" t="str">
            <v/>
          </cell>
          <cell r="S654" t="str">
            <v/>
          </cell>
        </row>
        <row r="655">
          <cell r="A655">
            <v>486</v>
          </cell>
          <cell r="B655" t="str">
            <v>LM-7003-B-7000</v>
          </cell>
          <cell r="C655" t="str">
            <v>LM-E06-B49-019</v>
          </cell>
          <cell r="D655" t="str">
            <v>E.40.IE.070.025</v>
          </cell>
          <cell r="E655" t="str">
            <v>Lista de Material</v>
          </cell>
          <cell r="F655">
            <v>0</v>
          </cell>
          <cell r="H655" t="str">
            <v>A4</v>
          </cell>
          <cell r="I655">
            <v>0.375</v>
          </cell>
          <cell r="J655">
            <v>39397</v>
          </cell>
          <cell r="K655">
            <v>39403</v>
          </cell>
          <cell r="P655" t="str">
            <v/>
          </cell>
          <cell r="S655" t="str">
            <v/>
          </cell>
        </row>
        <row r="656">
          <cell r="E656" t="str">
            <v>ORÇAMENTAÇÃO</v>
          </cell>
          <cell r="F656">
            <v>0</v>
          </cell>
          <cell r="P656" t="str">
            <v/>
          </cell>
          <cell r="S656" t="str">
            <v/>
          </cell>
        </row>
        <row r="657">
          <cell r="A657">
            <v>487</v>
          </cell>
          <cell r="B657" t="str">
            <v>RT-7003-H-7000</v>
          </cell>
          <cell r="C657" t="str">
            <v>RT-E06-B00-017</v>
          </cell>
          <cell r="D657" t="str">
            <v>E.40.00.000.006</v>
          </cell>
          <cell r="E657" t="str">
            <v>Pacote para Orçamentação</v>
          </cell>
          <cell r="F657">
            <v>0</v>
          </cell>
          <cell r="H657" t="str">
            <v>A4</v>
          </cell>
          <cell r="I657">
            <v>2.75</v>
          </cell>
          <cell r="J657">
            <v>39473</v>
          </cell>
          <cell r="K657">
            <v>39532</v>
          </cell>
          <cell r="P657" t="str">
            <v/>
          </cell>
          <cell r="S657" t="str">
            <v/>
          </cell>
        </row>
        <row r="658">
          <cell r="E658" t="str">
            <v>ANÁLISE DE PROPOSTA</v>
          </cell>
          <cell r="F658">
            <v>0</v>
          </cell>
          <cell r="P658" t="str">
            <v/>
          </cell>
          <cell r="S658" t="str">
            <v/>
          </cell>
        </row>
        <row r="659">
          <cell r="A659">
            <v>488</v>
          </cell>
          <cell r="B659" t="str">
            <v>PT-7003-H-7000</v>
          </cell>
          <cell r="C659" t="str">
            <v>PT-E06-B00-017</v>
          </cell>
          <cell r="D659" t="str">
            <v>E.40.00.000.006</v>
          </cell>
          <cell r="E659" t="str">
            <v>Análise de Proposta</v>
          </cell>
          <cell r="F659">
            <v>0</v>
          </cell>
          <cell r="H659" t="str">
            <v>A4</v>
          </cell>
          <cell r="I659">
            <v>1.75</v>
          </cell>
          <cell r="J659">
            <v>39473</v>
          </cell>
          <cell r="K659">
            <v>39532</v>
          </cell>
          <cell r="P659" t="str">
            <v/>
          </cell>
          <cell r="S659" t="str">
            <v/>
          </cell>
        </row>
        <row r="660">
          <cell r="B660">
            <v>7003</v>
          </cell>
          <cell r="E660" t="str">
            <v>PORTARIA PRINCIPAL E ESTACIONAMENTO PARA VISITANTES/ CENTRAL DE SEGURANÇA PATRIMONIAL - CELULA CENTRAL</v>
          </cell>
          <cell r="F660">
            <v>0</v>
          </cell>
          <cell r="P660" t="str">
            <v/>
          </cell>
          <cell r="S660" t="str">
            <v/>
          </cell>
        </row>
        <row r="661">
          <cell r="E661" t="str">
            <v>ARQUITETURA</v>
          </cell>
          <cell r="F661">
            <v>0</v>
          </cell>
          <cell r="P661" t="str">
            <v/>
          </cell>
          <cell r="S661" t="str">
            <v/>
          </cell>
        </row>
        <row r="662">
          <cell r="A662">
            <v>489</v>
          </cell>
          <cell r="B662" t="str">
            <v>7003-A-7004</v>
          </cell>
          <cell r="C662" t="str">
            <v>DE-E06-B15-078</v>
          </cell>
          <cell r="D662" t="str">
            <v>E.40.AR.070.050</v>
          </cell>
          <cell r="E662" t="str">
            <v>Planta Baixa e Cobertura</v>
          </cell>
          <cell r="F662">
            <v>0</v>
          </cell>
          <cell r="H662" t="str">
            <v>A1</v>
          </cell>
          <cell r="I662">
            <v>1</v>
          </cell>
          <cell r="J662">
            <v>39377</v>
          </cell>
          <cell r="K662">
            <v>39386</v>
          </cell>
          <cell r="P662" t="str">
            <v/>
          </cell>
          <cell r="S662" t="str">
            <v/>
          </cell>
        </row>
        <row r="663">
          <cell r="A663">
            <v>490</v>
          </cell>
          <cell r="B663" t="str">
            <v>7003-A-7005</v>
          </cell>
          <cell r="C663" t="str">
            <v>DE-E06-B15-079</v>
          </cell>
          <cell r="D663" t="str">
            <v>E.40.AR.070.050</v>
          </cell>
          <cell r="E663" t="str">
            <v>Cortes e Fachadas</v>
          </cell>
          <cell r="F663">
            <v>0</v>
          </cell>
          <cell r="H663" t="str">
            <v>A1</v>
          </cell>
          <cell r="I663">
            <v>1</v>
          </cell>
          <cell r="J663">
            <v>39377</v>
          </cell>
          <cell r="K663">
            <v>39386</v>
          </cell>
          <cell r="P663" t="str">
            <v/>
          </cell>
          <cell r="S663" t="str">
            <v/>
          </cell>
        </row>
        <row r="664">
          <cell r="A664">
            <v>491</v>
          </cell>
          <cell r="B664" t="str">
            <v>7003-A-7006</v>
          </cell>
          <cell r="C664" t="str">
            <v>DE-E06-B15-080</v>
          </cell>
          <cell r="D664" t="str">
            <v>E.40.AR.070.060</v>
          </cell>
          <cell r="E664" t="str">
            <v>Det. Sanitários/Copa</v>
          </cell>
          <cell r="F664">
            <v>0</v>
          </cell>
          <cell r="H664" t="str">
            <v>A1</v>
          </cell>
          <cell r="I664">
            <v>1</v>
          </cell>
          <cell r="J664">
            <v>39397</v>
          </cell>
          <cell r="K664">
            <v>39401</v>
          </cell>
          <cell r="P664" t="str">
            <v/>
          </cell>
          <cell r="S664" t="str">
            <v/>
          </cell>
        </row>
        <row r="665">
          <cell r="A665">
            <v>492</v>
          </cell>
          <cell r="B665" t="str">
            <v>7003-A-7007</v>
          </cell>
          <cell r="C665" t="str">
            <v>DE-E06-B15-081</v>
          </cell>
          <cell r="D665" t="str">
            <v>E.40.AR.070.060</v>
          </cell>
          <cell r="E665" t="str">
            <v>Paginação de Forro e Lay out de Mobiliário</v>
          </cell>
          <cell r="F665">
            <v>0</v>
          </cell>
          <cell r="H665" t="str">
            <v>A1</v>
          </cell>
          <cell r="I665">
            <v>1</v>
          </cell>
          <cell r="J665">
            <v>39397</v>
          </cell>
          <cell r="K665">
            <v>39401</v>
          </cell>
          <cell r="P665" t="str">
            <v/>
          </cell>
          <cell r="S665" t="str">
            <v/>
          </cell>
        </row>
        <row r="666">
          <cell r="E666" t="str">
            <v>CONCRETO</v>
          </cell>
          <cell r="F666">
            <v>0</v>
          </cell>
          <cell r="P666" t="str">
            <v/>
          </cell>
          <cell r="S666" t="str">
            <v/>
          </cell>
        </row>
        <row r="667">
          <cell r="A667">
            <v>489</v>
          </cell>
          <cell r="B667" t="str">
            <v>LV-7003-C-7001</v>
          </cell>
          <cell r="C667" t="str">
            <v>LV-E06-B03-019</v>
          </cell>
          <cell r="D667" t="str">
            <v>E.40.CN.070.035</v>
          </cell>
          <cell r="E667" t="str">
            <v>Lista de Verificação de Desenhos de Fornecedores</v>
          </cell>
          <cell r="F667">
            <v>0</v>
          </cell>
          <cell r="H667" t="str">
            <v>A4</v>
          </cell>
          <cell r="I667">
            <v>8</v>
          </cell>
          <cell r="J667">
            <v>39417</v>
          </cell>
          <cell r="K667">
            <v>39423</v>
          </cell>
          <cell r="P667" t="str">
            <v/>
          </cell>
          <cell r="S667" t="str">
            <v/>
          </cell>
        </row>
        <row r="668">
          <cell r="E668" t="str">
            <v>ELÉTRICA</v>
          </cell>
          <cell r="F668">
            <v>0</v>
          </cell>
          <cell r="P668" t="str">
            <v/>
          </cell>
          <cell r="S668" t="str">
            <v/>
          </cell>
        </row>
        <row r="669">
          <cell r="A669">
            <v>490</v>
          </cell>
          <cell r="B669" t="str">
            <v>7003-E-7004</v>
          </cell>
          <cell r="C669" t="str">
            <v>DE-E06-E06-074</v>
          </cell>
          <cell r="D669" t="str">
            <v>E.40.EL.070.040</v>
          </cell>
          <cell r="E669" t="str">
            <v>Planta de Distribuição de Força e Aterramento</v>
          </cell>
          <cell r="F669">
            <v>0</v>
          </cell>
          <cell r="H669" t="str">
            <v>A1</v>
          </cell>
          <cell r="I669">
            <v>1</v>
          </cell>
          <cell r="J669">
            <v>39414</v>
          </cell>
          <cell r="K669">
            <v>39418</v>
          </cell>
          <cell r="P669" t="str">
            <v/>
          </cell>
          <cell r="S669" t="str">
            <v/>
          </cell>
        </row>
        <row r="670">
          <cell r="A670">
            <v>491</v>
          </cell>
          <cell r="B670" t="str">
            <v>7003-E-7005</v>
          </cell>
          <cell r="C670" t="str">
            <v>DE-E06-E06-075</v>
          </cell>
          <cell r="D670" t="str">
            <v>E.40.EL.070.040</v>
          </cell>
          <cell r="E670" t="str">
            <v>Planta de Iluminação e Tomadas de Corrente</v>
          </cell>
          <cell r="F670">
            <v>0</v>
          </cell>
          <cell r="H670" t="str">
            <v>A1</v>
          </cell>
          <cell r="I670">
            <v>1</v>
          </cell>
          <cell r="J670">
            <v>39414</v>
          </cell>
          <cell r="K670">
            <v>39418</v>
          </cell>
          <cell r="P670" t="str">
            <v/>
          </cell>
          <cell r="S670" t="str">
            <v/>
          </cell>
        </row>
        <row r="671">
          <cell r="A671">
            <v>492</v>
          </cell>
          <cell r="B671" t="str">
            <v>7003-E-7006</v>
          </cell>
          <cell r="C671" t="str">
            <v>DE-E06-E06-076</v>
          </cell>
          <cell r="D671" t="str">
            <v>E.40.EL.070.040</v>
          </cell>
          <cell r="E671" t="str">
            <v>Planta de SPDA</v>
          </cell>
          <cell r="F671">
            <v>0</v>
          </cell>
          <cell r="H671" t="str">
            <v>A1</v>
          </cell>
          <cell r="I671">
            <v>1</v>
          </cell>
          <cell r="J671">
            <v>39414</v>
          </cell>
          <cell r="K671">
            <v>39418</v>
          </cell>
          <cell r="P671" t="str">
            <v/>
          </cell>
          <cell r="S671" t="str">
            <v/>
          </cell>
        </row>
        <row r="672">
          <cell r="A672">
            <v>493</v>
          </cell>
          <cell r="B672" t="str">
            <v>7003-E-7007</v>
          </cell>
          <cell r="C672" t="str">
            <v>DE-E06-E06-077</v>
          </cell>
          <cell r="D672" t="str">
            <v>E.40.EL.070.040</v>
          </cell>
          <cell r="E672" t="str">
            <v>Diagrama Unifilar e Quadro de Cargas Elétricas</v>
          </cell>
          <cell r="F672">
            <v>0</v>
          </cell>
          <cell r="H672" t="str">
            <v>A1</v>
          </cell>
          <cell r="I672">
            <v>1.25</v>
          </cell>
          <cell r="J672">
            <v>39414</v>
          </cell>
          <cell r="K672">
            <v>39418</v>
          </cell>
          <cell r="P672" t="str">
            <v/>
          </cell>
          <cell r="S672" t="str">
            <v/>
          </cell>
        </row>
        <row r="673">
          <cell r="A673">
            <v>494</v>
          </cell>
          <cell r="B673" t="str">
            <v>MC-7003-E-7002</v>
          </cell>
          <cell r="C673" t="str">
            <v>MC-E06-E06-039</v>
          </cell>
          <cell r="D673" t="str">
            <v>E.40.EL.070.040</v>
          </cell>
          <cell r="E673" t="str">
            <v>Memória de Cálculo de Iluminação</v>
          </cell>
          <cell r="F673">
            <v>0</v>
          </cell>
          <cell r="H673" t="str">
            <v>A4</v>
          </cell>
          <cell r="I673">
            <v>3</v>
          </cell>
          <cell r="J673">
            <v>39414</v>
          </cell>
          <cell r="K673">
            <v>39418</v>
          </cell>
          <cell r="P673" t="str">
            <v/>
          </cell>
          <cell r="S673" t="str">
            <v/>
          </cell>
        </row>
        <row r="674">
          <cell r="A674">
            <v>495</v>
          </cell>
          <cell r="B674" t="str">
            <v>MC-7003-E-7003</v>
          </cell>
          <cell r="C674" t="str">
            <v>MC-E06-E06-040</v>
          </cell>
          <cell r="D674" t="str">
            <v>E.40.EL.070.040</v>
          </cell>
          <cell r="E674" t="str">
            <v>Memória de Cálculo de SPDA</v>
          </cell>
          <cell r="F674">
            <v>0</v>
          </cell>
          <cell r="H674" t="str">
            <v>A4</v>
          </cell>
          <cell r="I674">
            <v>3</v>
          </cell>
          <cell r="J674">
            <v>39414</v>
          </cell>
          <cell r="K674">
            <v>39418</v>
          </cell>
          <cell r="P674" t="str">
            <v/>
          </cell>
          <cell r="S674" t="str">
            <v/>
          </cell>
        </row>
        <row r="675">
          <cell r="A675">
            <v>496</v>
          </cell>
          <cell r="B675" t="str">
            <v>LM-7003-E-7001</v>
          </cell>
          <cell r="C675" t="str">
            <v>LM-E06-E06-020</v>
          </cell>
          <cell r="D675" t="str">
            <v>E.40.EL.070.040</v>
          </cell>
          <cell r="E675" t="str">
            <v>Lista de Materiais</v>
          </cell>
          <cell r="F675">
            <v>0</v>
          </cell>
          <cell r="H675" t="str">
            <v>A4</v>
          </cell>
          <cell r="I675">
            <v>1</v>
          </cell>
          <cell r="J675">
            <v>39414</v>
          </cell>
          <cell r="K675">
            <v>39418</v>
          </cell>
          <cell r="P675" t="str">
            <v/>
          </cell>
          <cell r="S675" t="str">
            <v/>
          </cell>
        </row>
        <row r="676">
          <cell r="A676">
            <v>497</v>
          </cell>
          <cell r="B676" t="str">
            <v>FD-7003-E-7001</v>
          </cell>
          <cell r="C676" t="str">
            <v>FD-E06-E06-020</v>
          </cell>
          <cell r="D676" t="str">
            <v>E.40.EL.070.040</v>
          </cell>
          <cell r="E676" t="str">
            <v>Folha de Dados (Quadro de Distribuição)</v>
          </cell>
          <cell r="F676">
            <v>0</v>
          </cell>
          <cell r="H676" t="str">
            <v>A4</v>
          </cell>
          <cell r="I676">
            <v>0.125</v>
          </cell>
          <cell r="J676">
            <v>39414</v>
          </cell>
          <cell r="K676">
            <v>39418</v>
          </cell>
          <cell r="P676" t="str">
            <v/>
          </cell>
          <cell r="S676" t="str">
            <v/>
          </cell>
        </row>
        <row r="677">
          <cell r="A677">
            <v>498</v>
          </cell>
          <cell r="B677" t="str">
            <v>MD-7003-E-7001</v>
          </cell>
          <cell r="C677" t="str">
            <v>MD-E06-E06-020</v>
          </cell>
          <cell r="D677" t="str">
            <v>E.40.EL.070.040</v>
          </cell>
          <cell r="E677" t="str">
            <v>Memorial Descritivo</v>
          </cell>
          <cell r="F677">
            <v>0</v>
          </cell>
          <cell r="H677" t="str">
            <v>A4</v>
          </cell>
          <cell r="I677">
            <v>1</v>
          </cell>
          <cell r="J677">
            <v>39414</v>
          </cell>
          <cell r="K677">
            <v>39418</v>
          </cell>
          <cell r="P677" t="str">
            <v/>
          </cell>
          <cell r="S677" t="str">
            <v/>
          </cell>
        </row>
        <row r="678">
          <cell r="E678" t="str">
            <v>TELEFONIA E DADOS</v>
          </cell>
          <cell r="F678">
            <v>0</v>
          </cell>
          <cell r="P678" t="str">
            <v/>
          </cell>
          <cell r="S678" t="str">
            <v/>
          </cell>
        </row>
        <row r="679">
          <cell r="A679">
            <v>499</v>
          </cell>
          <cell r="B679" t="str">
            <v>7003-K-7000</v>
          </cell>
          <cell r="C679" t="str">
            <v>DE-E06-E47-007</v>
          </cell>
          <cell r="D679" t="str">
            <v>E.40.CM.070.035</v>
          </cell>
          <cell r="E679" t="str">
            <v>Planta Baixa</v>
          </cell>
          <cell r="F679">
            <v>0</v>
          </cell>
          <cell r="H679" t="str">
            <v>A1</v>
          </cell>
          <cell r="I679">
            <v>1</v>
          </cell>
          <cell r="J679">
            <v>39397</v>
          </cell>
          <cell r="K679">
            <v>39403</v>
          </cell>
          <cell r="P679" t="str">
            <v/>
          </cell>
          <cell r="S679" t="str">
            <v/>
          </cell>
        </row>
        <row r="680">
          <cell r="A680">
            <v>500</v>
          </cell>
          <cell r="B680" t="str">
            <v>LM-7003-K-7000</v>
          </cell>
          <cell r="C680" t="str">
            <v>LM-E06-E47-007</v>
          </cell>
          <cell r="D680" t="str">
            <v>E.40.CM.070.035</v>
          </cell>
          <cell r="E680" t="str">
            <v>Lista de Materiais</v>
          </cell>
          <cell r="F680">
            <v>0</v>
          </cell>
          <cell r="H680" t="str">
            <v>A4</v>
          </cell>
          <cell r="I680">
            <v>0.125</v>
          </cell>
          <cell r="J680">
            <v>39397</v>
          </cell>
          <cell r="K680">
            <v>39403</v>
          </cell>
          <cell r="P680" t="str">
            <v/>
          </cell>
          <cell r="S680" t="str">
            <v/>
          </cell>
        </row>
        <row r="681">
          <cell r="E681" t="str">
            <v>HIDROSSANITÁRIA</v>
          </cell>
          <cell r="F681">
            <v>0</v>
          </cell>
          <cell r="P681" t="str">
            <v/>
          </cell>
          <cell r="S681" t="str">
            <v/>
          </cell>
        </row>
        <row r="682">
          <cell r="A682">
            <v>501</v>
          </cell>
          <cell r="B682" t="str">
            <v>7003-B-7000</v>
          </cell>
          <cell r="C682" t="str">
            <v>DE-E06-B49-055</v>
          </cell>
          <cell r="D682" t="str">
            <v>E.40.IE.070.040</v>
          </cell>
          <cell r="E682" t="str">
            <v>Planta e Isométrico - Água Fria</v>
          </cell>
          <cell r="F682">
            <v>0</v>
          </cell>
          <cell r="H682" t="str">
            <v>A1</v>
          </cell>
          <cell r="I682">
            <v>1</v>
          </cell>
          <cell r="J682">
            <v>39414</v>
          </cell>
          <cell r="K682">
            <v>39418</v>
          </cell>
          <cell r="P682" t="str">
            <v/>
          </cell>
          <cell r="S682" t="str">
            <v/>
          </cell>
        </row>
        <row r="683">
          <cell r="A683">
            <v>502</v>
          </cell>
          <cell r="B683" t="str">
            <v>7003-B-7001</v>
          </cell>
          <cell r="C683" t="str">
            <v>DE-E06-B49-056</v>
          </cell>
          <cell r="D683" t="str">
            <v>E.40.IE.070.040</v>
          </cell>
          <cell r="E683" t="str">
            <v>Planta e Esquema Vertical - Esgoto Sanitário</v>
          </cell>
          <cell r="F683">
            <v>0</v>
          </cell>
          <cell r="H683" t="str">
            <v>A1</v>
          </cell>
          <cell r="I683">
            <v>1</v>
          </cell>
          <cell r="J683">
            <v>39414</v>
          </cell>
          <cell r="K683">
            <v>39418</v>
          </cell>
          <cell r="P683" t="str">
            <v/>
          </cell>
          <cell r="S683" t="str">
            <v/>
          </cell>
        </row>
        <row r="684">
          <cell r="A684">
            <v>503</v>
          </cell>
          <cell r="B684" t="str">
            <v>7003-B-7002</v>
          </cell>
          <cell r="C684" t="str">
            <v>DE-E06-B49-057</v>
          </cell>
          <cell r="D684" t="str">
            <v>E.40.IE.070.040</v>
          </cell>
          <cell r="E684" t="str">
            <v>Planta e Detalhes - Águas Pluviais</v>
          </cell>
          <cell r="F684">
            <v>0</v>
          </cell>
          <cell r="H684" t="str">
            <v>A1</v>
          </cell>
          <cell r="I684">
            <v>1</v>
          </cell>
          <cell r="J684">
            <v>39414</v>
          </cell>
          <cell r="K684">
            <v>39418</v>
          </cell>
          <cell r="P684" t="str">
            <v/>
          </cell>
          <cell r="S684" t="str">
            <v/>
          </cell>
        </row>
        <row r="685">
          <cell r="A685">
            <v>504</v>
          </cell>
          <cell r="B685" t="str">
            <v>7003-B-7003</v>
          </cell>
          <cell r="C685" t="str">
            <v>DE-E06-B49-058</v>
          </cell>
          <cell r="D685" t="str">
            <v>E.40.IE.070.040</v>
          </cell>
          <cell r="E685" t="str">
            <v>Água Fria  - Planta da Cobertura</v>
          </cell>
          <cell r="F685">
            <v>0</v>
          </cell>
          <cell r="H685" t="str">
            <v>A1</v>
          </cell>
          <cell r="I685">
            <v>1</v>
          </cell>
          <cell r="J685">
            <v>39414</v>
          </cell>
          <cell r="K685">
            <v>39418</v>
          </cell>
          <cell r="P685" t="str">
            <v/>
          </cell>
          <cell r="S685" t="str">
            <v/>
          </cell>
        </row>
        <row r="686">
          <cell r="A686">
            <v>505</v>
          </cell>
          <cell r="B686" t="str">
            <v>LM-7003-B-7000</v>
          </cell>
          <cell r="C686" t="str">
            <v>LM-E06-B49-018</v>
          </cell>
          <cell r="D686" t="str">
            <v>E.40.IE.070.040</v>
          </cell>
          <cell r="E686" t="str">
            <v>Lista de Material</v>
          </cell>
          <cell r="F686">
            <v>0</v>
          </cell>
          <cell r="H686" t="str">
            <v>A4</v>
          </cell>
          <cell r="I686">
            <v>0.375</v>
          </cell>
          <cell r="J686">
            <v>39414</v>
          </cell>
          <cell r="K686">
            <v>39418</v>
          </cell>
          <cell r="P686" t="str">
            <v/>
          </cell>
          <cell r="S686" t="str">
            <v/>
          </cell>
        </row>
        <row r="687">
          <cell r="E687" t="str">
            <v>DRENAGEM PORTARIA</v>
          </cell>
          <cell r="F687">
            <v>0</v>
          </cell>
          <cell r="P687" t="str">
            <v/>
          </cell>
          <cell r="S687" t="str">
            <v/>
          </cell>
        </row>
        <row r="688">
          <cell r="A688">
            <v>506</v>
          </cell>
          <cell r="B688" t="str">
            <v>7003-K-7009</v>
          </cell>
          <cell r="C688" t="str">
            <v>DE-E06-B49-063</v>
          </cell>
          <cell r="D688" t="str">
            <v>E.40.IE.070.137</v>
          </cell>
          <cell r="E688" t="str">
            <v>Drenagem - Planta Geral</v>
          </cell>
          <cell r="F688">
            <v>0</v>
          </cell>
          <cell r="H688" t="str">
            <v>A1</v>
          </cell>
          <cell r="I688">
            <v>1</v>
          </cell>
          <cell r="J688">
            <v>39397</v>
          </cell>
          <cell r="K688">
            <v>39403</v>
          </cell>
          <cell r="P688" t="str">
            <v/>
          </cell>
          <cell r="S688" t="str">
            <v/>
          </cell>
        </row>
        <row r="689">
          <cell r="A689">
            <v>507</v>
          </cell>
          <cell r="B689" t="str">
            <v>7003-K-7010</v>
          </cell>
          <cell r="C689" t="str">
            <v>DE-E06-B49-064</v>
          </cell>
          <cell r="D689" t="str">
            <v>E.40.IE.070.137</v>
          </cell>
          <cell r="E689" t="str">
            <v>Planta e Detalhes - Águas Pluviais</v>
          </cell>
          <cell r="F689">
            <v>0</v>
          </cell>
          <cell r="H689" t="str">
            <v>A1</v>
          </cell>
          <cell r="I689">
            <v>1</v>
          </cell>
          <cell r="J689">
            <v>39397</v>
          </cell>
          <cell r="K689">
            <v>39403</v>
          </cell>
          <cell r="P689" t="str">
            <v/>
          </cell>
          <cell r="S689" t="str">
            <v/>
          </cell>
        </row>
        <row r="690">
          <cell r="A690">
            <v>508</v>
          </cell>
          <cell r="B690" t="str">
            <v>LM-7003-K-7000</v>
          </cell>
          <cell r="C690" t="str">
            <v>LM-E06-B49-020</v>
          </cell>
          <cell r="D690" t="str">
            <v>E.40.IE.070.137</v>
          </cell>
          <cell r="E690" t="str">
            <v>Lista de Material</v>
          </cell>
          <cell r="F690">
            <v>0</v>
          </cell>
          <cell r="H690" t="str">
            <v>A4</v>
          </cell>
          <cell r="I690">
            <v>0.375</v>
          </cell>
          <cell r="J690">
            <v>39397</v>
          </cell>
          <cell r="K690">
            <v>39403</v>
          </cell>
          <cell r="P690" t="str">
            <v/>
          </cell>
          <cell r="S690" t="str">
            <v/>
          </cell>
        </row>
        <row r="691">
          <cell r="E691" t="str">
            <v>ORÇAMENTAÇÃO</v>
          </cell>
          <cell r="F691">
            <v>0</v>
          </cell>
          <cell r="P691" t="str">
            <v/>
          </cell>
          <cell r="S691" t="str">
            <v/>
          </cell>
        </row>
        <row r="692">
          <cell r="A692">
            <v>509</v>
          </cell>
          <cell r="B692" t="str">
            <v>RT-7003-H-7001</v>
          </cell>
          <cell r="C692" t="str">
            <v>RT-E06-B00-018</v>
          </cell>
          <cell r="D692" t="str">
            <v>E.40.00.000.006</v>
          </cell>
          <cell r="E692" t="str">
            <v>Pacote para Orçamentação</v>
          </cell>
          <cell r="F692">
            <v>0</v>
          </cell>
          <cell r="H692" t="str">
            <v>A4</v>
          </cell>
          <cell r="I692">
            <v>2.75</v>
          </cell>
          <cell r="J692">
            <v>39473</v>
          </cell>
          <cell r="K692">
            <v>39532</v>
          </cell>
          <cell r="P692" t="str">
            <v/>
          </cell>
          <cell r="S692" t="str">
            <v/>
          </cell>
        </row>
        <row r="693">
          <cell r="E693" t="str">
            <v>ANÁLISE DE PROPOSTA</v>
          </cell>
          <cell r="F693">
            <v>0</v>
          </cell>
          <cell r="P693" t="str">
            <v/>
          </cell>
          <cell r="S693" t="str">
            <v/>
          </cell>
        </row>
        <row r="694">
          <cell r="A694">
            <v>510</v>
          </cell>
          <cell r="B694" t="str">
            <v>PT-7003-H-7001</v>
          </cell>
          <cell r="C694" t="str">
            <v>PT-E06-B00-018</v>
          </cell>
          <cell r="D694" t="str">
            <v>E.40.00.000.006</v>
          </cell>
          <cell r="E694" t="str">
            <v>Análise de Proposta</v>
          </cell>
          <cell r="F694">
            <v>0</v>
          </cell>
          <cell r="H694" t="str">
            <v>A4</v>
          </cell>
          <cell r="I694">
            <v>1.5</v>
          </cell>
          <cell r="J694">
            <v>39473</v>
          </cell>
          <cell r="K694">
            <v>39532</v>
          </cell>
          <cell r="P694" t="str">
            <v/>
          </cell>
          <cell r="S694" t="str">
            <v/>
          </cell>
        </row>
        <row r="695">
          <cell r="B695">
            <v>7003</v>
          </cell>
          <cell r="E695" t="str">
            <v>PORTARIA PRINCIPAL - COBERTURA DO ACESSO</v>
          </cell>
          <cell r="F695">
            <v>0</v>
          </cell>
          <cell r="P695" t="str">
            <v/>
          </cell>
          <cell r="S695" t="str">
            <v/>
          </cell>
        </row>
        <row r="696">
          <cell r="A696">
            <v>511</v>
          </cell>
          <cell r="B696" t="str">
            <v>LV-7003-C-7002</v>
          </cell>
          <cell r="C696" t="str">
            <v>LV-E06-B03-020</v>
          </cell>
          <cell r="D696" t="str">
            <v>E.40.CN.070.012</v>
          </cell>
          <cell r="E696" t="str">
            <v>Lista de Verificação de Desenhos de Fornecedores</v>
          </cell>
          <cell r="F696">
            <v>0</v>
          </cell>
          <cell r="H696" t="str">
            <v>A4</v>
          </cell>
          <cell r="I696">
            <v>7</v>
          </cell>
          <cell r="J696">
            <v>39467</v>
          </cell>
          <cell r="K696">
            <v>39473</v>
          </cell>
          <cell r="P696" t="str">
            <v/>
          </cell>
          <cell r="S696" t="str">
            <v/>
          </cell>
        </row>
        <row r="697">
          <cell r="B697">
            <v>7003</v>
          </cell>
          <cell r="E697" t="str">
            <v>PORTARIA PRINCIPAL - ESTACIONAMENTO DE ÔNIBUS</v>
          </cell>
          <cell r="F697">
            <v>0</v>
          </cell>
          <cell r="P697" t="str">
            <v/>
          </cell>
          <cell r="S697" t="str">
            <v/>
          </cell>
        </row>
        <row r="698">
          <cell r="A698">
            <v>512</v>
          </cell>
          <cell r="B698" t="str">
            <v>LV-7003-C-7003</v>
          </cell>
          <cell r="C698" t="str">
            <v>LV-E06-B03-021</v>
          </cell>
          <cell r="D698" t="str">
            <v>E.40.CN.070.012</v>
          </cell>
          <cell r="E698" t="str">
            <v>Lista de Verificação de Desenhos de Fornecedores</v>
          </cell>
          <cell r="F698">
            <v>0</v>
          </cell>
          <cell r="H698" t="str">
            <v>A4</v>
          </cell>
          <cell r="I698">
            <v>7</v>
          </cell>
          <cell r="J698">
            <v>39467</v>
          </cell>
          <cell r="K698">
            <v>39473</v>
          </cell>
          <cell r="P698" t="str">
            <v/>
          </cell>
          <cell r="S698" t="str">
            <v/>
          </cell>
        </row>
        <row r="699">
          <cell r="B699">
            <v>7003</v>
          </cell>
          <cell r="E699" t="str">
            <v>PORTARIA PRINCIPAL - PARADA DE ÔNIBUS</v>
          </cell>
          <cell r="F699">
            <v>0</v>
          </cell>
          <cell r="P699" t="str">
            <v/>
          </cell>
          <cell r="S699" t="str">
            <v/>
          </cell>
        </row>
        <row r="700">
          <cell r="A700">
            <v>513</v>
          </cell>
          <cell r="B700" t="str">
            <v>LV-7003-C-7004</v>
          </cell>
          <cell r="C700" t="str">
            <v>LV-E06-B03-022</v>
          </cell>
          <cell r="D700" t="str">
            <v>E.40.CN.070.012</v>
          </cell>
          <cell r="E700" t="str">
            <v>Lista de Verificação de Desenhos de Fornecedores</v>
          </cell>
          <cell r="F700">
            <v>0</v>
          </cell>
          <cell r="H700" t="str">
            <v>A4</v>
          </cell>
          <cell r="I700">
            <v>6</v>
          </cell>
          <cell r="J700">
            <v>39467</v>
          </cell>
          <cell r="K700">
            <v>39473</v>
          </cell>
          <cell r="P700" t="str">
            <v/>
          </cell>
          <cell r="S700" t="str">
            <v/>
          </cell>
        </row>
        <row r="701">
          <cell r="B701">
            <v>7003</v>
          </cell>
          <cell r="E701" t="str">
            <v>PORTARIA PRINCIPAL - BALANÇA</v>
          </cell>
          <cell r="F701">
            <v>0</v>
          </cell>
          <cell r="P701" t="str">
            <v/>
          </cell>
          <cell r="S701" t="str">
            <v/>
          </cell>
        </row>
        <row r="702">
          <cell r="A702">
            <v>514</v>
          </cell>
          <cell r="B702" t="str">
            <v>LV-7003-C-7006</v>
          </cell>
          <cell r="C702" t="str">
            <v>LV-E06-B03-023</v>
          </cell>
          <cell r="D702" t="str">
            <v>E.40.CN.070.012</v>
          </cell>
          <cell r="E702" t="str">
            <v>Lista de Verificação de Desenhos de Fornecedores</v>
          </cell>
          <cell r="F702">
            <v>0</v>
          </cell>
          <cell r="H702" t="str">
            <v>A4</v>
          </cell>
          <cell r="I702">
            <v>4</v>
          </cell>
          <cell r="J702">
            <v>39467</v>
          </cell>
          <cell r="K702">
            <v>39473</v>
          </cell>
          <cell r="P702" t="str">
            <v/>
          </cell>
          <cell r="S702" t="str">
            <v/>
          </cell>
        </row>
        <row r="703">
          <cell r="E703" t="str">
            <v>METÁLICA</v>
          </cell>
          <cell r="F703">
            <v>0</v>
          </cell>
          <cell r="P703" t="str">
            <v/>
          </cell>
          <cell r="S703" t="str">
            <v/>
          </cell>
        </row>
        <row r="704">
          <cell r="A704">
            <v>515</v>
          </cell>
          <cell r="B704" t="str">
            <v>LV-7003-S-7001</v>
          </cell>
          <cell r="C704" t="str">
            <v>LV-E06-B04-019</v>
          </cell>
          <cell r="D704" t="str">
            <v>E.40.EM.070.012</v>
          </cell>
          <cell r="E704" t="str">
            <v>Lista de Verificação de Desenhos de Fornecedores</v>
          </cell>
          <cell r="F704">
            <v>0</v>
          </cell>
          <cell r="H704" t="str">
            <v>A4</v>
          </cell>
          <cell r="I704">
            <v>5</v>
          </cell>
          <cell r="J704">
            <v>39467</v>
          </cell>
          <cell r="K704">
            <v>39473</v>
          </cell>
          <cell r="P704" t="str">
            <v/>
          </cell>
          <cell r="S704" t="str">
            <v/>
          </cell>
        </row>
        <row r="705">
          <cell r="B705">
            <v>7003</v>
          </cell>
          <cell r="E705" t="str">
            <v>PORTARIA PRINCIPAL - COBERTURA DO ACESSO</v>
          </cell>
          <cell r="F705">
            <v>0</v>
          </cell>
          <cell r="P705" t="str">
            <v/>
          </cell>
          <cell r="S705" t="str">
            <v/>
          </cell>
        </row>
        <row r="706">
          <cell r="A706">
            <v>516</v>
          </cell>
          <cell r="B706" t="str">
            <v>LV-7003-S-7002</v>
          </cell>
          <cell r="C706" t="str">
            <v>LV-E06-B04-020</v>
          </cell>
          <cell r="D706" t="str">
            <v>E.40.EM.070.012</v>
          </cell>
          <cell r="E706" t="str">
            <v>Lista de Verificação de Desenhos de Fornecedores</v>
          </cell>
          <cell r="F706">
            <v>0</v>
          </cell>
          <cell r="H706" t="str">
            <v>A4</v>
          </cell>
          <cell r="I706">
            <v>5</v>
          </cell>
          <cell r="J706">
            <v>39467</v>
          </cell>
          <cell r="K706">
            <v>39473</v>
          </cell>
          <cell r="P706" t="str">
            <v/>
          </cell>
          <cell r="S706" t="str">
            <v/>
          </cell>
        </row>
        <row r="707">
          <cell r="B707">
            <v>7003</v>
          </cell>
          <cell r="E707" t="str">
            <v>PORTARIA PRINCIPAL - ESTACIONAMENTO DE ÔNIBUS</v>
          </cell>
          <cell r="F707">
            <v>0</v>
          </cell>
          <cell r="P707" t="str">
            <v/>
          </cell>
          <cell r="S707" t="str">
            <v/>
          </cell>
        </row>
        <row r="708">
          <cell r="A708">
            <v>517</v>
          </cell>
          <cell r="B708" t="str">
            <v>LV-7003-S-7003</v>
          </cell>
          <cell r="C708" t="str">
            <v>LV-E06-B04-021</v>
          </cell>
          <cell r="D708" t="str">
            <v>E.40.EM.070.012</v>
          </cell>
          <cell r="E708" t="str">
            <v>Lista de Verificação de Desenhos de Fornecedores</v>
          </cell>
          <cell r="F708">
            <v>0</v>
          </cell>
          <cell r="H708" t="str">
            <v>A4</v>
          </cell>
          <cell r="I708">
            <v>5</v>
          </cell>
          <cell r="J708">
            <v>39467</v>
          </cell>
          <cell r="K708">
            <v>39473</v>
          </cell>
          <cell r="P708" t="str">
            <v/>
          </cell>
          <cell r="S708" t="str">
            <v/>
          </cell>
        </row>
        <row r="709">
          <cell r="B709">
            <v>7003</v>
          </cell>
          <cell r="E709" t="str">
            <v>PORTARIA PRINCIPAL - PARADA DE ÔNIBUS</v>
          </cell>
          <cell r="F709">
            <v>0</v>
          </cell>
          <cell r="P709" t="str">
            <v/>
          </cell>
          <cell r="S709" t="str">
            <v/>
          </cell>
        </row>
        <row r="710">
          <cell r="A710">
            <v>518</v>
          </cell>
          <cell r="B710" t="str">
            <v>LV-7003-S-7004</v>
          </cell>
          <cell r="C710" t="str">
            <v>LV-E06-B04-022</v>
          </cell>
          <cell r="D710" t="str">
            <v>E.40.EM.070.012</v>
          </cell>
          <cell r="E710" t="str">
            <v>Lista de Verificação de Desenhos de Fornecedores</v>
          </cell>
          <cell r="F710">
            <v>0</v>
          </cell>
          <cell r="H710" t="str">
            <v>A4</v>
          </cell>
          <cell r="I710">
            <v>5</v>
          </cell>
          <cell r="J710">
            <v>39467</v>
          </cell>
          <cell r="K710">
            <v>39473</v>
          </cell>
          <cell r="P710" t="str">
            <v/>
          </cell>
          <cell r="S710" t="str">
            <v/>
          </cell>
        </row>
        <row r="711">
          <cell r="B711">
            <v>7004</v>
          </cell>
          <cell r="E711" t="str">
            <v>CENTRO DE TREINAMENTO</v>
          </cell>
          <cell r="F711">
            <v>0</v>
          </cell>
          <cell r="P711" t="str">
            <v/>
          </cell>
          <cell r="S711" t="str">
            <v/>
          </cell>
        </row>
        <row r="712">
          <cell r="E712" t="str">
            <v>ARQUITETURA</v>
          </cell>
          <cell r="F712">
            <v>0</v>
          </cell>
          <cell r="P712" t="str">
            <v/>
          </cell>
          <cell r="S712" t="str">
            <v/>
          </cell>
        </row>
        <row r="713">
          <cell r="A713">
            <v>519</v>
          </cell>
          <cell r="B713" t="str">
            <v>7004-A-7000</v>
          </cell>
          <cell r="C713" t="str">
            <v>DE-E06-B15-082</v>
          </cell>
          <cell r="D713" t="str">
            <v>E.40.AR.070.065</v>
          </cell>
          <cell r="E713" t="str">
            <v>Planta Baixa</v>
          </cell>
          <cell r="F713">
            <v>0</v>
          </cell>
          <cell r="H713" t="str">
            <v>A1</v>
          </cell>
          <cell r="I713">
            <v>1</v>
          </cell>
          <cell r="J713">
            <v>39359</v>
          </cell>
          <cell r="K713">
            <v>39365</v>
          </cell>
          <cell r="P713" t="str">
            <v/>
          </cell>
          <cell r="S713" t="str">
            <v/>
          </cell>
        </row>
        <row r="714">
          <cell r="A714">
            <v>520</v>
          </cell>
          <cell r="B714" t="str">
            <v>7004-A-7001</v>
          </cell>
          <cell r="C714" t="str">
            <v>DE-E06-B15-083</v>
          </cell>
          <cell r="D714" t="str">
            <v>E.40.AR.070.065</v>
          </cell>
          <cell r="E714" t="str">
            <v>Cobertura</v>
          </cell>
          <cell r="F714">
            <v>0</v>
          </cell>
          <cell r="H714" t="str">
            <v>A1</v>
          </cell>
          <cell r="I714">
            <v>1</v>
          </cell>
          <cell r="J714">
            <v>39359</v>
          </cell>
          <cell r="K714">
            <v>39365</v>
          </cell>
          <cell r="P714" t="str">
            <v/>
          </cell>
          <cell r="S714" t="str">
            <v/>
          </cell>
        </row>
        <row r="715">
          <cell r="A715">
            <v>521</v>
          </cell>
          <cell r="B715" t="str">
            <v>7004-A-7002</v>
          </cell>
          <cell r="C715" t="str">
            <v>DE-E06-B15-084</v>
          </cell>
          <cell r="D715" t="str">
            <v>E.40.AR.070.065</v>
          </cell>
          <cell r="E715" t="str">
            <v xml:space="preserve">Cortes </v>
          </cell>
          <cell r="F715">
            <v>0</v>
          </cell>
          <cell r="H715" t="str">
            <v>A1</v>
          </cell>
          <cell r="I715">
            <v>1</v>
          </cell>
          <cell r="J715">
            <v>39359</v>
          </cell>
          <cell r="K715">
            <v>39365</v>
          </cell>
          <cell r="P715" t="str">
            <v/>
          </cell>
          <cell r="S715" t="str">
            <v/>
          </cell>
        </row>
        <row r="716">
          <cell r="A716">
            <v>522</v>
          </cell>
          <cell r="B716" t="str">
            <v>7004-A-7003</v>
          </cell>
          <cell r="C716" t="str">
            <v>DE-E06-B15-085</v>
          </cell>
          <cell r="D716" t="str">
            <v>E.40.AR.070.065</v>
          </cell>
          <cell r="E716" t="str">
            <v>Fachadas</v>
          </cell>
          <cell r="F716">
            <v>0</v>
          </cell>
          <cell r="H716" t="str">
            <v>A1</v>
          </cell>
          <cell r="I716">
            <v>1</v>
          </cell>
          <cell r="J716">
            <v>39359</v>
          </cell>
          <cell r="K716">
            <v>39365</v>
          </cell>
          <cell r="P716" t="str">
            <v/>
          </cell>
          <cell r="S716" t="str">
            <v/>
          </cell>
        </row>
        <row r="717">
          <cell r="A717">
            <v>523</v>
          </cell>
          <cell r="B717" t="str">
            <v>7004-A-7004</v>
          </cell>
          <cell r="C717" t="str">
            <v>DE-E06-B15-086</v>
          </cell>
          <cell r="D717" t="str">
            <v>E.40.AR.070.075</v>
          </cell>
          <cell r="E717" t="str">
            <v>Det. Sanit./Copa</v>
          </cell>
          <cell r="F717">
            <v>0</v>
          </cell>
          <cell r="H717" t="str">
            <v>A1</v>
          </cell>
          <cell r="I717">
            <v>1</v>
          </cell>
          <cell r="J717">
            <v>39376</v>
          </cell>
          <cell r="K717">
            <v>39380</v>
          </cell>
          <cell r="P717" t="str">
            <v/>
          </cell>
          <cell r="S717" t="str">
            <v/>
          </cell>
        </row>
        <row r="718">
          <cell r="A718">
            <v>524</v>
          </cell>
          <cell r="B718" t="str">
            <v>7004-A-7005</v>
          </cell>
          <cell r="C718" t="str">
            <v>DE-E06-B15-087</v>
          </cell>
          <cell r="D718" t="str">
            <v>E.40.AR.070.075</v>
          </cell>
          <cell r="E718" t="str">
            <v>Paginação de Forro e Lay out de Mobiliário</v>
          </cell>
          <cell r="F718">
            <v>0</v>
          </cell>
          <cell r="H718" t="str">
            <v>A1</v>
          </cell>
          <cell r="I718">
            <v>1</v>
          </cell>
          <cell r="J718">
            <v>39376</v>
          </cell>
          <cell r="K718">
            <v>39380</v>
          </cell>
          <cell r="P718" t="str">
            <v/>
          </cell>
          <cell r="S718" t="str">
            <v/>
          </cell>
        </row>
        <row r="719">
          <cell r="E719" t="str">
            <v>CONCRETO</v>
          </cell>
          <cell r="F719">
            <v>0</v>
          </cell>
          <cell r="P719" t="str">
            <v/>
          </cell>
          <cell r="S719" t="str">
            <v/>
          </cell>
        </row>
        <row r="720">
          <cell r="A720">
            <v>525</v>
          </cell>
          <cell r="B720" t="str">
            <v>LV-7004-C-7000</v>
          </cell>
          <cell r="C720" t="str">
            <v>LV-E06-B03-024</v>
          </cell>
          <cell r="D720" t="str">
            <v>E.40.CN.070.045</v>
          </cell>
          <cell r="E720" t="str">
            <v>Lista de Verificação de Desenhos de Fornecedores</v>
          </cell>
          <cell r="F720">
            <v>0</v>
          </cell>
          <cell r="H720" t="str">
            <v>A4</v>
          </cell>
          <cell r="I720">
            <v>10</v>
          </cell>
          <cell r="J720">
            <v>39396</v>
          </cell>
          <cell r="K720">
            <v>39402</v>
          </cell>
          <cell r="P720" t="str">
            <v/>
          </cell>
          <cell r="S720" t="str">
            <v/>
          </cell>
        </row>
        <row r="721">
          <cell r="E721" t="str">
            <v>METÁLICA</v>
          </cell>
          <cell r="F721">
            <v>0</v>
          </cell>
          <cell r="P721" t="str">
            <v/>
          </cell>
          <cell r="S721" t="str">
            <v/>
          </cell>
        </row>
        <row r="722">
          <cell r="A722">
            <v>526</v>
          </cell>
          <cell r="B722" t="str">
            <v>LV-7004-S-7000</v>
          </cell>
          <cell r="C722" t="str">
            <v>LV-E06-B04-023</v>
          </cell>
          <cell r="D722" t="str">
            <v>E.40.EM.070.045</v>
          </cell>
          <cell r="E722" t="str">
            <v>Lista de Verificação de Desenhos de Fornecedores</v>
          </cell>
          <cell r="F722">
            <v>0</v>
          </cell>
          <cell r="H722" t="str">
            <v>A4</v>
          </cell>
          <cell r="I722">
            <v>5</v>
          </cell>
          <cell r="J722">
            <v>39396</v>
          </cell>
          <cell r="K722">
            <v>39402</v>
          </cell>
          <cell r="P722" t="str">
            <v/>
          </cell>
          <cell r="S722" t="str">
            <v/>
          </cell>
        </row>
        <row r="723">
          <cell r="E723" t="str">
            <v>ELÉTRICA</v>
          </cell>
          <cell r="F723">
            <v>0</v>
          </cell>
          <cell r="P723" t="str">
            <v/>
          </cell>
          <cell r="S723" t="str">
            <v/>
          </cell>
        </row>
        <row r="724">
          <cell r="A724">
            <v>527</v>
          </cell>
          <cell r="B724" t="str">
            <v>7004-E-7000</v>
          </cell>
          <cell r="C724" t="str">
            <v>DE-E06-E06-078</v>
          </cell>
          <cell r="D724" t="str">
            <v>E.40.EL.070.055</v>
          </cell>
          <cell r="E724" t="str">
            <v>Planta de Distribuição de Força e Aterramento</v>
          </cell>
          <cell r="F724">
            <v>0</v>
          </cell>
          <cell r="H724" t="str">
            <v>A1</v>
          </cell>
          <cell r="I724">
            <v>1</v>
          </cell>
          <cell r="J724">
            <v>39376</v>
          </cell>
          <cell r="K724">
            <v>39382</v>
          </cell>
          <cell r="P724" t="str">
            <v/>
          </cell>
          <cell r="S724" t="str">
            <v/>
          </cell>
        </row>
        <row r="725">
          <cell r="A725">
            <v>528</v>
          </cell>
          <cell r="B725" t="str">
            <v>7004-E-7001</v>
          </cell>
          <cell r="C725" t="str">
            <v>DE-E06-E06-079</v>
          </cell>
          <cell r="D725" t="str">
            <v>E.40.EL.070.055</v>
          </cell>
          <cell r="E725" t="str">
            <v>Planta de Iluminação e Tomadas de Corrente</v>
          </cell>
          <cell r="F725">
            <v>0</v>
          </cell>
          <cell r="H725" t="str">
            <v>A1</v>
          </cell>
          <cell r="I725">
            <v>1</v>
          </cell>
          <cell r="J725">
            <v>39376</v>
          </cell>
          <cell r="K725">
            <v>39382</v>
          </cell>
          <cell r="P725" t="str">
            <v/>
          </cell>
          <cell r="S725" t="str">
            <v/>
          </cell>
        </row>
        <row r="726">
          <cell r="A726">
            <v>529</v>
          </cell>
          <cell r="B726" t="str">
            <v>7004-E-7002</v>
          </cell>
          <cell r="C726" t="str">
            <v>DE-E06-E06-080</v>
          </cell>
          <cell r="D726" t="str">
            <v>E.40.EL.070.055</v>
          </cell>
          <cell r="E726" t="str">
            <v>Planta de SPDA</v>
          </cell>
          <cell r="F726">
            <v>0</v>
          </cell>
          <cell r="H726" t="str">
            <v>A1</v>
          </cell>
          <cell r="I726">
            <v>1</v>
          </cell>
          <cell r="J726">
            <v>39376</v>
          </cell>
          <cell r="K726">
            <v>39382</v>
          </cell>
          <cell r="P726" t="str">
            <v/>
          </cell>
          <cell r="S726" t="str">
            <v/>
          </cell>
        </row>
        <row r="727">
          <cell r="A727">
            <v>530</v>
          </cell>
          <cell r="B727" t="str">
            <v>7004-E-7003</v>
          </cell>
          <cell r="C727" t="str">
            <v>DE-E06-E06-081</v>
          </cell>
          <cell r="D727" t="str">
            <v>E.40.EL.070.055</v>
          </cell>
          <cell r="E727" t="str">
            <v>Diagrama Unifilar e Quadro de Cargas Elétricas</v>
          </cell>
          <cell r="F727">
            <v>0</v>
          </cell>
          <cell r="H727" t="str">
            <v>A1</v>
          </cell>
          <cell r="I727">
            <v>1.25</v>
          </cell>
          <cell r="J727">
            <v>39376</v>
          </cell>
          <cell r="K727">
            <v>39382</v>
          </cell>
          <cell r="P727" t="str">
            <v/>
          </cell>
          <cell r="S727" t="str">
            <v/>
          </cell>
        </row>
        <row r="728">
          <cell r="A728">
            <v>531</v>
          </cell>
          <cell r="B728" t="str">
            <v>MC-7004-E-7000</v>
          </cell>
          <cell r="C728" t="str">
            <v>MC-E06-E06-041</v>
          </cell>
          <cell r="D728" t="str">
            <v>E.40.EL.070.055</v>
          </cell>
          <cell r="E728" t="str">
            <v>Memória de Cálculo de Iluminação</v>
          </cell>
          <cell r="F728">
            <v>0</v>
          </cell>
          <cell r="H728" t="str">
            <v>A4</v>
          </cell>
          <cell r="I728">
            <v>3</v>
          </cell>
          <cell r="J728">
            <v>39376</v>
          </cell>
          <cell r="K728">
            <v>39382</v>
          </cell>
          <cell r="P728" t="str">
            <v/>
          </cell>
          <cell r="S728" t="str">
            <v/>
          </cell>
        </row>
        <row r="729">
          <cell r="A729">
            <v>532</v>
          </cell>
          <cell r="B729" t="str">
            <v>MC-7004-E-7001</v>
          </cell>
          <cell r="C729" t="str">
            <v>MC-E06-E06-042</v>
          </cell>
          <cell r="D729" t="str">
            <v>E.40.EL.070.055</v>
          </cell>
          <cell r="E729" t="str">
            <v>Memória de Cálculo de SPDA</v>
          </cell>
          <cell r="F729">
            <v>0</v>
          </cell>
          <cell r="H729" t="str">
            <v>A4</v>
          </cell>
          <cell r="I729">
            <v>3</v>
          </cell>
          <cell r="J729">
            <v>39376</v>
          </cell>
          <cell r="K729">
            <v>39382</v>
          </cell>
          <cell r="P729" t="str">
            <v/>
          </cell>
          <cell r="S729" t="str">
            <v/>
          </cell>
        </row>
        <row r="730">
          <cell r="A730">
            <v>533</v>
          </cell>
          <cell r="B730" t="str">
            <v>LM-7004-E-7000</v>
          </cell>
          <cell r="C730" t="str">
            <v>LM-E06-E06-021</v>
          </cell>
          <cell r="D730" t="str">
            <v>E.40.EL.070.055</v>
          </cell>
          <cell r="E730" t="str">
            <v>Lista de Materiais</v>
          </cell>
          <cell r="F730">
            <v>0</v>
          </cell>
          <cell r="H730" t="str">
            <v>A4</v>
          </cell>
          <cell r="I730">
            <v>1</v>
          </cell>
          <cell r="J730">
            <v>39376</v>
          </cell>
          <cell r="K730">
            <v>39382</v>
          </cell>
          <cell r="P730" t="str">
            <v/>
          </cell>
          <cell r="S730" t="str">
            <v/>
          </cell>
        </row>
        <row r="731">
          <cell r="A731">
            <v>534</v>
          </cell>
          <cell r="B731" t="str">
            <v>FD-7004-E-7000</v>
          </cell>
          <cell r="C731" t="str">
            <v>FD-E06-E06-021</v>
          </cell>
          <cell r="D731" t="str">
            <v>E.40.EL.070.055</v>
          </cell>
          <cell r="E731" t="str">
            <v>Folha de Dados (Quadro de Distribuição)</v>
          </cell>
          <cell r="F731">
            <v>0</v>
          </cell>
          <cell r="H731" t="str">
            <v>A4</v>
          </cell>
          <cell r="I731">
            <v>0.125</v>
          </cell>
          <cell r="J731">
            <v>39376</v>
          </cell>
          <cell r="K731">
            <v>39382</v>
          </cell>
          <cell r="P731" t="str">
            <v/>
          </cell>
          <cell r="S731" t="str">
            <v/>
          </cell>
        </row>
        <row r="732">
          <cell r="A732">
            <v>535</v>
          </cell>
          <cell r="B732" t="str">
            <v>MD-7004-E-7000</v>
          </cell>
          <cell r="C732" t="str">
            <v>MD-E06-E06-021</v>
          </cell>
          <cell r="D732" t="str">
            <v>E.40.EL.070.055</v>
          </cell>
          <cell r="E732" t="str">
            <v>Memorial Descritivo</v>
          </cell>
          <cell r="F732">
            <v>0</v>
          </cell>
          <cell r="H732" t="str">
            <v>A4</v>
          </cell>
          <cell r="I732">
            <v>1</v>
          </cell>
          <cell r="J732">
            <v>39376</v>
          </cell>
          <cell r="K732">
            <v>39382</v>
          </cell>
          <cell r="P732" t="str">
            <v/>
          </cell>
          <cell r="S732" t="str">
            <v/>
          </cell>
        </row>
        <row r="733">
          <cell r="E733" t="str">
            <v>TELEFONIA E DADOS</v>
          </cell>
          <cell r="F733">
            <v>0</v>
          </cell>
          <cell r="P733" t="str">
            <v/>
          </cell>
          <cell r="S733" t="str">
            <v/>
          </cell>
        </row>
        <row r="734">
          <cell r="A734">
            <v>536</v>
          </cell>
          <cell r="B734" t="str">
            <v>7004-K-7000</v>
          </cell>
          <cell r="C734" t="str">
            <v>DE-E06-E47-009</v>
          </cell>
          <cell r="D734" t="str">
            <v>E.40.CM.070.050</v>
          </cell>
          <cell r="E734" t="str">
            <v>Planta Baixa</v>
          </cell>
          <cell r="F734">
            <v>0</v>
          </cell>
          <cell r="H734" t="str">
            <v>A1</v>
          </cell>
          <cell r="I734">
            <v>1</v>
          </cell>
          <cell r="J734">
            <v>39376</v>
          </cell>
          <cell r="K734">
            <v>39382</v>
          </cell>
          <cell r="P734" t="str">
            <v/>
          </cell>
          <cell r="S734" t="str">
            <v/>
          </cell>
        </row>
        <row r="735">
          <cell r="A735">
            <v>537</v>
          </cell>
          <cell r="B735" t="str">
            <v>LM-7004-K-7000</v>
          </cell>
          <cell r="C735" t="str">
            <v>LM-E06-E47-009</v>
          </cell>
          <cell r="D735" t="str">
            <v>E.40.CM.070.050</v>
          </cell>
          <cell r="E735" t="str">
            <v>Lista de Materiais</v>
          </cell>
          <cell r="F735">
            <v>0</v>
          </cell>
          <cell r="H735" t="str">
            <v>A4</v>
          </cell>
          <cell r="I735">
            <v>0.125</v>
          </cell>
          <cell r="J735">
            <v>39376</v>
          </cell>
          <cell r="K735">
            <v>39382</v>
          </cell>
          <cell r="P735" t="str">
            <v/>
          </cell>
          <cell r="S735" t="str">
            <v/>
          </cell>
        </row>
        <row r="736">
          <cell r="E736" t="str">
            <v>HIDROSSANITÁRIA</v>
          </cell>
          <cell r="F736">
            <v>0</v>
          </cell>
          <cell r="P736" t="str">
            <v/>
          </cell>
          <cell r="S736" t="str">
            <v/>
          </cell>
        </row>
        <row r="737">
          <cell r="A737">
            <v>538</v>
          </cell>
          <cell r="B737" t="str">
            <v>7004-B-7000</v>
          </cell>
          <cell r="C737" t="str">
            <v>DE-E06-B49-044</v>
          </cell>
          <cell r="D737" t="str">
            <v>E.40.IE.070.055</v>
          </cell>
          <cell r="E737" t="str">
            <v>Planta e Isométrico - Água Fria</v>
          </cell>
          <cell r="F737">
            <v>0</v>
          </cell>
          <cell r="H737" t="str">
            <v>A1</v>
          </cell>
          <cell r="I737">
            <v>1</v>
          </cell>
          <cell r="J737">
            <v>39376</v>
          </cell>
          <cell r="K737">
            <v>39382</v>
          </cell>
          <cell r="P737" t="str">
            <v/>
          </cell>
          <cell r="S737" t="str">
            <v/>
          </cell>
        </row>
        <row r="738">
          <cell r="A738">
            <v>539</v>
          </cell>
          <cell r="B738" t="str">
            <v>7004-B-7001</v>
          </cell>
          <cell r="C738" t="str">
            <v>DE-E06-B49-045</v>
          </cell>
          <cell r="D738" t="str">
            <v>E.40.IE.070.055</v>
          </cell>
          <cell r="E738" t="str">
            <v>Planta Baixa - Esgoto Sanitário</v>
          </cell>
          <cell r="F738">
            <v>0</v>
          </cell>
          <cell r="H738" t="str">
            <v>A1</v>
          </cell>
          <cell r="I738">
            <v>1</v>
          </cell>
          <cell r="J738">
            <v>39376</v>
          </cell>
          <cell r="K738">
            <v>39382</v>
          </cell>
          <cell r="P738" t="str">
            <v/>
          </cell>
          <cell r="S738" t="str">
            <v/>
          </cell>
        </row>
        <row r="739">
          <cell r="A739">
            <v>540</v>
          </cell>
          <cell r="B739" t="str">
            <v>7004-B-7002</v>
          </cell>
          <cell r="C739" t="str">
            <v>DE-E06-B49-046</v>
          </cell>
          <cell r="D739" t="str">
            <v>E.40.IE.070.055</v>
          </cell>
          <cell r="E739" t="str">
            <v>Planta - Esquema Vertical e Detalhes - Esgoto Sanitário</v>
          </cell>
          <cell r="F739">
            <v>0</v>
          </cell>
          <cell r="H739" t="str">
            <v>A1</v>
          </cell>
          <cell r="I739">
            <v>1</v>
          </cell>
          <cell r="J739">
            <v>39376</v>
          </cell>
          <cell r="K739">
            <v>39382</v>
          </cell>
          <cell r="P739" t="str">
            <v/>
          </cell>
          <cell r="S739" t="str">
            <v/>
          </cell>
        </row>
        <row r="740">
          <cell r="A740">
            <v>541</v>
          </cell>
          <cell r="B740" t="str">
            <v>7004-B-7003</v>
          </cell>
          <cell r="C740" t="str">
            <v>DE-E06-B49-047</v>
          </cell>
          <cell r="D740" t="str">
            <v>E.40.IE.070.055</v>
          </cell>
          <cell r="E740" t="str">
            <v>Planta e Detalhes - Águas Pluviais</v>
          </cell>
          <cell r="F740">
            <v>0</v>
          </cell>
          <cell r="H740" t="str">
            <v>A1</v>
          </cell>
          <cell r="I740">
            <v>1</v>
          </cell>
          <cell r="J740">
            <v>39376</v>
          </cell>
          <cell r="K740">
            <v>39382</v>
          </cell>
          <cell r="P740" t="str">
            <v/>
          </cell>
          <cell r="S740" t="str">
            <v/>
          </cell>
        </row>
        <row r="741">
          <cell r="A741">
            <v>542</v>
          </cell>
          <cell r="B741" t="str">
            <v>7004-B-7004</v>
          </cell>
          <cell r="C741" t="str">
            <v>DE-E06-B49-048</v>
          </cell>
          <cell r="D741" t="str">
            <v>E.40.IE.070.055</v>
          </cell>
          <cell r="E741" t="str">
            <v>Água Fria  - Planta da Cobertura</v>
          </cell>
          <cell r="F741">
            <v>0</v>
          </cell>
          <cell r="H741" t="str">
            <v>A1</v>
          </cell>
          <cell r="I741">
            <v>1</v>
          </cell>
          <cell r="J741">
            <v>39376</v>
          </cell>
          <cell r="K741">
            <v>39382</v>
          </cell>
          <cell r="P741" t="str">
            <v/>
          </cell>
          <cell r="S741" t="str">
            <v/>
          </cell>
        </row>
        <row r="742">
          <cell r="A742">
            <v>543</v>
          </cell>
          <cell r="B742" t="str">
            <v>LM-7004-B-7000</v>
          </cell>
          <cell r="C742" t="str">
            <v>LM-E06-B49-016</v>
          </cell>
          <cell r="D742" t="str">
            <v>E.40.IE.070.055</v>
          </cell>
          <cell r="E742" t="str">
            <v>Lista de Material</v>
          </cell>
          <cell r="F742">
            <v>0</v>
          </cell>
          <cell r="H742" t="str">
            <v>A4</v>
          </cell>
          <cell r="I742">
            <v>0.375</v>
          </cell>
          <cell r="J742">
            <v>39376</v>
          </cell>
          <cell r="K742">
            <v>39382</v>
          </cell>
          <cell r="P742" t="str">
            <v/>
          </cell>
          <cell r="S742" t="str">
            <v/>
          </cell>
        </row>
        <row r="743">
          <cell r="E743" t="str">
            <v>ORÇAMENTAÇÃO</v>
          </cell>
          <cell r="F743">
            <v>0</v>
          </cell>
          <cell r="P743" t="str">
            <v/>
          </cell>
          <cell r="S743" t="str">
            <v/>
          </cell>
        </row>
        <row r="744">
          <cell r="A744">
            <v>544</v>
          </cell>
          <cell r="B744" t="str">
            <v>RT-7004-H-7000</v>
          </cell>
          <cell r="C744" t="str">
            <v>RT-E06-B00-019</v>
          </cell>
          <cell r="D744" t="str">
            <v>E.40.00.000.006</v>
          </cell>
          <cell r="E744" t="str">
            <v>Pacote para Orçamentação</v>
          </cell>
          <cell r="F744">
            <v>0</v>
          </cell>
          <cell r="H744" t="str">
            <v>A4</v>
          </cell>
          <cell r="I744">
            <v>2.2000000000000002</v>
          </cell>
          <cell r="J744">
            <v>39473</v>
          </cell>
          <cell r="K744">
            <v>39532</v>
          </cell>
          <cell r="P744" t="str">
            <v/>
          </cell>
          <cell r="S744" t="str">
            <v/>
          </cell>
        </row>
        <row r="745">
          <cell r="E745" t="str">
            <v>ANÁLISE DE PROPOSTA</v>
          </cell>
          <cell r="F745">
            <v>0</v>
          </cell>
          <cell r="P745" t="str">
            <v/>
          </cell>
          <cell r="S745" t="str">
            <v/>
          </cell>
        </row>
        <row r="746">
          <cell r="A746">
            <v>545</v>
          </cell>
          <cell r="B746" t="str">
            <v>PT-7004-H-7000</v>
          </cell>
          <cell r="C746" t="str">
            <v>PT-E06-B00-019</v>
          </cell>
          <cell r="D746" t="str">
            <v>E.40.00.000.006</v>
          </cell>
          <cell r="E746" t="str">
            <v>Análise de Proposta</v>
          </cell>
          <cell r="F746">
            <v>0</v>
          </cell>
          <cell r="H746" t="str">
            <v>A4</v>
          </cell>
          <cell r="I746">
            <v>1.25</v>
          </cell>
          <cell r="J746">
            <v>39473</v>
          </cell>
          <cell r="K746">
            <v>39532</v>
          </cell>
          <cell r="P746" t="str">
            <v/>
          </cell>
          <cell r="S746" t="str">
            <v/>
          </cell>
        </row>
        <row r="747">
          <cell r="B747">
            <v>7006</v>
          </cell>
          <cell r="E747" t="str">
            <v>TERMINAL RODOVIÁRIO/ ESCRITÓRIO DE SERVIÇOS GERAIS</v>
          </cell>
          <cell r="F747">
            <v>0</v>
          </cell>
          <cell r="P747" t="str">
            <v/>
          </cell>
          <cell r="S747" t="str">
            <v/>
          </cell>
        </row>
        <row r="748">
          <cell r="E748" t="str">
            <v>ARQUITETURA</v>
          </cell>
          <cell r="F748">
            <v>0</v>
          </cell>
          <cell r="P748" t="str">
            <v/>
          </cell>
          <cell r="S748" t="str">
            <v/>
          </cell>
        </row>
        <row r="749">
          <cell r="A749">
            <v>546</v>
          </cell>
          <cell r="B749" t="str">
            <v>7006-A-7000</v>
          </cell>
          <cell r="C749" t="str">
            <v>DE-E06-B15-088</v>
          </cell>
          <cell r="D749" t="str">
            <v>E.40.AR.070.080</v>
          </cell>
          <cell r="E749" t="str">
            <v>Planta Baixa</v>
          </cell>
          <cell r="F749">
            <v>0</v>
          </cell>
          <cell r="H749" t="str">
            <v>A1</v>
          </cell>
          <cell r="I749">
            <v>1</v>
          </cell>
          <cell r="J749">
            <v>39397</v>
          </cell>
          <cell r="K749">
            <v>39406</v>
          </cell>
          <cell r="P749" t="str">
            <v/>
          </cell>
          <cell r="S749" t="str">
            <v/>
          </cell>
        </row>
        <row r="750">
          <cell r="A750">
            <v>547</v>
          </cell>
          <cell r="B750" t="str">
            <v>7006-A-7001</v>
          </cell>
          <cell r="C750" t="str">
            <v>DE-E06-B15-089</v>
          </cell>
          <cell r="D750" t="str">
            <v>E.40.AR.070.080</v>
          </cell>
          <cell r="E750" t="str">
            <v>Cobertura</v>
          </cell>
          <cell r="F750">
            <v>0</v>
          </cell>
          <cell r="H750" t="str">
            <v>A1</v>
          </cell>
          <cell r="I750">
            <v>1</v>
          </cell>
          <cell r="J750">
            <v>39397</v>
          </cell>
          <cell r="K750">
            <v>39406</v>
          </cell>
          <cell r="P750" t="str">
            <v/>
          </cell>
          <cell r="S750" t="str">
            <v/>
          </cell>
        </row>
        <row r="751">
          <cell r="A751">
            <v>548</v>
          </cell>
          <cell r="B751" t="str">
            <v>7006-A-7002</v>
          </cell>
          <cell r="C751" t="str">
            <v>DE-E06-B15-090</v>
          </cell>
          <cell r="D751" t="str">
            <v>E.40.AR.070.080</v>
          </cell>
          <cell r="E751" t="str">
            <v>Cortes</v>
          </cell>
          <cell r="F751">
            <v>0</v>
          </cell>
          <cell r="H751" t="str">
            <v>A1</v>
          </cell>
          <cell r="I751">
            <v>1</v>
          </cell>
          <cell r="J751">
            <v>39397</v>
          </cell>
          <cell r="K751">
            <v>39406</v>
          </cell>
          <cell r="P751" t="str">
            <v/>
          </cell>
          <cell r="S751" t="str">
            <v/>
          </cell>
        </row>
        <row r="752">
          <cell r="A752">
            <v>549</v>
          </cell>
          <cell r="B752" t="str">
            <v>7006-A-7003</v>
          </cell>
          <cell r="C752" t="str">
            <v>DE-E06-B15-091</v>
          </cell>
          <cell r="D752" t="str">
            <v>E.40.AR.070.080</v>
          </cell>
          <cell r="E752" t="str">
            <v>Fachadas</v>
          </cell>
          <cell r="F752">
            <v>0</v>
          </cell>
          <cell r="H752" t="str">
            <v>A1</v>
          </cell>
          <cell r="I752">
            <v>1</v>
          </cell>
          <cell r="J752">
            <v>39397</v>
          </cell>
          <cell r="K752">
            <v>39406</v>
          </cell>
          <cell r="P752" t="str">
            <v/>
          </cell>
          <cell r="S752" t="str">
            <v/>
          </cell>
        </row>
        <row r="753">
          <cell r="A753">
            <v>550</v>
          </cell>
          <cell r="B753" t="str">
            <v>7006-A-7004</v>
          </cell>
          <cell r="C753" t="str">
            <v>DE-E06-B15-092</v>
          </cell>
          <cell r="D753" t="str">
            <v>E.40.AR.070.090</v>
          </cell>
          <cell r="E753" t="str">
            <v>Det. Sanitários</v>
          </cell>
          <cell r="F753">
            <v>0</v>
          </cell>
          <cell r="H753" t="str">
            <v>A1</v>
          </cell>
          <cell r="I753">
            <v>1</v>
          </cell>
          <cell r="J753">
            <v>39417</v>
          </cell>
          <cell r="K753">
            <v>39421</v>
          </cell>
          <cell r="P753" t="str">
            <v/>
          </cell>
          <cell r="S753" t="str">
            <v/>
          </cell>
        </row>
        <row r="754">
          <cell r="A754">
            <v>551</v>
          </cell>
          <cell r="B754" t="str">
            <v>7006-A-7005</v>
          </cell>
          <cell r="C754" t="str">
            <v>DE-E06-B15-093</v>
          </cell>
          <cell r="D754" t="str">
            <v>E.40.AR.070.090</v>
          </cell>
          <cell r="E754" t="str">
            <v>Paginação de Forro e Lay out de Mobiliário</v>
          </cell>
          <cell r="F754">
            <v>0</v>
          </cell>
          <cell r="H754" t="str">
            <v>A1</v>
          </cell>
          <cell r="I754">
            <v>1</v>
          </cell>
          <cell r="J754">
            <v>39417</v>
          </cell>
          <cell r="K754">
            <v>39421</v>
          </cell>
          <cell r="P754" t="str">
            <v/>
          </cell>
          <cell r="S754" t="str">
            <v/>
          </cell>
        </row>
        <row r="755">
          <cell r="E755" t="str">
            <v>CONCRETO</v>
          </cell>
          <cell r="F755">
            <v>0</v>
          </cell>
          <cell r="P755" t="str">
            <v/>
          </cell>
          <cell r="S755" t="str">
            <v/>
          </cell>
        </row>
        <row r="756">
          <cell r="A756">
            <v>552</v>
          </cell>
          <cell r="B756" t="str">
            <v>LV-7006-C-7000</v>
          </cell>
          <cell r="C756" t="str">
            <v>LV-E06-B03-025</v>
          </cell>
          <cell r="D756" t="str">
            <v>E.40.CN.070.055</v>
          </cell>
          <cell r="E756" t="str">
            <v>Lista de Verificação de Desenhos de Fornecedores</v>
          </cell>
          <cell r="F756">
            <v>0</v>
          </cell>
          <cell r="H756" t="str">
            <v>A4</v>
          </cell>
          <cell r="I756">
            <v>8</v>
          </cell>
          <cell r="J756">
            <v>39437</v>
          </cell>
          <cell r="K756">
            <v>39443</v>
          </cell>
          <cell r="P756" t="str">
            <v/>
          </cell>
          <cell r="S756" t="str">
            <v/>
          </cell>
        </row>
        <row r="757">
          <cell r="E757" t="str">
            <v>METÁLICA</v>
          </cell>
          <cell r="F757">
            <v>0</v>
          </cell>
          <cell r="P757" t="str">
            <v/>
          </cell>
          <cell r="S757" t="str">
            <v/>
          </cell>
        </row>
        <row r="758">
          <cell r="A758">
            <v>553</v>
          </cell>
          <cell r="B758" t="str">
            <v>LV-7006-S-7000</v>
          </cell>
          <cell r="C758" t="str">
            <v>LV-E06-B04-024</v>
          </cell>
          <cell r="D758" t="str">
            <v>E.40.EM.070.055</v>
          </cell>
          <cell r="E758" t="str">
            <v>Lista de Verificação de Desenhos de Fornecedores</v>
          </cell>
          <cell r="F758">
            <v>0</v>
          </cell>
          <cell r="H758" t="str">
            <v>A4</v>
          </cell>
          <cell r="I758">
            <v>5</v>
          </cell>
          <cell r="J758">
            <v>39437</v>
          </cell>
          <cell r="K758">
            <v>39443</v>
          </cell>
          <cell r="P758" t="str">
            <v/>
          </cell>
          <cell r="S758" t="str">
            <v/>
          </cell>
        </row>
        <row r="759">
          <cell r="E759" t="str">
            <v>ELÉTRICA</v>
          </cell>
          <cell r="F759">
            <v>0</v>
          </cell>
          <cell r="P759" t="str">
            <v/>
          </cell>
          <cell r="S759" t="str">
            <v/>
          </cell>
        </row>
        <row r="760">
          <cell r="A760">
            <v>554</v>
          </cell>
          <cell r="B760" t="str">
            <v>7006-E-7000</v>
          </cell>
          <cell r="C760" t="str">
            <v>DE-E06-E06-082</v>
          </cell>
          <cell r="D760" t="str">
            <v>E.40.EL.070.070</v>
          </cell>
          <cell r="E760" t="str">
            <v>Planta de Distribuição de Força e Aterramento</v>
          </cell>
          <cell r="F760">
            <v>0</v>
          </cell>
          <cell r="H760" t="str">
            <v>A1</v>
          </cell>
          <cell r="I760">
            <v>1</v>
          </cell>
          <cell r="J760">
            <v>39417</v>
          </cell>
          <cell r="K760">
            <v>39423</v>
          </cell>
          <cell r="P760" t="str">
            <v/>
          </cell>
          <cell r="S760" t="str">
            <v/>
          </cell>
        </row>
        <row r="761">
          <cell r="A761">
            <v>555</v>
          </cell>
          <cell r="B761" t="str">
            <v>7006-E-7001</v>
          </cell>
          <cell r="C761" t="str">
            <v>DE-E06-E06-083</v>
          </cell>
          <cell r="D761" t="str">
            <v>E.40.EL.070.070</v>
          </cell>
          <cell r="E761" t="str">
            <v>Planta de Iluminação e Tomadas de Corrente</v>
          </cell>
          <cell r="F761">
            <v>0</v>
          </cell>
          <cell r="H761" t="str">
            <v>A1</v>
          </cell>
          <cell r="I761">
            <v>1</v>
          </cell>
          <cell r="J761">
            <v>39417</v>
          </cell>
          <cell r="K761">
            <v>39423</v>
          </cell>
          <cell r="P761" t="str">
            <v/>
          </cell>
          <cell r="S761" t="str">
            <v/>
          </cell>
        </row>
        <row r="762">
          <cell r="A762">
            <v>556</v>
          </cell>
          <cell r="B762" t="str">
            <v>7006-E-7002</v>
          </cell>
          <cell r="C762" t="str">
            <v>DE-E06-E06-084</v>
          </cell>
          <cell r="D762" t="str">
            <v>E.40.EL.070.070</v>
          </cell>
          <cell r="E762" t="str">
            <v>Planta de SPDA</v>
          </cell>
          <cell r="F762">
            <v>0</v>
          </cell>
          <cell r="H762" t="str">
            <v>A1</v>
          </cell>
          <cell r="I762">
            <v>1</v>
          </cell>
          <cell r="J762">
            <v>39417</v>
          </cell>
          <cell r="K762">
            <v>39423</v>
          </cell>
          <cell r="P762" t="str">
            <v/>
          </cell>
          <cell r="S762" t="str">
            <v/>
          </cell>
        </row>
        <row r="763">
          <cell r="A763">
            <v>557</v>
          </cell>
          <cell r="B763" t="str">
            <v>7006-E-7003</v>
          </cell>
          <cell r="C763" t="str">
            <v>DE-E06-E06-085</v>
          </cell>
          <cell r="D763" t="str">
            <v>E.40.EL.070.070</v>
          </cell>
          <cell r="E763" t="str">
            <v>Diagrama Unifilar e Quadro de Cargas Elétricas</v>
          </cell>
          <cell r="F763">
            <v>0</v>
          </cell>
          <cell r="H763" t="str">
            <v>A1</v>
          </cell>
          <cell r="I763">
            <v>1.25</v>
          </cell>
          <cell r="J763">
            <v>39417</v>
          </cell>
          <cell r="K763">
            <v>39423</v>
          </cell>
          <cell r="P763" t="str">
            <v/>
          </cell>
          <cell r="S763" t="str">
            <v/>
          </cell>
        </row>
        <row r="764">
          <cell r="A764">
            <v>558</v>
          </cell>
          <cell r="B764" t="str">
            <v>MC-7006-E-7000</v>
          </cell>
          <cell r="C764" t="str">
            <v>MC-E06-E06-043</v>
          </cell>
          <cell r="D764" t="str">
            <v>E.40.EL.070.070</v>
          </cell>
          <cell r="E764" t="str">
            <v>Memória de Cálculo de Iluminação</v>
          </cell>
          <cell r="F764">
            <v>0</v>
          </cell>
          <cell r="H764" t="str">
            <v>A4</v>
          </cell>
          <cell r="I764">
            <v>3</v>
          </cell>
          <cell r="J764">
            <v>39417</v>
          </cell>
          <cell r="K764">
            <v>39423</v>
          </cell>
          <cell r="P764" t="str">
            <v/>
          </cell>
          <cell r="S764" t="str">
            <v/>
          </cell>
        </row>
        <row r="765">
          <cell r="A765">
            <v>559</v>
          </cell>
          <cell r="B765" t="str">
            <v>MC-7006-E-7001</v>
          </cell>
          <cell r="C765" t="str">
            <v>MC-E06-E06-044</v>
          </cell>
          <cell r="D765" t="str">
            <v>E.40.EL.070.070</v>
          </cell>
          <cell r="E765" t="str">
            <v>Memória de Cálculo de SPDA</v>
          </cell>
          <cell r="F765">
            <v>0</v>
          </cell>
          <cell r="H765" t="str">
            <v>A4</v>
          </cell>
          <cell r="I765">
            <v>3</v>
          </cell>
          <cell r="J765">
            <v>39417</v>
          </cell>
          <cell r="K765">
            <v>39423</v>
          </cell>
          <cell r="P765" t="str">
            <v/>
          </cell>
          <cell r="S765" t="str">
            <v/>
          </cell>
        </row>
        <row r="766">
          <cell r="A766">
            <v>560</v>
          </cell>
          <cell r="B766" t="str">
            <v>LM-7006-E-7000</v>
          </cell>
          <cell r="C766" t="str">
            <v>LM-E06-E06-022</v>
          </cell>
          <cell r="D766" t="str">
            <v>E.40.EL.070.070</v>
          </cell>
          <cell r="E766" t="str">
            <v>Lista de Materiais</v>
          </cell>
          <cell r="F766">
            <v>0</v>
          </cell>
          <cell r="H766" t="str">
            <v>A4</v>
          </cell>
          <cell r="I766">
            <v>1</v>
          </cell>
          <cell r="J766">
            <v>39417</v>
          </cell>
          <cell r="K766">
            <v>39423</v>
          </cell>
          <cell r="P766" t="str">
            <v/>
          </cell>
          <cell r="S766" t="str">
            <v/>
          </cell>
        </row>
        <row r="767">
          <cell r="A767">
            <v>561</v>
          </cell>
          <cell r="B767" t="str">
            <v>FD-7006-E-7000</v>
          </cell>
          <cell r="C767" t="str">
            <v>FD-E06-E06-022</v>
          </cell>
          <cell r="D767" t="str">
            <v>E.40.EL.070.070</v>
          </cell>
          <cell r="E767" t="str">
            <v>Folha de Dados (Quadro de Distribuição)</v>
          </cell>
          <cell r="F767">
            <v>0</v>
          </cell>
          <cell r="H767" t="str">
            <v>A4</v>
          </cell>
          <cell r="I767">
            <v>0.125</v>
          </cell>
          <cell r="J767">
            <v>39417</v>
          </cell>
          <cell r="K767">
            <v>39423</v>
          </cell>
          <cell r="P767" t="str">
            <v/>
          </cell>
          <cell r="S767" t="str">
            <v/>
          </cell>
        </row>
        <row r="768">
          <cell r="A768">
            <v>562</v>
          </cell>
          <cell r="B768" t="str">
            <v>MD-7006-E-7000</v>
          </cell>
          <cell r="C768" t="str">
            <v>MD-E06-E06-022</v>
          </cell>
          <cell r="D768" t="str">
            <v>E.40.EL.070.070</v>
          </cell>
          <cell r="E768" t="str">
            <v>Memorial Descritivo</v>
          </cell>
          <cell r="F768">
            <v>0</v>
          </cell>
          <cell r="H768" t="str">
            <v>A4</v>
          </cell>
          <cell r="I768">
            <v>1</v>
          </cell>
          <cell r="J768">
            <v>39417</v>
          </cell>
          <cell r="K768">
            <v>39423</v>
          </cell>
          <cell r="P768" t="str">
            <v/>
          </cell>
          <cell r="S768" t="str">
            <v/>
          </cell>
        </row>
        <row r="769">
          <cell r="E769" t="str">
            <v>TELEFONIA E DADOS</v>
          </cell>
          <cell r="F769">
            <v>0</v>
          </cell>
          <cell r="P769" t="str">
            <v/>
          </cell>
          <cell r="S769" t="str">
            <v/>
          </cell>
        </row>
        <row r="770">
          <cell r="A770">
            <v>563</v>
          </cell>
          <cell r="B770" t="str">
            <v>7006-K-7000</v>
          </cell>
          <cell r="C770" t="str">
            <v>DE-E06-E47-010</v>
          </cell>
          <cell r="D770" t="str">
            <v>E.40.CM.070.065</v>
          </cell>
          <cell r="E770" t="str">
            <v>Planta Baixa</v>
          </cell>
          <cell r="F770">
            <v>0</v>
          </cell>
          <cell r="H770" t="str">
            <v>A1</v>
          </cell>
          <cell r="I770">
            <v>1</v>
          </cell>
          <cell r="J770">
            <v>39417</v>
          </cell>
          <cell r="K770">
            <v>39423</v>
          </cell>
          <cell r="P770" t="str">
            <v/>
          </cell>
          <cell r="S770" t="str">
            <v/>
          </cell>
        </row>
        <row r="771">
          <cell r="A771">
            <v>564</v>
          </cell>
          <cell r="B771" t="str">
            <v>LM-7006-K-7000</v>
          </cell>
          <cell r="C771" t="str">
            <v>LM-E06-E47-010</v>
          </cell>
          <cell r="D771" t="str">
            <v>E.40.CM.070.065</v>
          </cell>
          <cell r="E771" t="str">
            <v>Lista de Materiais</v>
          </cell>
          <cell r="F771">
            <v>0</v>
          </cell>
          <cell r="H771" t="str">
            <v>A4</v>
          </cell>
          <cell r="I771">
            <v>0.125</v>
          </cell>
          <cell r="J771">
            <v>39417</v>
          </cell>
          <cell r="K771">
            <v>39423</v>
          </cell>
          <cell r="P771" t="str">
            <v/>
          </cell>
          <cell r="S771" t="str">
            <v/>
          </cell>
        </row>
        <row r="772">
          <cell r="E772" t="str">
            <v>HIDROSSANITÁRIAS</v>
          </cell>
          <cell r="F772">
            <v>0</v>
          </cell>
          <cell r="P772" t="str">
            <v/>
          </cell>
          <cell r="S772" t="str">
            <v/>
          </cell>
        </row>
        <row r="773">
          <cell r="A773">
            <v>565</v>
          </cell>
          <cell r="B773" t="str">
            <v>7006-B-7000</v>
          </cell>
          <cell r="C773" t="str">
            <v>DE-E06-B49-065</v>
          </cell>
          <cell r="D773" t="str">
            <v>E.40.IE.070.070</v>
          </cell>
          <cell r="E773" t="str">
            <v>Planta e Isométrico - Água Fria</v>
          </cell>
          <cell r="F773">
            <v>0</v>
          </cell>
          <cell r="H773" t="str">
            <v>A1</v>
          </cell>
          <cell r="I773">
            <v>1</v>
          </cell>
          <cell r="J773">
            <v>39417</v>
          </cell>
          <cell r="K773">
            <v>39423</v>
          </cell>
          <cell r="P773" t="str">
            <v/>
          </cell>
          <cell r="S773" t="str">
            <v/>
          </cell>
        </row>
        <row r="774">
          <cell r="A774">
            <v>566</v>
          </cell>
          <cell r="B774" t="str">
            <v>7006-B-7001</v>
          </cell>
          <cell r="C774" t="str">
            <v>DE-E06-B49-066</v>
          </cell>
          <cell r="D774" t="str">
            <v>E.40.IE.070.070</v>
          </cell>
          <cell r="E774" t="str">
            <v>Planta e Esquema Vertical - Esgoto Sanitário</v>
          </cell>
          <cell r="F774">
            <v>0</v>
          </cell>
          <cell r="H774" t="str">
            <v>A1</v>
          </cell>
          <cell r="I774">
            <v>1</v>
          </cell>
          <cell r="J774">
            <v>39417</v>
          </cell>
          <cell r="K774">
            <v>39423</v>
          </cell>
          <cell r="P774" t="str">
            <v/>
          </cell>
          <cell r="S774" t="str">
            <v/>
          </cell>
        </row>
        <row r="775">
          <cell r="A775">
            <v>567</v>
          </cell>
          <cell r="B775" t="str">
            <v>7006-B-7002</v>
          </cell>
          <cell r="C775" t="str">
            <v>DE-E06-B49-067</v>
          </cell>
          <cell r="D775" t="str">
            <v>E.40.IE.070.070</v>
          </cell>
          <cell r="E775" t="str">
            <v>Planta e Detalhes - Águas Pluviais</v>
          </cell>
          <cell r="F775">
            <v>0</v>
          </cell>
          <cell r="H775" t="str">
            <v>A1</v>
          </cell>
          <cell r="I775">
            <v>1</v>
          </cell>
          <cell r="J775">
            <v>39417</v>
          </cell>
          <cell r="K775">
            <v>39423</v>
          </cell>
          <cell r="P775" t="str">
            <v/>
          </cell>
          <cell r="S775" t="str">
            <v/>
          </cell>
        </row>
        <row r="776">
          <cell r="A776">
            <v>568</v>
          </cell>
          <cell r="B776" t="str">
            <v>7006-B-7003</v>
          </cell>
          <cell r="C776" t="str">
            <v>DE-E06-B49-068</v>
          </cell>
          <cell r="D776" t="str">
            <v>E.40.IE.070.070</v>
          </cell>
          <cell r="E776" t="str">
            <v>Drenagem - Rede Externa - Planta e Detalhes</v>
          </cell>
          <cell r="F776">
            <v>0</v>
          </cell>
          <cell r="H776" t="str">
            <v>A1</v>
          </cell>
          <cell r="I776">
            <v>1</v>
          </cell>
          <cell r="J776">
            <v>39417</v>
          </cell>
          <cell r="K776">
            <v>39423</v>
          </cell>
          <cell r="P776" t="str">
            <v/>
          </cell>
          <cell r="S776" t="str">
            <v/>
          </cell>
        </row>
        <row r="777">
          <cell r="A777">
            <v>569</v>
          </cell>
          <cell r="B777" t="str">
            <v>7006-B-7004</v>
          </cell>
          <cell r="C777" t="str">
            <v>DE-E06-B49-069</v>
          </cell>
          <cell r="D777" t="str">
            <v>E.40.IE.070.070</v>
          </cell>
          <cell r="E777" t="str">
            <v>Água Fria  - Planta da Cobertura</v>
          </cell>
          <cell r="F777">
            <v>0</v>
          </cell>
          <cell r="H777" t="str">
            <v>A1</v>
          </cell>
          <cell r="I777">
            <v>1</v>
          </cell>
          <cell r="J777">
            <v>39417</v>
          </cell>
          <cell r="K777">
            <v>39423</v>
          </cell>
          <cell r="P777" t="str">
            <v/>
          </cell>
          <cell r="S777" t="str">
            <v/>
          </cell>
        </row>
        <row r="778">
          <cell r="A778">
            <v>570</v>
          </cell>
          <cell r="B778" t="str">
            <v>LM-7006-B-7000</v>
          </cell>
          <cell r="C778" t="str">
            <v>LM-E06-B49-021</v>
          </cell>
          <cell r="D778" t="str">
            <v>E.40.IE.070.070</v>
          </cell>
          <cell r="E778" t="str">
            <v>Lista de Material</v>
          </cell>
          <cell r="F778">
            <v>0</v>
          </cell>
          <cell r="H778" t="str">
            <v>A4</v>
          </cell>
          <cell r="I778">
            <v>0.375</v>
          </cell>
          <cell r="J778">
            <v>39417</v>
          </cell>
          <cell r="K778">
            <v>39423</v>
          </cell>
          <cell r="P778" t="str">
            <v/>
          </cell>
          <cell r="S778" t="str">
            <v/>
          </cell>
        </row>
        <row r="779">
          <cell r="E779" t="str">
            <v>ORÇAMENTAÇÃO</v>
          </cell>
          <cell r="F779">
            <v>0</v>
          </cell>
          <cell r="P779" t="str">
            <v/>
          </cell>
          <cell r="S779" t="str">
            <v/>
          </cell>
        </row>
        <row r="780">
          <cell r="A780">
            <v>571</v>
          </cell>
          <cell r="B780" t="str">
            <v>RT-7006-H-7000</v>
          </cell>
          <cell r="C780" t="str">
            <v>RT-E06-B00-020</v>
          </cell>
          <cell r="D780" t="str">
            <v>E.40.00.000.006</v>
          </cell>
          <cell r="E780" t="str">
            <v>Pacote para Orçamentação</v>
          </cell>
          <cell r="F780">
            <v>0</v>
          </cell>
          <cell r="H780" t="str">
            <v>A4</v>
          </cell>
          <cell r="I780">
            <v>4.5</v>
          </cell>
          <cell r="J780">
            <v>39473</v>
          </cell>
          <cell r="K780">
            <v>39532</v>
          </cell>
          <cell r="P780" t="str">
            <v/>
          </cell>
          <cell r="S780" t="str">
            <v/>
          </cell>
        </row>
        <row r="781">
          <cell r="E781" t="str">
            <v>ANÁLISE DE PROPOSTA</v>
          </cell>
          <cell r="F781">
            <v>0</v>
          </cell>
          <cell r="P781" t="str">
            <v/>
          </cell>
          <cell r="S781" t="str">
            <v/>
          </cell>
        </row>
        <row r="782">
          <cell r="A782">
            <v>572</v>
          </cell>
          <cell r="B782" t="str">
            <v>PT-7006-H-7000</v>
          </cell>
          <cell r="C782" t="str">
            <v>PT-E06-B00-020</v>
          </cell>
          <cell r="D782" t="str">
            <v>E.40.00.000.006</v>
          </cell>
          <cell r="E782" t="str">
            <v>Análise de Proposta</v>
          </cell>
          <cell r="F782">
            <v>0</v>
          </cell>
          <cell r="H782" t="str">
            <v>A4</v>
          </cell>
          <cell r="I782">
            <v>1.75</v>
          </cell>
          <cell r="J782">
            <v>39473</v>
          </cell>
          <cell r="K782">
            <v>39532</v>
          </cell>
          <cell r="P782" t="str">
            <v/>
          </cell>
          <cell r="S782" t="str">
            <v/>
          </cell>
        </row>
        <row r="783">
          <cell r="B783">
            <v>7008</v>
          </cell>
          <cell r="E783" t="str">
            <v>CENTRAL DE MEDICINA/ SAÚDE OCUPACIONAL/ AMBULATÓRIO MÉDICO</v>
          </cell>
          <cell r="F783">
            <v>0</v>
          </cell>
          <cell r="P783" t="str">
            <v/>
          </cell>
          <cell r="S783" t="str">
            <v/>
          </cell>
        </row>
        <row r="784">
          <cell r="E784" t="str">
            <v>ARQUITETURA</v>
          </cell>
          <cell r="F784">
            <v>0</v>
          </cell>
          <cell r="P784" t="str">
            <v/>
          </cell>
          <cell r="S784" t="str">
            <v/>
          </cell>
        </row>
        <row r="785">
          <cell r="A785">
            <v>573</v>
          </cell>
          <cell r="B785" t="str">
            <v>7008-A-7000</v>
          </cell>
          <cell r="C785" t="str">
            <v>DE-E06-B15-094</v>
          </cell>
          <cell r="D785" t="str">
            <v>E.40.AR.070.095</v>
          </cell>
          <cell r="E785" t="str">
            <v>Planta Baixa</v>
          </cell>
          <cell r="F785">
            <v>0</v>
          </cell>
          <cell r="H785" t="str">
            <v>A1</v>
          </cell>
          <cell r="I785">
            <v>1</v>
          </cell>
          <cell r="J785">
            <v>39407</v>
          </cell>
          <cell r="K785">
            <v>39416</v>
          </cell>
          <cell r="P785" t="str">
            <v/>
          </cell>
          <cell r="S785" t="str">
            <v/>
          </cell>
        </row>
        <row r="786">
          <cell r="A786">
            <v>574</v>
          </cell>
          <cell r="B786" t="str">
            <v>7008-A-7001</v>
          </cell>
          <cell r="C786" t="str">
            <v>DE-E06-B15-095</v>
          </cell>
          <cell r="D786" t="str">
            <v>E.40.AR.070.105</v>
          </cell>
          <cell r="E786" t="str">
            <v>Cobertura e Pag. do Forro</v>
          </cell>
          <cell r="F786">
            <v>0</v>
          </cell>
          <cell r="H786" t="str">
            <v>A1</v>
          </cell>
          <cell r="I786">
            <v>1</v>
          </cell>
          <cell r="J786">
            <v>39427</v>
          </cell>
          <cell r="K786">
            <v>39431</v>
          </cell>
          <cell r="P786" t="str">
            <v/>
          </cell>
          <cell r="S786" t="str">
            <v/>
          </cell>
        </row>
        <row r="787">
          <cell r="A787">
            <v>575</v>
          </cell>
          <cell r="B787" t="str">
            <v>7008-A-7002</v>
          </cell>
          <cell r="C787" t="str">
            <v>DE-E06-B15-096</v>
          </cell>
          <cell r="D787" t="str">
            <v>E.40.AR.070.095</v>
          </cell>
          <cell r="E787" t="str">
            <v>Cortes e Fachadas</v>
          </cell>
          <cell r="F787">
            <v>0</v>
          </cell>
          <cell r="H787" t="str">
            <v>A1</v>
          </cell>
          <cell r="I787">
            <v>1</v>
          </cell>
          <cell r="J787">
            <v>39407</v>
          </cell>
          <cell r="K787">
            <v>39416</v>
          </cell>
          <cell r="P787" t="str">
            <v/>
          </cell>
          <cell r="S787" t="str">
            <v/>
          </cell>
        </row>
        <row r="788">
          <cell r="A788">
            <v>576</v>
          </cell>
          <cell r="B788" t="str">
            <v>7008-A-7003</v>
          </cell>
          <cell r="C788" t="str">
            <v>DE-E06-B15-097</v>
          </cell>
          <cell r="D788" t="str">
            <v>E.40.AR.070.105</v>
          </cell>
          <cell r="E788" t="str">
            <v>Det. Sanitários/Copa</v>
          </cell>
          <cell r="F788">
            <v>0</v>
          </cell>
          <cell r="H788" t="str">
            <v>A1</v>
          </cell>
          <cell r="I788">
            <v>1</v>
          </cell>
          <cell r="J788">
            <v>39427</v>
          </cell>
          <cell r="K788">
            <v>39431</v>
          </cell>
          <cell r="P788" t="str">
            <v/>
          </cell>
          <cell r="S788" t="str">
            <v/>
          </cell>
        </row>
        <row r="789">
          <cell r="A789">
            <v>577</v>
          </cell>
          <cell r="B789" t="str">
            <v>7008-A-7004</v>
          </cell>
          <cell r="C789" t="str">
            <v>DE-E06-B15-098</v>
          </cell>
          <cell r="D789" t="str">
            <v>E.40.AR.070.105</v>
          </cell>
          <cell r="E789" t="str">
            <v>Lay out de Mobiliário</v>
          </cell>
          <cell r="F789">
            <v>0</v>
          </cell>
          <cell r="H789" t="str">
            <v>A1</v>
          </cell>
          <cell r="I789">
            <v>1</v>
          </cell>
          <cell r="J789">
            <v>39427</v>
          </cell>
          <cell r="K789">
            <v>39431</v>
          </cell>
          <cell r="P789" t="str">
            <v/>
          </cell>
          <cell r="S789" t="str">
            <v/>
          </cell>
        </row>
        <row r="790">
          <cell r="E790" t="str">
            <v>CONCRETO</v>
          </cell>
          <cell r="F790">
            <v>0</v>
          </cell>
          <cell r="P790" t="str">
            <v/>
          </cell>
          <cell r="S790" t="str">
            <v/>
          </cell>
        </row>
        <row r="791">
          <cell r="A791">
            <v>578</v>
          </cell>
          <cell r="B791" t="str">
            <v>LV-7008-C-7000</v>
          </cell>
          <cell r="C791" t="str">
            <v>LV-E06-B03-026</v>
          </cell>
          <cell r="D791" t="str">
            <v>E.40.CN.070.065</v>
          </cell>
          <cell r="E791" t="str">
            <v>Lista de Verificação de Desenhos de Fornecedores</v>
          </cell>
          <cell r="F791">
            <v>0</v>
          </cell>
          <cell r="H791" t="str">
            <v>A4</v>
          </cell>
          <cell r="I791">
            <v>7</v>
          </cell>
          <cell r="J791">
            <v>39447</v>
          </cell>
          <cell r="K791">
            <v>39453</v>
          </cell>
          <cell r="P791" t="str">
            <v/>
          </cell>
          <cell r="S791" t="str">
            <v/>
          </cell>
        </row>
        <row r="792">
          <cell r="E792" t="str">
            <v>METÁLICA</v>
          </cell>
          <cell r="F792">
            <v>0</v>
          </cell>
          <cell r="P792" t="str">
            <v/>
          </cell>
          <cell r="S792" t="str">
            <v/>
          </cell>
        </row>
        <row r="793">
          <cell r="A793">
            <v>579</v>
          </cell>
          <cell r="B793" t="str">
            <v>LV-7008-S-7000</v>
          </cell>
          <cell r="C793" t="str">
            <v>LV-E06-B04-025</v>
          </cell>
          <cell r="D793" t="str">
            <v>E.40.EM.070.065</v>
          </cell>
          <cell r="E793" t="str">
            <v>Lista de Verificação de Desenhos de Fornecedores</v>
          </cell>
          <cell r="F793">
            <v>0</v>
          </cell>
          <cell r="H793" t="str">
            <v>A4</v>
          </cell>
          <cell r="I793">
            <v>4</v>
          </cell>
          <cell r="J793">
            <v>39447</v>
          </cell>
          <cell r="K793">
            <v>39453</v>
          </cell>
          <cell r="P793" t="str">
            <v/>
          </cell>
          <cell r="S793" t="str">
            <v/>
          </cell>
        </row>
        <row r="794">
          <cell r="E794" t="str">
            <v>ELÉTRICA</v>
          </cell>
          <cell r="F794">
            <v>0</v>
          </cell>
          <cell r="P794" t="str">
            <v/>
          </cell>
          <cell r="S794" t="str">
            <v/>
          </cell>
        </row>
        <row r="795">
          <cell r="A795">
            <v>580</v>
          </cell>
          <cell r="B795" t="str">
            <v>7008-E-7000</v>
          </cell>
          <cell r="C795" t="str">
            <v>DE-E06-E06-086</v>
          </cell>
          <cell r="D795" t="str">
            <v>E.40.EL.070.085</v>
          </cell>
          <cell r="E795" t="str">
            <v>Planta de Distribuição de Força e Aterramento</v>
          </cell>
          <cell r="F795">
            <v>0</v>
          </cell>
          <cell r="H795" t="str">
            <v>A1</v>
          </cell>
          <cell r="I795">
            <v>1</v>
          </cell>
          <cell r="J795">
            <v>39427</v>
          </cell>
          <cell r="K795">
            <v>39433</v>
          </cell>
          <cell r="P795" t="str">
            <v/>
          </cell>
          <cell r="S795" t="str">
            <v/>
          </cell>
        </row>
        <row r="796">
          <cell r="A796">
            <v>581</v>
          </cell>
          <cell r="B796" t="str">
            <v>7008-E-7001</v>
          </cell>
          <cell r="C796" t="str">
            <v>DE-E06-E06-087</v>
          </cell>
          <cell r="D796" t="str">
            <v>E.40.EL.070.085</v>
          </cell>
          <cell r="E796" t="str">
            <v>Planta de Iluminação e Tomadas de Corrente</v>
          </cell>
          <cell r="F796">
            <v>0</v>
          </cell>
          <cell r="H796" t="str">
            <v>A1</v>
          </cell>
          <cell r="I796">
            <v>1</v>
          </cell>
          <cell r="J796">
            <v>39427</v>
          </cell>
          <cell r="K796">
            <v>39433</v>
          </cell>
          <cell r="P796" t="str">
            <v/>
          </cell>
          <cell r="S796" t="str">
            <v/>
          </cell>
        </row>
        <row r="797">
          <cell r="A797">
            <v>582</v>
          </cell>
          <cell r="B797" t="str">
            <v>7008-E-7002</v>
          </cell>
          <cell r="C797" t="str">
            <v>DE-E06-E06-088</v>
          </cell>
          <cell r="D797" t="str">
            <v>E.40.EL.070.085</v>
          </cell>
          <cell r="E797" t="str">
            <v>Planta de SPDA</v>
          </cell>
          <cell r="F797">
            <v>0</v>
          </cell>
          <cell r="H797" t="str">
            <v>A1</v>
          </cell>
          <cell r="I797">
            <v>1</v>
          </cell>
          <cell r="J797">
            <v>39427</v>
          </cell>
          <cell r="K797">
            <v>39433</v>
          </cell>
          <cell r="P797" t="str">
            <v/>
          </cell>
          <cell r="S797" t="str">
            <v/>
          </cell>
        </row>
        <row r="798">
          <cell r="A798">
            <v>583</v>
          </cell>
          <cell r="B798" t="str">
            <v>7008-E-7003</v>
          </cell>
          <cell r="C798" t="str">
            <v>DE-E06-E06-089</v>
          </cell>
          <cell r="D798" t="str">
            <v>E.40.EL.070.085</v>
          </cell>
          <cell r="E798" t="str">
            <v>Diagrama Unifilar e Quadro de Cargas Elétricas</v>
          </cell>
          <cell r="F798">
            <v>0</v>
          </cell>
          <cell r="H798" t="str">
            <v>A1</v>
          </cell>
          <cell r="I798">
            <v>1.25</v>
          </cell>
          <cell r="J798">
            <v>39427</v>
          </cell>
          <cell r="K798">
            <v>39433</v>
          </cell>
          <cell r="P798" t="str">
            <v/>
          </cell>
          <cell r="S798" t="str">
            <v/>
          </cell>
        </row>
        <row r="799">
          <cell r="A799">
            <v>584</v>
          </cell>
          <cell r="B799" t="str">
            <v>MC-7008-E-7000</v>
          </cell>
          <cell r="C799" t="str">
            <v>MC-E06-E06-045</v>
          </cell>
          <cell r="D799" t="str">
            <v>E.40.EL.070.085</v>
          </cell>
          <cell r="E799" t="str">
            <v>Memória de Cálculo de Iluminação</v>
          </cell>
          <cell r="F799">
            <v>0</v>
          </cell>
          <cell r="H799" t="str">
            <v>A4</v>
          </cell>
          <cell r="I799">
            <v>3</v>
          </cell>
          <cell r="J799">
            <v>39427</v>
          </cell>
          <cell r="K799">
            <v>39433</v>
          </cell>
          <cell r="P799" t="str">
            <v/>
          </cell>
          <cell r="S799" t="str">
            <v/>
          </cell>
        </row>
        <row r="800">
          <cell r="A800">
            <v>585</v>
          </cell>
          <cell r="B800" t="str">
            <v>MC-7008-E-7001</v>
          </cell>
          <cell r="C800" t="str">
            <v>MC-E06-E06-046</v>
          </cell>
          <cell r="D800" t="str">
            <v>E.40.EL.070.085</v>
          </cell>
          <cell r="E800" t="str">
            <v>Memória de Cálculo de SPDA</v>
          </cell>
          <cell r="F800">
            <v>0</v>
          </cell>
          <cell r="H800" t="str">
            <v>A4</v>
          </cell>
          <cell r="I800">
            <v>3</v>
          </cell>
          <cell r="J800">
            <v>39427</v>
          </cell>
          <cell r="K800">
            <v>39433</v>
          </cell>
          <cell r="P800" t="str">
            <v/>
          </cell>
          <cell r="S800" t="str">
            <v/>
          </cell>
        </row>
        <row r="801">
          <cell r="A801">
            <v>586</v>
          </cell>
          <cell r="B801" t="str">
            <v>LM-7008-E-7000</v>
          </cell>
          <cell r="C801" t="str">
            <v>LM-E06-E06-023</v>
          </cell>
          <cell r="D801" t="str">
            <v>E.40.EL.070.085</v>
          </cell>
          <cell r="E801" t="str">
            <v>Lista de Materiais</v>
          </cell>
          <cell r="F801">
            <v>0</v>
          </cell>
          <cell r="H801" t="str">
            <v>A4</v>
          </cell>
          <cell r="I801">
            <v>1</v>
          </cell>
          <cell r="J801">
            <v>39427</v>
          </cell>
          <cell r="K801">
            <v>39433</v>
          </cell>
          <cell r="P801" t="str">
            <v/>
          </cell>
          <cell r="S801" t="str">
            <v/>
          </cell>
        </row>
        <row r="802">
          <cell r="A802">
            <v>587</v>
          </cell>
          <cell r="B802" t="str">
            <v>FD-7008-E-7000</v>
          </cell>
          <cell r="C802" t="str">
            <v>FD-E06-E06-023</v>
          </cell>
          <cell r="D802" t="str">
            <v>E.40.EL.070.085</v>
          </cell>
          <cell r="E802" t="str">
            <v>Folha de Dados (Quadro de Distribuição)</v>
          </cell>
          <cell r="F802">
            <v>0</v>
          </cell>
          <cell r="H802" t="str">
            <v>A4</v>
          </cell>
          <cell r="I802">
            <v>0.125</v>
          </cell>
          <cell r="J802">
            <v>39427</v>
          </cell>
          <cell r="K802">
            <v>39433</v>
          </cell>
          <cell r="P802" t="str">
            <v/>
          </cell>
          <cell r="S802" t="str">
            <v/>
          </cell>
        </row>
        <row r="803">
          <cell r="A803">
            <v>588</v>
          </cell>
          <cell r="B803" t="str">
            <v>MD-7008-E-7000</v>
          </cell>
          <cell r="C803" t="str">
            <v>MD-E06-E06-023</v>
          </cell>
          <cell r="D803" t="str">
            <v>E.40.EL.070.085</v>
          </cell>
          <cell r="E803" t="str">
            <v>Memorial Descritivo</v>
          </cell>
          <cell r="F803">
            <v>0</v>
          </cell>
          <cell r="H803" t="str">
            <v>A4</v>
          </cell>
          <cell r="I803">
            <v>1</v>
          </cell>
          <cell r="J803">
            <v>39427</v>
          </cell>
          <cell r="K803">
            <v>39433</v>
          </cell>
          <cell r="P803" t="str">
            <v/>
          </cell>
          <cell r="S803" t="str">
            <v/>
          </cell>
        </row>
        <row r="804">
          <cell r="E804" t="str">
            <v>TELEFONIA E DADOS</v>
          </cell>
          <cell r="F804">
            <v>0</v>
          </cell>
          <cell r="P804" t="str">
            <v/>
          </cell>
          <cell r="S804" t="str">
            <v/>
          </cell>
        </row>
        <row r="805">
          <cell r="A805">
            <v>589</v>
          </cell>
          <cell r="B805" t="str">
            <v>7008-K-7000</v>
          </cell>
          <cell r="C805" t="str">
            <v>DE-E06-E47-011</v>
          </cell>
          <cell r="D805" t="str">
            <v>E.40.CM.070.080</v>
          </cell>
          <cell r="E805" t="str">
            <v>Planta Baixa</v>
          </cell>
          <cell r="F805">
            <v>0</v>
          </cell>
          <cell r="H805" t="str">
            <v>A1</v>
          </cell>
          <cell r="I805">
            <v>1</v>
          </cell>
          <cell r="J805">
            <v>39427</v>
          </cell>
          <cell r="K805">
            <v>39433</v>
          </cell>
          <cell r="P805" t="str">
            <v/>
          </cell>
          <cell r="S805" t="str">
            <v/>
          </cell>
        </row>
        <row r="806">
          <cell r="A806">
            <v>590</v>
          </cell>
          <cell r="B806" t="str">
            <v>LM-7008-K-7000</v>
          </cell>
          <cell r="C806" t="str">
            <v>LM-E06-E47-011</v>
          </cell>
          <cell r="D806" t="str">
            <v>E.40.CM.070.080</v>
          </cell>
          <cell r="E806" t="str">
            <v>Lista de Materiais</v>
          </cell>
          <cell r="F806">
            <v>0</v>
          </cell>
          <cell r="H806" t="str">
            <v>A4</v>
          </cell>
          <cell r="I806">
            <v>0.125</v>
          </cell>
          <cell r="J806">
            <v>39427</v>
          </cell>
          <cell r="K806">
            <v>39433</v>
          </cell>
          <cell r="P806" t="str">
            <v/>
          </cell>
          <cell r="S806" t="str">
            <v/>
          </cell>
        </row>
        <row r="807">
          <cell r="E807" t="str">
            <v>HIDROSSANITÁRIAS</v>
          </cell>
          <cell r="F807">
            <v>0</v>
          </cell>
          <cell r="P807" t="str">
            <v/>
          </cell>
          <cell r="S807" t="str">
            <v/>
          </cell>
        </row>
        <row r="808">
          <cell r="A808">
            <v>591</v>
          </cell>
          <cell r="B808" t="str">
            <v>7008-B-7000</v>
          </cell>
          <cell r="C808" t="str">
            <v>DE-E06-B49-070</v>
          </cell>
          <cell r="D808" t="str">
            <v>E.40.IE.070.085</v>
          </cell>
          <cell r="E808" t="str">
            <v xml:space="preserve">Água Fria - Planta </v>
          </cell>
          <cell r="F808">
            <v>0</v>
          </cell>
          <cell r="H808" t="str">
            <v>A1</v>
          </cell>
          <cell r="I808">
            <v>1</v>
          </cell>
          <cell r="J808">
            <v>39427</v>
          </cell>
          <cell r="K808">
            <v>39433</v>
          </cell>
          <cell r="P808" t="str">
            <v/>
          </cell>
          <cell r="S808" t="str">
            <v/>
          </cell>
        </row>
        <row r="809">
          <cell r="A809">
            <v>592</v>
          </cell>
          <cell r="B809" t="str">
            <v>7008-B-7001</v>
          </cell>
          <cell r="C809" t="str">
            <v>DE-E06-B49-071</v>
          </cell>
          <cell r="D809" t="str">
            <v>E.40.IE.070.085</v>
          </cell>
          <cell r="E809" t="str">
            <v>Água Fria - Isométrico</v>
          </cell>
          <cell r="F809">
            <v>0</v>
          </cell>
          <cell r="H809" t="str">
            <v>A1</v>
          </cell>
          <cell r="I809">
            <v>1</v>
          </cell>
          <cell r="J809">
            <v>39427</v>
          </cell>
          <cell r="K809">
            <v>39433</v>
          </cell>
          <cell r="P809" t="str">
            <v/>
          </cell>
          <cell r="S809" t="str">
            <v/>
          </cell>
        </row>
        <row r="810">
          <cell r="A810">
            <v>593</v>
          </cell>
          <cell r="B810" t="str">
            <v>7008-B-7002</v>
          </cell>
          <cell r="C810" t="str">
            <v>DE-E06-B49-072</v>
          </cell>
          <cell r="D810" t="str">
            <v>E.40.IE.070.085</v>
          </cell>
          <cell r="E810" t="str">
            <v>Planta Baixa - Esgoto Sanitário</v>
          </cell>
          <cell r="F810">
            <v>0</v>
          </cell>
          <cell r="H810" t="str">
            <v>A1</v>
          </cell>
          <cell r="I810">
            <v>1</v>
          </cell>
          <cell r="J810">
            <v>39427</v>
          </cell>
          <cell r="K810">
            <v>39433</v>
          </cell>
          <cell r="P810" t="str">
            <v/>
          </cell>
          <cell r="S810" t="str">
            <v/>
          </cell>
        </row>
        <row r="811">
          <cell r="A811">
            <v>594</v>
          </cell>
          <cell r="B811" t="str">
            <v>7008-B-7003</v>
          </cell>
          <cell r="C811" t="str">
            <v>DE-E06-B49-073</v>
          </cell>
          <cell r="D811" t="str">
            <v>E.40.IE.070.085</v>
          </cell>
          <cell r="E811" t="str">
            <v>Planta - Esquema Vertical e Detalhes - Esgoto Sanitário</v>
          </cell>
          <cell r="F811">
            <v>0</v>
          </cell>
          <cell r="H811" t="str">
            <v>A1</v>
          </cell>
          <cell r="I811">
            <v>1</v>
          </cell>
          <cell r="J811">
            <v>39427</v>
          </cell>
          <cell r="K811">
            <v>39433</v>
          </cell>
          <cell r="P811" t="str">
            <v/>
          </cell>
          <cell r="S811" t="str">
            <v/>
          </cell>
        </row>
        <row r="812">
          <cell r="A812">
            <v>595</v>
          </cell>
          <cell r="B812" t="str">
            <v>7008-B-7004</v>
          </cell>
          <cell r="C812" t="str">
            <v>DE-E06-B49-074</v>
          </cell>
          <cell r="D812" t="str">
            <v>E.40.IE.070.085</v>
          </cell>
          <cell r="E812" t="str">
            <v>Planta e Detalhes - Águas Pluviais</v>
          </cell>
          <cell r="F812">
            <v>0</v>
          </cell>
          <cell r="H812" t="str">
            <v>A1</v>
          </cell>
          <cell r="I812">
            <v>1</v>
          </cell>
          <cell r="J812">
            <v>39427</v>
          </cell>
          <cell r="K812">
            <v>39433</v>
          </cell>
          <cell r="P812" t="str">
            <v/>
          </cell>
          <cell r="S812" t="str">
            <v/>
          </cell>
        </row>
        <row r="813">
          <cell r="A813">
            <v>596</v>
          </cell>
          <cell r="B813" t="str">
            <v>LM-7008-B-7000</v>
          </cell>
          <cell r="C813" t="str">
            <v>LM-E06-B49-022</v>
          </cell>
          <cell r="D813" t="str">
            <v>E.40.IE.070.085</v>
          </cell>
          <cell r="E813" t="str">
            <v>Lista de Material</v>
          </cell>
          <cell r="F813">
            <v>0</v>
          </cell>
          <cell r="H813" t="str">
            <v>A4</v>
          </cell>
          <cell r="I813">
            <v>0.375</v>
          </cell>
          <cell r="J813">
            <v>39427</v>
          </cell>
          <cell r="K813">
            <v>39433</v>
          </cell>
          <cell r="P813" t="str">
            <v/>
          </cell>
          <cell r="S813" t="str">
            <v/>
          </cell>
        </row>
        <row r="814">
          <cell r="E814" t="str">
            <v>ORÇAMENTAÇÃO</v>
          </cell>
          <cell r="F814">
            <v>0</v>
          </cell>
          <cell r="P814" t="str">
            <v/>
          </cell>
          <cell r="S814" t="str">
            <v/>
          </cell>
        </row>
        <row r="815">
          <cell r="A815">
            <v>597</v>
          </cell>
          <cell r="B815" t="str">
            <v>RT-7008-H-7000</v>
          </cell>
          <cell r="C815" t="str">
            <v>RT-E06-B00-021</v>
          </cell>
          <cell r="D815" t="str">
            <v>E.40.00.000.006</v>
          </cell>
          <cell r="E815" t="str">
            <v>Pacote para Orçamentação</v>
          </cell>
          <cell r="F815">
            <v>0</v>
          </cell>
          <cell r="H815" t="str">
            <v>A4</v>
          </cell>
          <cell r="I815">
            <v>2.5</v>
          </cell>
          <cell r="J815">
            <v>39473</v>
          </cell>
          <cell r="K815">
            <v>39532</v>
          </cell>
          <cell r="P815" t="str">
            <v/>
          </cell>
          <cell r="S815" t="str">
            <v/>
          </cell>
        </row>
        <row r="816">
          <cell r="E816" t="str">
            <v>ANÁLISE DE PROPOSTA</v>
          </cell>
          <cell r="F816">
            <v>0</v>
          </cell>
          <cell r="P816" t="str">
            <v/>
          </cell>
          <cell r="S816" t="str">
            <v/>
          </cell>
        </row>
        <row r="817">
          <cell r="A817">
            <v>598</v>
          </cell>
          <cell r="B817" t="str">
            <v>PT-7008-H-7000</v>
          </cell>
          <cell r="C817" t="str">
            <v>PT-E06-B00-021</v>
          </cell>
          <cell r="D817" t="str">
            <v>E.40.00.000.006</v>
          </cell>
          <cell r="E817" t="str">
            <v>Análise de Proposta</v>
          </cell>
          <cell r="F817">
            <v>0</v>
          </cell>
          <cell r="H817" t="str">
            <v>A4</v>
          </cell>
          <cell r="I817">
            <v>1.25</v>
          </cell>
          <cell r="J817">
            <v>39473</v>
          </cell>
          <cell r="K817">
            <v>39532</v>
          </cell>
          <cell r="P817" t="str">
            <v/>
          </cell>
          <cell r="S817" t="str">
            <v/>
          </cell>
        </row>
        <row r="818">
          <cell r="B818">
            <v>7009</v>
          </cell>
          <cell r="E818" t="str">
            <v>RESTAURANTE / AGÊNCIAS BANCÁRIAS</v>
          </cell>
          <cell r="F818">
            <v>0</v>
          </cell>
          <cell r="P818" t="str">
            <v/>
          </cell>
          <cell r="S818" t="str">
            <v/>
          </cell>
        </row>
        <row r="819">
          <cell r="E819" t="str">
            <v>ARQUITETURA</v>
          </cell>
          <cell r="F819">
            <v>0</v>
          </cell>
          <cell r="P819" t="str">
            <v/>
          </cell>
          <cell r="S819" t="str">
            <v/>
          </cell>
        </row>
        <row r="820">
          <cell r="A820">
            <v>599</v>
          </cell>
          <cell r="B820" t="str">
            <v>7009-A-7000</v>
          </cell>
          <cell r="C820" t="str">
            <v>DE-E06-B15-099</v>
          </cell>
          <cell r="D820" t="str">
            <v>E.40.AR.070.110</v>
          </cell>
          <cell r="E820" t="str">
            <v>Planta Baixa</v>
          </cell>
          <cell r="F820">
            <v>0</v>
          </cell>
          <cell r="H820" t="str">
            <v>A0</v>
          </cell>
          <cell r="I820">
            <v>2</v>
          </cell>
          <cell r="J820">
            <v>39407</v>
          </cell>
          <cell r="K820">
            <v>39416</v>
          </cell>
          <cell r="P820" t="str">
            <v/>
          </cell>
          <cell r="S820" t="str">
            <v/>
          </cell>
        </row>
        <row r="821">
          <cell r="A821">
            <v>600</v>
          </cell>
          <cell r="B821" t="str">
            <v>7009-A-7001</v>
          </cell>
          <cell r="C821" t="str">
            <v>DE-E06-B15-100</v>
          </cell>
          <cell r="D821" t="str">
            <v>E.40.AR.070.110</v>
          </cell>
          <cell r="E821" t="str">
            <v>Cobertura</v>
          </cell>
          <cell r="F821">
            <v>0</v>
          </cell>
          <cell r="H821" t="str">
            <v>A0</v>
          </cell>
          <cell r="I821">
            <v>2</v>
          </cell>
          <cell r="J821">
            <v>39407</v>
          </cell>
          <cell r="K821">
            <v>39416</v>
          </cell>
          <cell r="P821" t="str">
            <v/>
          </cell>
          <cell r="S821" t="str">
            <v/>
          </cell>
        </row>
        <row r="822">
          <cell r="A822">
            <v>601</v>
          </cell>
          <cell r="B822" t="str">
            <v>7009-A-7002</v>
          </cell>
          <cell r="C822" t="str">
            <v>DE-E06-B15-101</v>
          </cell>
          <cell r="D822" t="str">
            <v>E.40.AR.070.110</v>
          </cell>
          <cell r="E822" t="str">
            <v>Cortes</v>
          </cell>
          <cell r="F822">
            <v>0</v>
          </cell>
          <cell r="H822" t="str">
            <v>A1</v>
          </cell>
          <cell r="I822">
            <v>1</v>
          </cell>
          <cell r="J822">
            <v>39407</v>
          </cell>
          <cell r="K822">
            <v>39416</v>
          </cell>
          <cell r="P822" t="str">
            <v/>
          </cell>
          <cell r="S822" t="str">
            <v/>
          </cell>
        </row>
        <row r="823">
          <cell r="A823">
            <v>602</v>
          </cell>
          <cell r="B823" t="str">
            <v>7009-A-7003</v>
          </cell>
          <cell r="C823" t="str">
            <v>DE-E06-B15-102</v>
          </cell>
          <cell r="D823" t="str">
            <v>E.40.AR.070.110</v>
          </cell>
          <cell r="E823" t="str">
            <v>Fachadas</v>
          </cell>
          <cell r="F823">
            <v>0</v>
          </cell>
          <cell r="H823" t="str">
            <v>A1</v>
          </cell>
          <cell r="I823">
            <v>1</v>
          </cell>
          <cell r="J823">
            <v>39407</v>
          </cell>
          <cell r="K823">
            <v>39416</v>
          </cell>
          <cell r="P823" t="str">
            <v/>
          </cell>
          <cell r="S823" t="str">
            <v/>
          </cell>
        </row>
        <row r="824">
          <cell r="A824">
            <v>603</v>
          </cell>
          <cell r="B824" t="str">
            <v>7009-A-7004</v>
          </cell>
          <cell r="C824" t="str">
            <v>DE-E06-B15-103</v>
          </cell>
          <cell r="D824" t="str">
            <v>E.40.AR.070.120</v>
          </cell>
          <cell r="E824" t="str">
            <v>Det. Lanchonete/Sanitários</v>
          </cell>
          <cell r="F824">
            <v>0</v>
          </cell>
          <cell r="H824" t="str">
            <v>A1</v>
          </cell>
          <cell r="I824">
            <v>1</v>
          </cell>
          <cell r="J824">
            <v>39427</v>
          </cell>
          <cell r="K824">
            <v>39431</v>
          </cell>
          <cell r="P824" t="str">
            <v/>
          </cell>
          <cell r="S824" t="str">
            <v/>
          </cell>
        </row>
        <row r="825">
          <cell r="A825">
            <v>604</v>
          </cell>
          <cell r="B825" t="str">
            <v>7009-A-7005</v>
          </cell>
          <cell r="C825" t="str">
            <v>DE-E06-B15-104</v>
          </cell>
          <cell r="D825" t="str">
            <v>E.40.AR.070.120</v>
          </cell>
          <cell r="E825" t="str">
            <v>Det. Lanchonete/Sanitários</v>
          </cell>
          <cell r="F825">
            <v>0</v>
          </cell>
          <cell r="H825" t="str">
            <v>A1</v>
          </cell>
          <cell r="I825">
            <v>1</v>
          </cell>
          <cell r="J825">
            <v>39427</v>
          </cell>
          <cell r="K825">
            <v>39431</v>
          </cell>
          <cell r="P825" t="str">
            <v/>
          </cell>
          <cell r="S825" t="str">
            <v/>
          </cell>
        </row>
        <row r="826">
          <cell r="A826">
            <v>605</v>
          </cell>
          <cell r="B826" t="str">
            <v>7009-A-7006</v>
          </cell>
          <cell r="C826" t="str">
            <v>DE-E06-B15-105</v>
          </cell>
          <cell r="D826" t="str">
            <v>E.40.AR.070.120</v>
          </cell>
          <cell r="E826" t="str">
            <v>Det. Cozinha</v>
          </cell>
          <cell r="F826">
            <v>0</v>
          </cell>
          <cell r="H826" t="str">
            <v>A1</v>
          </cell>
          <cell r="I826">
            <v>1</v>
          </cell>
          <cell r="J826">
            <v>39427</v>
          </cell>
          <cell r="K826">
            <v>39431</v>
          </cell>
          <cell r="P826" t="str">
            <v/>
          </cell>
          <cell r="S826" t="str">
            <v/>
          </cell>
        </row>
        <row r="827">
          <cell r="A827">
            <v>606</v>
          </cell>
          <cell r="B827" t="str">
            <v>7009-A-7007</v>
          </cell>
          <cell r="C827" t="str">
            <v>DE-E06-B15-106</v>
          </cell>
          <cell r="D827" t="str">
            <v>E.40.AR.070.120</v>
          </cell>
          <cell r="E827" t="str">
            <v>Det. Vestiários</v>
          </cell>
          <cell r="F827">
            <v>0</v>
          </cell>
          <cell r="H827" t="str">
            <v>A1</v>
          </cell>
          <cell r="I827">
            <v>1</v>
          </cell>
          <cell r="J827">
            <v>39427</v>
          </cell>
          <cell r="K827">
            <v>39431</v>
          </cell>
          <cell r="P827" t="str">
            <v/>
          </cell>
          <cell r="S827" t="str">
            <v/>
          </cell>
        </row>
        <row r="828">
          <cell r="A828">
            <v>607</v>
          </cell>
          <cell r="B828" t="str">
            <v>7009-A-7008</v>
          </cell>
          <cell r="C828" t="str">
            <v>DE-E06-B15-107</v>
          </cell>
          <cell r="D828" t="str">
            <v>E.40.AR.070.120</v>
          </cell>
          <cell r="E828" t="str">
            <v>Paginação de Forro</v>
          </cell>
          <cell r="F828">
            <v>0</v>
          </cell>
          <cell r="H828" t="str">
            <v>A1</v>
          </cell>
          <cell r="I828">
            <v>1</v>
          </cell>
          <cell r="J828">
            <v>39427</v>
          </cell>
          <cell r="K828">
            <v>39431</v>
          </cell>
          <cell r="P828" t="str">
            <v/>
          </cell>
          <cell r="S828" t="str">
            <v/>
          </cell>
        </row>
        <row r="829">
          <cell r="A829">
            <v>608</v>
          </cell>
          <cell r="B829" t="str">
            <v>7009-A-7009</v>
          </cell>
          <cell r="C829" t="str">
            <v>DE-E06-B15-108</v>
          </cell>
          <cell r="D829" t="str">
            <v>E.40.AR.070.120</v>
          </cell>
          <cell r="E829" t="str">
            <v>Lay out de Mobiliário do refeitório</v>
          </cell>
          <cell r="F829">
            <v>0</v>
          </cell>
          <cell r="H829" t="str">
            <v>A0</v>
          </cell>
          <cell r="I829">
            <v>2</v>
          </cell>
          <cell r="J829">
            <v>39427</v>
          </cell>
          <cell r="K829">
            <v>39431</v>
          </cell>
          <cell r="P829" t="str">
            <v/>
          </cell>
          <cell r="S829" t="str">
            <v/>
          </cell>
        </row>
        <row r="830">
          <cell r="E830" t="str">
            <v>CONCRETO</v>
          </cell>
          <cell r="F830">
            <v>0</v>
          </cell>
          <cell r="P830" t="str">
            <v/>
          </cell>
          <cell r="S830" t="str">
            <v/>
          </cell>
        </row>
        <row r="831">
          <cell r="A831">
            <v>609</v>
          </cell>
          <cell r="B831" t="str">
            <v>LV-7009-C-7000</v>
          </cell>
          <cell r="C831" t="str">
            <v>LV-E06-B03-027</v>
          </cell>
          <cell r="D831" t="str">
            <v>E.40.CN.070.075</v>
          </cell>
          <cell r="E831" t="str">
            <v>Lista de Verificação de Desenhos de Fornecedores</v>
          </cell>
          <cell r="F831">
            <v>0</v>
          </cell>
          <cell r="H831" t="str">
            <v>A4</v>
          </cell>
          <cell r="I831">
            <v>14</v>
          </cell>
          <cell r="J831">
            <v>39447</v>
          </cell>
          <cell r="K831">
            <v>39453</v>
          </cell>
          <cell r="P831" t="str">
            <v/>
          </cell>
          <cell r="S831" t="str">
            <v/>
          </cell>
        </row>
        <row r="832">
          <cell r="E832" t="str">
            <v>METÁLICA</v>
          </cell>
          <cell r="F832">
            <v>0</v>
          </cell>
          <cell r="P832" t="str">
            <v/>
          </cell>
          <cell r="S832" t="str">
            <v/>
          </cell>
        </row>
        <row r="833">
          <cell r="A833">
            <v>610</v>
          </cell>
          <cell r="B833" t="str">
            <v>LV-7009-S-7000</v>
          </cell>
          <cell r="C833" t="str">
            <v>LV-E06-B04-026</v>
          </cell>
          <cell r="D833" t="str">
            <v>E.40.EM.070.075</v>
          </cell>
          <cell r="E833" t="str">
            <v>Lista de Verificação de Desenhos de Fornecedores</v>
          </cell>
          <cell r="F833">
            <v>0</v>
          </cell>
          <cell r="H833" t="str">
            <v>A4</v>
          </cell>
          <cell r="I833">
            <v>8</v>
          </cell>
          <cell r="J833">
            <v>39447</v>
          </cell>
          <cell r="K833">
            <v>39453</v>
          </cell>
          <cell r="P833" t="str">
            <v/>
          </cell>
          <cell r="S833" t="str">
            <v/>
          </cell>
        </row>
        <row r="834">
          <cell r="E834" t="str">
            <v>ELÉTRICA</v>
          </cell>
          <cell r="F834">
            <v>0</v>
          </cell>
          <cell r="P834" t="str">
            <v/>
          </cell>
          <cell r="S834" t="str">
            <v/>
          </cell>
        </row>
        <row r="835">
          <cell r="A835">
            <v>611</v>
          </cell>
          <cell r="B835" t="str">
            <v>7009-E-7000 e 7001</v>
          </cell>
          <cell r="C835" t="str">
            <v>DE-E06-E06-090</v>
          </cell>
          <cell r="D835" t="str">
            <v>E.40.EL.070.100</v>
          </cell>
          <cell r="E835" t="str">
            <v>Planta de Distribuição de Força e Aterramento</v>
          </cell>
          <cell r="F835">
            <v>0</v>
          </cell>
          <cell r="H835" t="str">
            <v>A1</v>
          </cell>
          <cell r="I835">
            <v>2</v>
          </cell>
          <cell r="J835">
            <v>39427</v>
          </cell>
          <cell r="K835">
            <v>39433</v>
          </cell>
          <cell r="P835" t="str">
            <v/>
          </cell>
          <cell r="S835" t="str">
            <v/>
          </cell>
        </row>
        <row r="836">
          <cell r="A836">
            <v>612</v>
          </cell>
          <cell r="B836" t="str">
            <v>7009-E-7002 e 7003</v>
          </cell>
          <cell r="C836" t="str">
            <v>DE-E06-E06-091</v>
          </cell>
          <cell r="D836" t="str">
            <v>E.40.EL.070.100</v>
          </cell>
          <cell r="E836" t="str">
            <v>Planta de Iluminação e Tomadas de Corrente</v>
          </cell>
          <cell r="F836">
            <v>0</v>
          </cell>
          <cell r="H836" t="str">
            <v>A1</v>
          </cell>
          <cell r="I836">
            <v>2</v>
          </cell>
          <cell r="J836">
            <v>39427</v>
          </cell>
          <cell r="K836">
            <v>39433</v>
          </cell>
          <cell r="P836" t="str">
            <v/>
          </cell>
          <cell r="S836" t="str">
            <v/>
          </cell>
        </row>
        <row r="837">
          <cell r="A837">
            <v>613</v>
          </cell>
          <cell r="B837" t="str">
            <v>7009-E-7004  e 7005</v>
          </cell>
          <cell r="C837" t="str">
            <v>DE-E06-E06-092</v>
          </cell>
          <cell r="D837" t="str">
            <v>E.40.EL.070.100</v>
          </cell>
          <cell r="E837" t="str">
            <v>Planta de SPDA</v>
          </cell>
          <cell r="F837">
            <v>0</v>
          </cell>
          <cell r="H837" t="str">
            <v>A1</v>
          </cell>
          <cell r="I837">
            <v>2</v>
          </cell>
          <cell r="J837">
            <v>39427</v>
          </cell>
          <cell r="K837">
            <v>39433</v>
          </cell>
          <cell r="P837" t="str">
            <v/>
          </cell>
          <cell r="S837" t="str">
            <v/>
          </cell>
        </row>
        <row r="838">
          <cell r="A838">
            <v>614</v>
          </cell>
          <cell r="B838" t="str">
            <v>7009-E-7006 a 7008</v>
          </cell>
          <cell r="C838" t="str">
            <v>DE-E06-E06-093</v>
          </cell>
          <cell r="D838" t="str">
            <v>E.40.EL.070.100</v>
          </cell>
          <cell r="E838" t="str">
            <v>Diagrama Unifilar e Quadro de Cargas Elétricas</v>
          </cell>
          <cell r="F838">
            <v>0</v>
          </cell>
          <cell r="H838" t="str">
            <v>A1</v>
          </cell>
          <cell r="I838">
            <v>3.75</v>
          </cell>
          <cell r="J838">
            <v>39427</v>
          </cell>
          <cell r="K838">
            <v>39433</v>
          </cell>
          <cell r="P838" t="str">
            <v/>
          </cell>
          <cell r="S838" t="str">
            <v/>
          </cell>
        </row>
        <row r="839">
          <cell r="A839">
            <v>615</v>
          </cell>
          <cell r="B839" t="str">
            <v>MC-7009-E-7000</v>
          </cell>
          <cell r="C839" t="str">
            <v>MC-E06-E06-047</v>
          </cell>
          <cell r="D839" t="str">
            <v>E.40.EL.070.100</v>
          </cell>
          <cell r="E839" t="str">
            <v>Memória de Cálculo de Iluminação</v>
          </cell>
          <cell r="F839">
            <v>0</v>
          </cell>
          <cell r="H839" t="str">
            <v>A4</v>
          </cell>
          <cell r="I839">
            <v>3</v>
          </cell>
          <cell r="J839">
            <v>39427</v>
          </cell>
          <cell r="K839">
            <v>39433</v>
          </cell>
          <cell r="P839" t="str">
            <v/>
          </cell>
          <cell r="S839" t="str">
            <v/>
          </cell>
        </row>
        <row r="840">
          <cell r="A840">
            <v>616</v>
          </cell>
          <cell r="B840" t="str">
            <v>MC-7009-E-7001</v>
          </cell>
          <cell r="C840" t="str">
            <v>MC-E06-E06-048</v>
          </cell>
          <cell r="D840" t="str">
            <v>E.40.EL.070.100</v>
          </cell>
          <cell r="E840" t="str">
            <v>Memória de Cálculo de SPDA</v>
          </cell>
          <cell r="F840">
            <v>0</v>
          </cell>
          <cell r="H840" t="str">
            <v>A4</v>
          </cell>
          <cell r="I840">
            <v>3</v>
          </cell>
          <cell r="J840">
            <v>39427</v>
          </cell>
          <cell r="K840">
            <v>39433</v>
          </cell>
          <cell r="P840" t="str">
            <v/>
          </cell>
          <cell r="S840" t="str">
            <v/>
          </cell>
        </row>
        <row r="841">
          <cell r="A841">
            <v>617</v>
          </cell>
          <cell r="B841" t="str">
            <v>LM-7009-E-7000</v>
          </cell>
          <cell r="C841" t="str">
            <v>LM-E06-E06-024</v>
          </cell>
          <cell r="D841" t="str">
            <v>E.40.EL.070.100</v>
          </cell>
          <cell r="E841" t="str">
            <v>Lista de Materiais</v>
          </cell>
          <cell r="F841">
            <v>0</v>
          </cell>
          <cell r="H841" t="str">
            <v>A4</v>
          </cell>
          <cell r="I841">
            <v>1.375</v>
          </cell>
          <cell r="J841">
            <v>39427</v>
          </cell>
          <cell r="K841">
            <v>39433</v>
          </cell>
          <cell r="P841" t="str">
            <v/>
          </cell>
          <cell r="S841" t="str">
            <v/>
          </cell>
        </row>
        <row r="842">
          <cell r="A842">
            <v>618</v>
          </cell>
          <cell r="B842" t="str">
            <v>FD-7009-E-7000</v>
          </cell>
          <cell r="C842" t="str">
            <v>FD-E06-E06-024</v>
          </cell>
          <cell r="D842" t="str">
            <v>E.40.EL.070.100</v>
          </cell>
          <cell r="E842" t="str">
            <v>Folha de Dados (Quadro de Distribuição)</v>
          </cell>
          <cell r="F842">
            <v>0</v>
          </cell>
          <cell r="H842" t="str">
            <v>A4</v>
          </cell>
          <cell r="I842">
            <v>0.125</v>
          </cell>
          <cell r="J842">
            <v>39427</v>
          </cell>
          <cell r="K842">
            <v>39433</v>
          </cell>
          <cell r="P842" t="str">
            <v/>
          </cell>
          <cell r="S842" t="str">
            <v/>
          </cell>
        </row>
        <row r="843">
          <cell r="A843">
            <v>619</v>
          </cell>
          <cell r="B843" t="str">
            <v>FD-7009-E-7001</v>
          </cell>
          <cell r="C843" t="str">
            <v>FD-E06-E06-025</v>
          </cell>
          <cell r="D843" t="str">
            <v>E.40.EL.070.100</v>
          </cell>
          <cell r="E843" t="str">
            <v>Folha de Dados (Quadro de Distribuição)</v>
          </cell>
          <cell r="F843">
            <v>0</v>
          </cell>
          <cell r="H843" t="str">
            <v>A4</v>
          </cell>
          <cell r="I843">
            <v>0.125</v>
          </cell>
          <cell r="J843">
            <v>39427</v>
          </cell>
          <cell r="K843">
            <v>39433</v>
          </cell>
          <cell r="P843" t="str">
            <v/>
          </cell>
          <cell r="S843" t="str">
            <v/>
          </cell>
        </row>
        <row r="844">
          <cell r="A844">
            <v>620</v>
          </cell>
          <cell r="B844" t="str">
            <v>FD-7009-E-7002</v>
          </cell>
          <cell r="C844" t="str">
            <v>FD-E06-E06-026</v>
          </cell>
          <cell r="D844" t="str">
            <v>E.40.EL.070.100</v>
          </cell>
          <cell r="E844" t="str">
            <v>Folha de Dados (Quadro de Distribuição)</v>
          </cell>
          <cell r="F844">
            <v>0</v>
          </cell>
          <cell r="H844" t="str">
            <v>A4</v>
          </cell>
          <cell r="I844">
            <v>0.125</v>
          </cell>
          <cell r="J844">
            <v>39427</v>
          </cell>
          <cell r="K844">
            <v>39433</v>
          </cell>
          <cell r="P844" t="str">
            <v/>
          </cell>
          <cell r="S844" t="str">
            <v/>
          </cell>
        </row>
        <row r="845">
          <cell r="A845">
            <v>621</v>
          </cell>
          <cell r="B845" t="str">
            <v>MD-7009-E-7000</v>
          </cell>
          <cell r="C845" t="str">
            <v>MD-E06-E06-024</v>
          </cell>
          <cell r="D845" t="str">
            <v>E.40.EL.070.100</v>
          </cell>
          <cell r="E845" t="str">
            <v>Memorial Descritivo</v>
          </cell>
          <cell r="F845">
            <v>0</v>
          </cell>
          <cell r="H845" t="str">
            <v>A4</v>
          </cell>
          <cell r="I845">
            <v>1</v>
          </cell>
          <cell r="J845">
            <v>39427</v>
          </cell>
          <cell r="K845">
            <v>39433</v>
          </cell>
          <cell r="P845" t="str">
            <v/>
          </cell>
          <cell r="S845" t="str">
            <v/>
          </cell>
        </row>
        <row r="846">
          <cell r="E846" t="str">
            <v>TELEFONIA E DADOS</v>
          </cell>
          <cell r="F846">
            <v>0</v>
          </cell>
          <cell r="P846" t="str">
            <v/>
          </cell>
          <cell r="S846" t="str">
            <v/>
          </cell>
        </row>
        <row r="847">
          <cell r="A847">
            <v>622</v>
          </cell>
          <cell r="B847" t="str">
            <v>7009-K-7000</v>
          </cell>
          <cell r="C847" t="str">
            <v>DE-E06-E47-012</v>
          </cell>
          <cell r="D847" t="str">
            <v>E.40.CM.070.095</v>
          </cell>
          <cell r="E847" t="str">
            <v>Planta Baixa</v>
          </cell>
          <cell r="F847">
            <v>0</v>
          </cell>
          <cell r="H847" t="str">
            <v>A1</v>
          </cell>
          <cell r="I847">
            <v>1</v>
          </cell>
          <cell r="J847">
            <v>39427</v>
          </cell>
          <cell r="K847">
            <v>39433</v>
          </cell>
          <cell r="P847" t="str">
            <v/>
          </cell>
          <cell r="S847" t="str">
            <v/>
          </cell>
        </row>
        <row r="848">
          <cell r="A848">
            <v>623</v>
          </cell>
          <cell r="B848" t="str">
            <v>LM-7009-K-7000</v>
          </cell>
          <cell r="C848" t="str">
            <v>LM-E06-E47-012</v>
          </cell>
          <cell r="D848" t="str">
            <v>E.40.CM.070.095</v>
          </cell>
          <cell r="E848" t="str">
            <v>Lista de Materiais</v>
          </cell>
          <cell r="F848">
            <v>0</v>
          </cell>
          <cell r="H848" t="str">
            <v>A4</v>
          </cell>
          <cell r="I848">
            <v>0.125</v>
          </cell>
          <cell r="J848">
            <v>39427</v>
          </cell>
          <cell r="K848">
            <v>39433</v>
          </cell>
          <cell r="P848" t="str">
            <v/>
          </cell>
          <cell r="S848" t="str">
            <v/>
          </cell>
        </row>
        <row r="849">
          <cell r="E849" t="str">
            <v>HIDROSSANITÁRIAS</v>
          </cell>
          <cell r="F849">
            <v>0</v>
          </cell>
          <cell r="P849" t="str">
            <v/>
          </cell>
          <cell r="S849" t="str">
            <v/>
          </cell>
        </row>
        <row r="850">
          <cell r="A850">
            <v>624</v>
          </cell>
          <cell r="B850" t="str">
            <v>7009-B-7000</v>
          </cell>
          <cell r="C850" t="str">
            <v>DE-E06-B49-075</v>
          </cell>
          <cell r="D850" t="str">
            <v>E.40.IE.070.100</v>
          </cell>
          <cell r="E850" t="str">
            <v>Planta Baixa - Água Fria e Quente</v>
          </cell>
          <cell r="F850">
            <v>0</v>
          </cell>
          <cell r="H850" t="str">
            <v>A1</v>
          </cell>
          <cell r="I850">
            <v>1</v>
          </cell>
          <cell r="J850">
            <v>39427</v>
          </cell>
          <cell r="K850">
            <v>39433</v>
          </cell>
          <cell r="P850" t="str">
            <v/>
          </cell>
          <cell r="S850" t="str">
            <v/>
          </cell>
        </row>
        <row r="851">
          <cell r="A851">
            <v>625</v>
          </cell>
          <cell r="B851" t="str">
            <v>7009-B-7001</v>
          </cell>
          <cell r="C851" t="str">
            <v>DE-E06-B49-076</v>
          </cell>
          <cell r="D851" t="str">
            <v>E.40.IE.070.100</v>
          </cell>
          <cell r="E851" t="str">
            <v>Isométricos - Água Fria e Quente</v>
          </cell>
          <cell r="F851">
            <v>0</v>
          </cell>
          <cell r="H851" t="str">
            <v>A1</v>
          </cell>
          <cell r="I851">
            <v>2</v>
          </cell>
          <cell r="J851">
            <v>39427</v>
          </cell>
          <cell r="K851">
            <v>39433</v>
          </cell>
          <cell r="P851" t="str">
            <v/>
          </cell>
          <cell r="S851" t="str">
            <v/>
          </cell>
        </row>
        <row r="852">
          <cell r="A852">
            <v>626</v>
          </cell>
          <cell r="B852" t="str">
            <v>7009-B-7002</v>
          </cell>
          <cell r="C852" t="str">
            <v>DE-E06-B49-077</v>
          </cell>
          <cell r="D852" t="str">
            <v>E.40.IE.070.100</v>
          </cell>
          <cell r="E852" t="str">
            <v>Planta Baixa - Esgoto Sanitário</v>
          </cell>
          <cell r="F852">
            <v>0</v>
          </cell>
          <cell r="H852" t="str">
            <v>A1</v>
          </cell>
          <cell r="I852">
            <v>1</v>
          </cell>
          <cell r="J852">
            <v>39427</v>
          </cell>
          <cell r="K852">
            <v>39433</v>
          </cell>
          <cell r="P852" t="str">
            <v/>
          </cell>
          <cell r="S852" t="str">
            <v/>
          </cell>
        </row>
        <row r="853">
          <cell r="A853">
            <v>627</v>
          </cell>
          <cell r="B853" t="str">
            <v>7009-B-7003</v>
          </cell>
          <cell r="C853" t="str">
            <v>DE-E06-B49-078</v>
          </cell>
          <cell r="D853" t="str">
            <v>E.40.IE.070.100</v>
          </cell>
          <cell r="E853" t="str">
            <v>Planta - Esquema Vertical e Detalhes - Esgoto Sanitário</v>
          </cell>
          <cell r="F853">
            <v>0</v>
          </cell>
          <cell r="H853" t="str">
            <v>A1</v>
          </cell>
          <cell r="I853">
            <v>2</v>
          </cell>
          <cell r="J853">
            <v>39427</v>
          </cell>
          <cell r="K853">
            <v>39433</v>
          </cell>
          <cell r="P853" t="str">
            <v/>
          </cell>
          <cell r="S853" t="str">
            <v/>
          </cell>
        </row>
        <row r="854">
          <cell r="A854">
            <v>628</v>
          </cell>
          <cell r="B854" t="str">
            <v>7009-B-7004</v>
          </cell>
          <cell r="C854" t="str">
            <v>DE-E06-B49-079</v>
          </cell>
          <cell r="D854" t="str">
            <v>E.40.IE.070.100</v>
          </cell>
          <cell r="E854" t="str">
            <v>Águas Pluviais - Planta</v>
          </cell>
          <cell r="F854">
            <v>0</v>
          </cell>
          <cell r="H854" t="str">
            <v>A1</v>
          </cell>
          <cell r="I854">
            <v>1</v>
          </cell>
          <cell r="J854">
            <v>39427</v>
          </cell>
          <cell r="K854">
            <v>39433</v>
          </cell>
          <cell r="P854" t="str">
            <v/>
          </cell>
          <cell r="S854" t="str">
            <v/>
          </cell>
        </row>
        <row r="855">
          <cell r="A855">
            <v>629</v>
          </cell>
          <cell r="B855" t="str">
            <v>7009-B-7005</v>
          </cell>
          <cell r="C855" t="str">
            <v>DE-E06-B49-080</v>
          </cell>
          <cell r="D855" t="str">
            <v>E.40.IE.070.100</v>
          </cell>
          <cell r="E855" t="str">
            <v>Águas Pluviais - Detalhes</v>
          </cell>
          <cell r="F855">
            <v>0</v>
          </cell>
          <cell r="H855" t="str">
            <v>A1</v>
          </cell>
          <cell r="I855">
            <v>1</v>
          </cell>
          <cell r="J855">
            <v>39427</v>
          </cell>
          <cell r="K855">
            <v>39433</v>
          </cell>
          <cell r="P855" t="str">
            <v/>
          </cell>
          <cell r="S855" t="str">
            <v/>
          </cell>
        </row>
        <row r="856">
          <cell r="A856">
            <v>630</v>
          </cell>
          <cell r="B856" t="str">
            <v>7009-B-7006</v>
          </cell>
          <cell r="C856" t="str">
            <v>DE-E06-B49-081</v>
          </cell>
          <cell r="D856" t="str">
            <v>E.40.IE.070.100</v>
          </cell>
          <cell r="E856" t="str">
            <v>Planta de Cobertura</v>
          </cell>
          <cell r="F856">
            <v>0</v>
          </cell>
          <cell r="H856" t="str">
            <v>A1</v>
          </cell>
          <cell r="I856">
            <v>1</v>
          </cell>
          <cell r="J856">
            <v>39427</v>
          </cell>
          <cell r="K856">
            <v>39433</v>
          </cell>
          <cell r="P856" t="str">
            <v/>
          </cell>
          <cell r="S856" t="str">
            <v/>
          </cell>
        </row>
        <row r="857">
          <cell r="A857">
            <v>631</v>
          </cell>
          <cell r="B857" t="str">
            <v>LM-7009-B-7000</v>
          </cell>
          <cell r="C857" t="str">
            <v>LM-E06-B49-023</v>
          </cell>
          <cell r="D857" t="str">
            <v>E.40.IE.070.100</v>
          </cell>
          <cell r="E857" t="str">
            <v>Lista de Material</v>
          </cell>
          <cell r="F857">
            <v>0</v>
          </cell>
          <cell r="H857" t="str">
            <v>A4</v>
          </cell>
          <cell r="I857">
            <v>0.375</v>
          </cell>
          <cell r="J857">
            <v>39427</v>
          </cell>
          <cell r="K857">
            <v>39433</v>
          </cell>
          <cell r="P857" t="str">
            <v/>
          </cell>
          <cell r="S857" t="str">
            <v/>
          </cell>
        </row>
        <row r="858">
          <cell r="A858">
            <v>632</v>
          </cell>
          <cell r="B858" t="str">
            <v>MC-7009-B-7000</v>
          </cell>
          <cell r="C858" t="str">
            <v>MC-E06-B49-001</v>
          </cell>
          <cell r="D858" t="str">
            <v>E.40.IE.070.100</v>
          </cell>
          <cell r="E858" t="str">
            <v>Memória de Cálculo</v>
          </cell>
          <cell r="F858">
            <v>0</v>
          </cell>
          <cell r="H858" t="str">
            <v>A4</v>
          </cell>
          <cell r="I858">
            <v>1</v>
          </cell>
          <cell r="J858">
            <v>39427</v>
          </cell>
          <cell r="K858">
            <v>39433</v>
          </cell>
          <cell r="P858" t="str">
            <v/>
          </cell>
          <cell r="S858" t="str">
            <v/>
          </cell>
        </row>
        <row r="859">
          <cell r="E859" t="str">
            <v>ORÇAMENTAÇÃO</v>
          </cell>
          <cell r="F859">
            <v>0</v>
          </cell>
          <cell r="P859" t="str">
            <v/>
          </cell>
          <cell r="S859" t="str">
            <v/>
          </cell>
        </row>
        <row r="860">
          <cell r="A860">
            <v>633</v>
          </cell>
          <cell r="B860" t="str">
            <v>RT-7009-H-7000</v>
          </cell>
          <cell r="C860" t="str">
            <v>RT-E06-B00-022</v>
          </cell>
          <cell r="D860" t="str">
            <v>E.40.00.000.006</v>
          </cell>
          <cell r="E860" t="str">
            <v>Pacote para Orçamentação</v>
          </cell>
          <cell r="F860">
            <v>0</v>
          </cell>
          <cell r="H860" t="str">
            <v>A4</v>
          </cell>
          <cell r="I860">
            <v>3.2</v>
          </cell>
          <cell r="J860">
            <v>39473</v>
          </cell>
          <cell r="K860">
            <v>39532</v>
          </cell>
          <cell r="P860" t="str">
            <v/>
          </cell>
          <cell r="S860" t="str">
            <v/>
          </cell>
        </row>
        <row r="861">
          <cell r="E861" t="str">
            <v>ANÁLISE DE PROPOSTA</v>
          </cell>
          <cell r="F861">
            <v>0</v>
          </cell>
          <cell r="P861" t="str">
            <v/>
          </cell>
          <cell r="S861" t="str">
            <v/>
          </cell>
        </row>
        <row r="862">
          <cell r="A862">
            <v>634</v>
          </cell>
          <cell r="B862" t="str">
            <v>PT-7009-H-7000</v>
          </cell>
          <cell r="C862" t="str">
            <v>PT-E06-B00-022</v>
          </cell>
          <cell r="D862" t="str">
            <v>E.40.00.000.006</v>
          </cell>
          <cell r="E862" t="str">
            <v>Análise de Proposta</v>
          </cell>
          <cell r="F862">
            <v>0</v>
          </cell>
          <cell r="H862" t="str">
            <v>A4</v>
          </cell>
          <cell r="I862">
            <v>1.5</v>
          </cell>
          <cell r="J862">
            <v>39473</v>
          </cell>
          <cell r="K862">
            <v>39532</v>
          </cell>
          <cell r="P862" t="str">
            <v/>
          </cell>
          <cell r="S862" t="str">
            <v/>
          </cell>
        </row>
        <row r="863">
          <cell r="B863">
            <v>7011</v>
          </cell>
          <cell r="E863" t="str">
            <v>BRIGADA DE INCÊNDIO E SEGURANÇA DO TRABALHO</v>
          </cell>
          <cell r="F863">
            <v>0</v>
          </cell>
          <cell r="P863" t="str">
            <v/>
          </cell>
          <cell r="S863" t="str">
            <v/>
          </cell>
        </row>
        <row r="864">
          <cell r="E864" t="str">
            <v>ARQUITETURA</v>
          </cell>
          <cell r="F864">
            <v>0</v>
          </cell>
          <cell r="P864" t="str">
            <v/>
          </cell>
          <cell r="S864" t="str">
            <v/>
          </cell>
        </row>
        <row r="865">
          <cell r="A865">
            <v>635</v>
          </cell>
          <cell r="B865" t="str">
            <v>7011-A-7000</v>
          </cell>
          <cell r="C865" t="str">
            <v>DE-E06-B15-109</v>
          </cell>
          <cell r="D865" t="str">
            <v>E.40.AR.070.125</v>
          </cell>
          <cell r="E865" t="str">
            <v>Planta Baixa e Cobertura</v>
          </cell>
          <cell r="F865">
            <v>0</v>
          </cell>
          <cell r="H865" t="str">
            <v>A1</v>
          </cell>
          <cell r="I865">
            <v>1</v>
          </cell>
          <cell r="J865">
            <v>39417</v>
          </cell>
          <cell r="K865">
            <v>39423</v>
          </cell>
          <cell r="P865" t="str">
            <v/>
          </cell>
          <cell r="S865" t="str">
            <v/>
          </cell>
        </row>
        <row r="866">
          <cell r="A866">
            <v>636</v>
          </cell>
          <cell r="B866" t="str">
            <v>7011-A-7001</v>
          </cell>
          <cell r="C866" t="str">
            <v>DE-E06-B15-110</v>
          </cell>
          <cell r="D866" t="str">
            <v>E.40.AR.070.125</v>
          </cell>
          <cell r="E866" t="str">
            <v>Cortes e Fachadas</v>
          </cell>
          <cell r="F866">
            <v>0</v>
          </cell>
          <cell r="H866" t="str">
            <v>A1</v>
          </cell>
          <cell r="I866">
            <v>1</v>
          </cell>
          <cell r="J866">
            <v>39417</v>
          </cell>
          <cell r="K866">
            <v>39423</v>
          </cell>
          <cell r="P866" t="str">
            <v/>
          </cell>
          <cell r="S866" t="str">
            <v/>
          </cell>
        </row>
        <row r="867">
          <cell r="A867">
            <v>637</v>
          </cell>
          <cell r="B867" t="str">
            <v>7011-A-7002</v>
          </cell>
          <cell r="C867" t="str">
            <v>DE-E06-B15-111</v>
          </cell>
          <cell r="D867" t="str">
            <v>E.40.AR.070.135</v>
          </cell>
          <cell r="E867" t="str">
            <v>Det. Sanitários/Copa</v>
          </cell>
          <cell r="F867">
            <v>0</v>
          </cell>
          <cell r="H867" t="str">
            <v>A1</v>
          </cell>
          <cell r="I867">
            <v>1</v>
          </cell>
          <cell r="J867">
            <v>39434</v>
          </cell>
          <cell r="K867">
            <v>39438</v>
          </cell>
          <cell r="P867" t="str">
            <v/>
          </cell>
          <cell r="S867" t="str">
            <v/>
          </cell>
        </row>
        <row r="868">
          <cell r="A868">
            <v>638</v>
          </cell>
          <cell r="B868" t="str">
            <v>7011-A-7003</v>
          </cell>
          <cell r="C868" t="str">
            <v>DE-E06-B15-112</v>
          </cell>
          <cell r="D868" t="str">
            <v>E.40.AR.070.135</v>
          </cell>
          <cell r="E868" t="str">
            <v>Paginação de Forro e Lay out de Mobiliário</v>
          </cell>
          <cell r="F868">
            <v>0</v>
          </cell>
          <cell r="H868" t="str">
            <v>A1</v>
          </cell>
          <cell r="I868">
            <v>1</v>
          </cell>
          <cell r="J868">
            <v>39434</v>
          </cell>
          <cell r="K868">
            <v>39438</v>
          </cell>
          <cell r="P868" t="str">
            <v/>
          </cell>
          <cell r="S868" t="str">
            <v/>
          </cell>
        </row>
        <row r="869">
          <cell r="E869" t="str">
            <v>CONCRETO</v>
          </cell>
          <cell r="F869">
            <v>0</v>
          </cell>
          <cell r="P869" t="str">
            <v/>
          </cell>
          <cell r="S869" t="str">
            <v/>
          </cell>
        </row>
        <row r="870">
          <cell r="A870">
            <v>639</v>
          </cell>
          <cell r="B870" t="str">
            <v>LV-7011-C-7000</v>
          </cell>
          <cell r="C870" t="str">
            <v>LV-E06-B03-028</v>
          </cell>
          <cell r="D870" t="str">
            <v>E.40.CN.070.085</v>
          </cell>
          <cell r="E870" t="str">
            <v>Lista de Verificação de Desenhos de Fornecedores</v>
          </cell>
          <cell r="F870">
            <v>0</v>
          </cell>
          <cell r="H870" t="str">
            <v>A4</v>
          </cell>
          <cell r="I870">
            <v>8</v>
          </cell>
          <cell r="J870">
            <v>39454</v>
          </cell>
          <cell r="K870">
            <v>39460</v>
          </cell>
          <cell r="P870" t="str">
            <v/>
          </cell>
          <cell r="S870" t="str">
            <v/>
          </cell>
        </row>
        <row r="871">
          <cell r="E871" t="str">
            <v>METÁLICA</v>
          </cell>
          <cell r="F871">
            <v>0</v>
          </cell>
          <cell r="P871" t="str">
            <v/>
          </cell>
          <cell r="S871" t="str">
            <v/>
          </cell>
        </row>
        <row r="872">
          <cell r="A872">
            <v>640</v>
          </cell>
          <cell r="B872" t="str">
            <v>LV-7011-S-7000</v>
          </cell>
          <cell r="C872" t="str">
            <v>LV-E06-B04-027</v>
          </cell>
          <cell r="D872" t="str">
            <v>E.40.EM.070.085</v>
          </cell>
          <cell r="E872" t="str">
            <v>Lista de Verificação de Desenhos de Fornecedores</v>
          </cell>
          <cell r="F872">
            <v>0</v>
          </cell>
          <cell r="H872" t="str">
            <v>A4</v>
          </cell>
          <cell r="I872">
            <v>6</v>
          </cell>
          <cell r="J872">
            <v>39454</v>
          </cell>
          <cell r="K872">
            <v>39460</v>
          </cell>
          <cell r="P872" t="str">
            <v/>
          </cell>
          <cell r="S872" t="str">
            <v/>
          </cell>
        </row>
        <row r="873">
          <cell r="E873" t="str">
            <v>ELÉTRICA</v>
          </cell>
          <cell r="F873">
            <v>0</v>
          </cell>
          <cell r="P873" t="str">
            <v/>
          </cell>
          <cell r="S873" t="str">
            <v/>
          </cell>
        </row>
        <row r="874">
          <cell r="A874">
            <v>641</v>
          </cell>
          <cell r="B874" t="str">
            <v>7011-E-7000</v>
          </cell>
          <cell r="C874" t="str">
            <v>DE-E06-E06-094</v>
          </cell>
          <cell r="D874" t="str">
            <v>E.40.EL.070.120</v>
          </cell>
          <cell r="E874" t="str">
            <v>Planta de Distribuição de Força e Aterramento</v>
          </cell>
          <cell r="F874">
            <v>0</v>
          </cell>
          <cell r="H874" t="str">
            <v>A1</v>
          </cell>
          <cell r="I874">
            <v>1</v>
          </cell>
          <cell r="J874">
            <v>39434</v>
          </cell>
          <cell r="K874">
            <v>39440</v>
          </cell>
          <cell r="P874" t="str">
            <v/>
          </cell>
          <cell r="S874" t="str">
            <v/>
          </cell>
        </row>
        <row r="875">
          <cell r="A875">
            <v>642</v>
          </cell>
          <cell r="B875" t="str">
            <v>7011-E-7001</v>
          </cell>
          <cell r="C875" t="str">
            <v>DE-E06-E06-095</v>
          </cell>
          <cell r="D875" t="str">
            <v>E.40.EL.070.120</v>
          </cell>
          <cell r="E875" t="str">
            <v>Planta de Iluminação e Tomadas de Corrente</v>
          </cell>
          <cell r="F875">
            <v>0</v>
          </cell>
          <cell r="H875" t="str">
            <v>A1</v>
          </cell>
          <cell r="I875">
            <v>1</v>
          </cell>
          <cell r="J875">
            <v>39434</v>
          </cell>
          <cell r="K875">
            <v>39440</v>
          </cell>
          <cell r="P875" t="str">
            <v/>
          </cell>
          <cell r="S875" t="str">
            <v/>
          </cell>
        </row>
        <row r="876">
          <cell r="A876">
            <v>643</v>
          </cell>
          <cell r="B876" t="str">
            <v>7011-E-7002</v>
          </cell>
          <cell r="C876" t="str">
            <v>DE-E06-E06-096</v>
          </cell>
          <cell r="D876" t="str">
            <v>E.40.EL.070.120</v>
          </cell>
          <cell r="E876" t="str">
            <v>Planta de SPDA</v>
          </cell>
          <cell r="F876">
            <v>0</v>
          </cell>
          <cell r="H876" t="str">
            <v>A1</v>
          </cell>
          <cell r="I876">
            <v>1</v>
          </cell>
          <cell r="J876">
            <v>39434</v>
          </cell>
          <cell r="K876">
            <v>39440</v>
          </cell>
          <cell r="P876" t="str">
            <v/>
          </cell>
          <cell r="S876" t="str">
            <v/>
          </cell>
        </row>
        <row r="877">
          <cell r="A877">
            <v>644</v>
          </cell>
          <cell r="B877" t="str">
            <v>7011-E-7003</v>
          </cell>
          <cell r="C877" t="str">
            <v>DE-E06-E06-097</v>
          </cell>
          <cell r="D877" t="str">
            <v>E.40.EL.070.120</v>
          </cell>
          <cell r="E877" t="str">
            <v>Diagrama Unifilar e Quadro de Cargas Elétricas</v>
          </cell>
          <cell r="F877">
            <v>0</v>
          </cell>
          <cell r="H877" t="str">
            <v>A1</v>
          </cell>
          <cell r="I877">
            <v>1.25</v>
          </cell>
          <cell r="J877">
            <v>39434</v>
          </cell>
          <cell r="K877">
            <v>39440</v>
          </cell>
          <cell r="P877" t="str">
            <v/>
          </cell>
          <cell r="S877" t="str">
            <v/>
          </cell>
        </row>
        <row r="878">
          <cell r="A878">
            <v>645</v>
          </cell>
          <cell r="B878" t="str">
            <v>MC-7011-E-7000</v>
          </cell>
          <cell r="C878" t="str">
            <v>MC-E06-E06-049</v>
          </cell>
          <cell r="D878" t="str">
            <v>E.40.EL.070.120</v>
          </cell>
          <cell r="E878" t="str">
            <v>Memória de Cálculo de Iluminação</v>
          </cell>
          <cell r="F878">
            <v>0</v>
          </cell>
          <cell r="H878" t="str">
            <v>A4</v>
          </cell>
          <cell r="I878">
            <v>3</v>
          </cell>
          <cell r="J878">
            <v>39434</v>
          </cell>
          <cell r="K878">
            <v>39440</v>
          </cell>
          <cell r="P878" t="str">
            <v/>
          </cell>
          <cell r="S878" t="str">
            <v/>
          </cell>
        </row>
        <row r="879">
          <cell r="A879">
            <v>646</v>
          </cell>
          <cell r="B879" t="str">
            <v>MC-7011-E-7001</v>
          </cell>
          <cell r="C879" t="str">
            <v>MC-E06-E06-050</v>
          </cell>
          <cell r="D879" t="str">
            <v>E.40.EL.070.120</v>
          </cell>
          <cell r="E879" t="str">
            <v>Memória de Cálculo de SPDA</v>
          </cell>
          <cell r="F879">
            <v>0</v>
          </cell>
          <cell r="H879" t="str">
            <v>A4</v>
          </cell>
          <cell r="I879">
            <v>3</v>
          </cell>
          <cell r="J879">
            <v>39434</v>
          </cell>
          <cell r="K879">
            <v>39440</v>
          </cell>
          <cell r="P879" t="str">
            <v/>
          </cell>
          <cell r="S879" t="str">
            <v/>
          </cell>
        </row>
        <row r="880">
          <cell r="A880">
            <v>647</v>
          </cell>
          <cell r="B880" t="str">
            <v>LM-7011-E-7000</v>
          </cell>
          <cell r="C880" t="str">
            <v>LM-E06-E06-025</v>
          </cell>
          <cell r="D880" t="str">
            <v>E.40.EL.070.120</v>
          </cell>
          <cell r="E880" t="str">
            <v>Lista de Materiais</v>
          </cell>
          <cell r="F880">
            <v>0</v>
          </cell>
          <cell r="H880" t="str">
            <v>A4</v>
          </cell>
          <cell r="I880">
            <v>1</v>
          </cell>
          <cell r="J880">
            <v>39434</v>
          </cell>
          <cell r="K880">
            <v>39440</v>
          </cell>
          <cell r="P880" t="str">
            <v/>
          </cell>
          <cell r="S880" t="str">
            <v/>
          </cell>
        </row>
        <row r="881">
          <cell r="A881">
            <v>648</v>
          </cell>
          <cell r="B881" t="str">
            <v>FD-7011-E-7000</v>
          </cell>
          <cell r="C881" t="str">
            <v>FD-E06-E06-027</v>
          </cell>
          <cell r="D881" t="str">
            <v>E.40.EL.070.120</v>
          </cell>
          <cell r="E881" t="str">
            <v>Folha de Dados (Quadro de Distribuição)</v>
          </cell>
          <cell r="F881">
            <v>0</v>
          </cell>
          <cell r="H881" t="str">
            <v>A4</v>
          </cell>
          <cell r="I881">
            <v>0.125</v>
          </cell>
          <cell r="J881">
            <v>39434</v>
          </cell>
          <cell r="K881">
            <v>39440</v>
          </cell>
          <cell r="P881" t="str">
            <v/>
          </cell>
          <cell r="S881" t="str">
            <v/>
          </cell>
        </row>
        <row r="882">
          <cell r="A882">
            <v>649</v>
          </cell>
          <cell r="B882" t="str">
            <v>MD-7011-E-7000</v>
          </cell>
          <cell r="C882" t="str">
            <v>MD-E06-E06-025</v>
          </cell>
          <cell r="D882" t="str">
            <v>E.40.EL.070.120</v>
          </cell>
          <cell r="E882" t="str">
            <v>Memorial Descritivo</v>
          </cell>
          <cell r="F882">
            <v>0</v>
          </cell>
          <cell r="H882" t="str">
            <v>A4</v>
          </cell>
          <cell r="I882">
            <v>1</v>
          </cell>
          <cell r="J882">
            <v>39434</v>
          </cell>
          <cell r="K882">
            <v>39440</v>
          </cell>
          <cell r="P882" t="str">
            <v/>
          </cell>
          <cell r="S882" t="str">
            <v/>
          </cell>
        </row>
        <row r="883">
          <cell r="E883" t="str">
            <v>TELEFONIA E DADOS</v>
          </cell>
          <cell r="F883">
            <v>0</v>
          </cell>
          <cell r="P883" t="str">
            <v/>
          </cell>
          <cell r="S883" t="str">
            <v/>
          </cell>
        </row>
        <row r="884">
          <cell r="A884">
            <v>650</v>
          </cell>
          <cell r="B884" t="str">
            <v>7011-K-7000</v>
          </cell>
          <cell r="C884" t="str">
            <v>DE-E06-E47-013</v>
          </cell>
          <cell r="D884" t="str">
            <v>E.40.CM.070.110</v>
          </cell>
          <cell r="E884" t="str">
            <v>Planta Baixa</v>
          </cell>
          <cell r="F884">
            <v>0</v>
          </cell>
          <cell r="H884" t="str">
            <v>A1</v>
          </cell>
          <cell r="I884">
            <v>1</v>
          </cell>
          <cell r="J884">
            <v>39434</v>
          </cell>
          <cell r="K884">
            <v>39440</v>
          </cell>
          <cell r="P884" t="str">
            <v/>
          </cell>
          <cell r="S884" t="str">
            <v/>
          </cell>
        </row>
        <row r="885">
          <cell r="A885">
            <v>651</v>
          </cell>
          <cell r="B885" t="str">
            <v>LM-7011-K-7000</v>
          </cell>
          <cell r="C885" t="str">
            <v>LM-E06-E47-013</v>
          </cell>
          <cell r="D885" t="str">
            <v>E.40.CM.070.110</v>
          </cell>
          <cell r="E885" t="str">
            <v>Lista de Materiais</v>
          </cell>
          <cell r="F885">
            <v>0</v>
          </cell>
          <cell r="H885" t="str">
            <v>A4</v>
          </cell>
          <cell r="I885">
            <v>0.125</v>
          </cell>
          <cell r="J885">
            <v>39434</v>
          </cell>
          <cell r="K885">
            <v>39440</v>
          </cell>
          <cell r="P885" t="str">
            <v/>
          </cell>
          <cell r="S885" t="str">
            <v/>
          </cell>
        </row>
        <row r="886">
          <cell r="E886" t="str">
            <v>HIDROSSANITÁRIAS</v>
          </cell>
          <cell r="F886">
            <v>0</v>
          </cell>
          <cell r="P886" t="str">
            <v/>
          </cell>
          <cell r="S886" t="str">
            <v/>
          </cell>
        </row>
        <row r="887">
          <cell r="A887">
            <v>652</v>
          </cell>
          <cell r="B887" t="str">
            <v>7011-B-7000</v>
          </cell>
          <cell r="C887" t="str">
            <v>DE-E06-B49-082</v>
          </cell>
          <cell r="D887" t="str">
            <v>E.40.IE.070.115</v>
          </cell>
          <cell r="E887" t="str">
            <v>Planta e Isométrico - Água Fria</v>
          </cell>
          <cell r="F887">
            <v>0</v>
          </cell>
          <cell r="H887" t="str">
            <v>A1</v>
          </cell>
          <cell r="I887">
            <v>1</v>
          </cell>
          <cell r="J887">
            <v>39434</v>
          </cell>
          <cell r="K887">
            <v>39440</v>
          </cell>
          <cell r="P887" t="str">
            <v/>
          </cell>
          <cell r="S887" t="str">
            <v/>
          </cell>
        </row>
        <row r="888">
          <cell r="A888">
            <v>653</v>
          </cell>
          <cell r="B888" t="str">
            <v>7011-B-7001</v>
          </cell>
          <cell r="C888" t="str">
            <v>DE-E06-B49-083</v>
          </cell>
          <cell r="D888" t="str">
            <v>E.40.IE.070.115</v>
          </cell>
          <cell r="E888" t="str">
            <v>Planta e Esquema Vertical - Esgoto Sanitário</v>
          </cell>
          <cell r="F888">
            <v>0</v>
          </cell>
          <cell r="H888" t="str">
            <v>A1</v>
          </cell>
          <cell r="I888">
            <v>1</v>
          </cell>
          <cell r="J888">
            <v>39434</v>
          </cell>
          <cell r="K888">
            <v>39440</v>
          </cell>
          <cell r="P888" t="str">
            <v/>
          </cell>
          <cell r="S888" t="str">
            <v/>
          </cell>
        </row>
        <row r="889">
          <cell r="A889">
            <v>654</v>
          </cell>
          <cell r="B889" t="str">
            <v>7011-B-7002</v>
          </cell>
          <cell r="C889" t="str">
            <v>DE-E06-B49-084</v>
          </cell>
          <cell r="D889" t="str">
            <v>E.40.IE.070.115</v>
          </cell>
          <cell r="E889" t="str">
            <v>Planta e Detalhes - Águas Pluviais</v>
          </cell>
          <cell r="F889">
            <v>0</v>
          </cell>
          <cell r="H889" t="str">
            <v>A1</v>
          </cell>
          <cell r="I889">
            <v>1</v>
          </cell>
          <cell r="J889">
            <v>39434</v>
          </cell>
          <cell r="K889">
            <v>39440</v>
          </cell>
          <cell r="P889" t="str">
            <v/>
          </cell>
          <cell r="S889" t="str">
            <v/>
          </cell>
        </row>
        <row r="890">
          <cell r="A890">
            <v>655</v>
          </cell>
          <cell r="B890" t="str">
            <v>7011-B-7003</v>
          </cell>
          <cell r="C890" t="str">
            <v>DE-E06-B49-085</v>
          </cell>
          <cell r="D890" t="str">
            <v>E.40.IE.070.115</v>
          </cell>
          <cell r="E890" t="str">
            <v>Planta de Cobertura</v>
          </cell>
          <cell r="F890">
            <v>0</v>
          </cell>
          <cell r="H890" t="str">
            <v>A1</v>
          </cell>
          <cell r="I890">
            <v>1</v>
          </cell>
          <cell r="J890">
            <v>39434</v>
          </cell>
          <cell r="K890">
            <v>39440</v>
          </cell>
          <cell r="P890" t="str">
            <v/>
          </cell>
          <cell r="S890" t="str">
            <v/>
          </cell>
        </row>
        <row r="891">
          <cell r="A891">
            <v>656</v>
          </cell>
          <cell r="B891" t="str">
            <v>LM-7011-B-7000</v>
          </cell>
          <cell r="C891" t="str">
            <v>LM-E06-B49-024</v>
          </cell>
          <cell r="D891" t="str">
            <v>E.40.IE.070.115</v>
          </cell>
          <cell r="E891" t="str">
            <v>Lista de Material</v>
          </cell>
          <cell r="F891">
            <v>0</v>
          </cell>
          <cell r="H891" t="str">
            <v>A4</v>
          </cell>
          <cell r="I891">
            <v>0.375</v>
          </cell>
          <cell r="J891">
            <v>39434</v>
          </cell>
          <cell r="K891">
            <v>39440</v>
          </cell>
          <cell r="P891" t="str">
            <v/>
          </cell>
          <cell r="S891" t="str">
            <v/>
          </cell>
        </row>
        <row r="892">
          <cell r="E892" t="str">
            <v>ORÇAMENTAÇÃO</v>
          </cell>
          <cell r="F892">
            <v>0</v>
          </cell>
          <cell r="P892" t="str">
            <v/>
          </cell>
          <cell r="S892" t="str">
            <v/>
          </cell>
        </row>
        <row r="893">
          <cell r="A893">
            <v>657</v>
          </cell>
          <cell r="B893" t="str">
            <v>RT-7011-H-7000</v>
          </cell>
          <cell r="C893" t="str">
            <v>RT-E06-B00-023</v>
          </cell>
          <cell r="D893" t="str">
            <v>E.40.00.000.006</v>
          </cell>
          <cell r="E893" t="str">
            <v>Pacote para Orçamentação</v>
          </cell>
          <cell r="F893">
            <v>0</v>
          </cell>
          <cell r="H893" t="str">
            <v>A4</v>
          </cell>
          <cell r="I893">
            <v>1.5</v>
          </cell>
          <cell r="J893">
            <v>39473</v>
          </cell>
          <cell r="K893">
            <v>39532</v>
          </cell>
          <cell r="P893" t="str">
            <v/>
          </cell>
          <cell r="S893" t="str">
            <v/>
          </cell>
        </row>
        <row r="894">
          <cell r="E894" t="str">
            <v>ANÁLISE DE PROPOSTA</v>
          </cell>
          <cell r="F894">
            <v>0</v>
          </cell>
          <cell r="P894" t="str">
            <v/>
          </cell>
          <cell r="S894" t="str">
            <v/>
          </cell>
        </row>
        <row r="895">
          <cell r="A895">
            <v>658</v>
          </cell>
          <cell r="B895" t="str">
            <v>PT-7011-H-7000</v>
          </cell>
          <cell r="C895" t="str">
            <v>PT-E06-B00-023</v>
          </cell>
          <cell r="D895" t="str">
            <v>E.40.00.000.006</v>
          </cell>
          <cell r="E895" t="str">
            <v>Análise de Proposta</v>
          </cell>
          <cell r="F895">
            <v>0</v>
          </cell>
          <cell r="H895" t="str">
            <v>A4</v>
          </cell>
          <cell r="I895">
            <v>1</v>
          </cell>
          <cell r="J895">
            <v>39473</v>
          </cell>
          <cell r="K895">
            <v>39532</v>
          </cell>
          <cell r="P895" t="str">
            <v/>
          </cell>
          <cell r="S895" t="str">
            <v/>
          </cell>
        </row>
        <row r="896">
          <cell r="B896" t="str">
            <v>ÁREA 90</v>
          </cell>
          <cell r="E896" t="str">
            <v>SISTEMA DE REJEITO E PROTEÇÃO AMBIENTAL</v>
          </cell>
          <cell r="F896">
            <v>0</v>
          </cell>
          <cell r="P896" t="str">
            <v/>
          </cell>
          <cell r="S896" t="str">
            <v/>
          </cell>
        </row>
        <row r="897">
          <cell r="B897">
            <v>9016</v>
          </cell>
          <cell r="E897" t="str">
            <v>GUARITA DO C.M.D (CENTRAL DE MATERIAIS DESCARTÁVEIS)</v>
          </cell>
          <cell r="F897">
            <v>0</v>
          </cell>
          <cell r="P897" t="str">
            <v/>
          </cell>
          <cell r="S897" t="str">
            <v/>
          </cell>
        </row>
        <row r="898">
          <cell r="E898" t="str">
            <v>ARQUITETURA</v>
          </cell>
          <cell r="F898">
            <v>0</v>
          </cell>
          <cell r="P898" t="str">
            <v/>
          </cell>
          <cell r="S898" t="str">
            <v/>
          </cell>
        </row>
        <row r="899">
          <cell r="A899">
            <v>659</v>
          </cell>
          <cell r="B899" t="str">
            <v>9016-A-7000</v>
          </cell>
          <cell r="C899" t="str">
            <v>DE-E06-B15-113</v>
          </cell>
          <cell r="D899" t="str">
            <v>E.40.AR.090.005</v>
          </cell>
          <cell r="E899" t="str">
            <v>Planta Baixa, Cobertura e Cortes</v>
          </cell>
          <cell r="F899">
            <v>0</v>
          </cell>
          <cell r="H899" t="str">
            <v>A1</v>
          </cell>
          <cell r="I899">
            <v>1</v>
          </cell>
          <cell r="J899">
            <v>39441</v>
          </cell>
          <cell r="K899">
            <v>39445</v>
          </cell>
          <cell r="P899" t="str">
            <v/>
          </cell>
          <cell r="S899" t="str">
            <v/>
          </cell>
        </row>
        <row r="900">
          <cell r="A900">
            <v>660</v>
          </cell>
          <cell r="B900" t="str">
            <v>9016-A-7001</v>
          </cell>
          <cell r="C900" t="str">
            <v>DE-E06-B15-114</v>
          </cell>
          <cell r="D900" t="str">
            <v>E.40.AR.090.015</v>
          </cell>
          <cell r="E900" t="str">
            <v>Fachadas, Det. Sanitário e Pag. Forro</v>
          </cell>
          <cell r="F900">
            <v>0</v>
          </cell>
          <cell r="H900" t="str">
            <v>A1</v>
          </cell>
          <cell r="I900">
            <v>1</v>
          </cell>
          <cell r="J900">
            <v>39456</v>
          </cell>
          <cell r="K900">
            <v>39460</v>
          </cell>
          <cell r="P900" t="str">
            <v/>
          </cell>
          <cell r="S900" t="str">
            <v/>
          </cell>
        </row>
        <row r="901">
          <cell r="E901" t="str">
            <v>CONCRETO</v>
          </cell>
          <cell r="F901">
            <v>0</v>
          </cell>
          <cell r="P901" t="str">
            <v/>
          </cell>
          <cell r="S901" t="str">
            <v/>
          </cell>
        </row>
        <row r="902">
          <cell r="A902">
            <v>661</v>
          </cell>
          <cell r="B902" t="str">
            <v>LV-9016-C-7000</v>
          </cell>
          <cell r="C902" t="str">
            <v>LV-E06-B03-029</v>
          </cell>
          <cell r="D902" t="str">
            <v>E.40.CN.090.010</v>
          </cell>
          <cell r="E902" t="str">
            <v>Lista de Verificação de Desenhos de Fornecedores</v>
          </cell>
          <cell r="F902">
            <v>0</v>
          </cell>
          <cell r="H902" t="str">
            <v>A4</v>
          </cell>
          <cell r="I902">
            <v>3</v>
          </cell>
          <cell r="J902">
            <v>39476</v>
          </cell>
          <cell r="K902">
            <v>39480</v>
          </cell>
          <cell r="P902" t="str">
            <v/>
          </cell>
          <cell r="S902" t="str">
            <v/>
          </cell>
        </row>
        <row r="903">
          <cell r="E903" t="str">
            <v>METÁLICA</v>
          </cell>
          <cell r="F903">
            <v>0</v>
          </cell>
          <cell r="P903" t="str">
            <v/>
          </cell>
          <cell r="S903" t="str">
            <v/>
          </cell>
        </row>
        <row r="904">
          <cell r="A904">
            <v>662</v>
          </cell>
          <cell r="B904" t="str">
            <v>LV-9016-S-7000</v>
          </cell>
          <cell r="C904" t="str">
            <v>LV-E06-B04-028</v>
          </cell>
          <cell r="D904" t="str">
            <v>E.40.EM.090.010</v>
          </cell>
          <cell r="E904" t="str">
            <v>Lista de Verificação de Desenhos de Fornecedores</v>
          </cell>
          <cell r="F904">
            <v>0</v>
          </cell>
          <cell r="H904" t="str">
            <v>A4</v>
          </cell>
          <cell r="I904">
            <v>3</v>
          </cell>
          <cell r="J904">
            <v>39476</v>
          </cell>
          <cell r="K904">
            <v>39480</v>
          </cell>
          <cell r="P904" t="str">
            <v/>
          </cell>
          <cell r="S904" t="str">
            <v/>
          </cell>
        </row>
        <row r="905">
          <cell r="E905" t="str">
            <v>ELÉTRICA</v>
          </cell>
          <cell r="F905">
            <v>0</v>
          </cell>
          <cell r="P905" t="str">
            <v/>
          </cell>
          <cell r="S905" t="str">
            <v/>
          </cell>
        </row>
        <row r="906">
          <cell r="A906">
            <v>663</v>
          </cell>
          <cell r="B906" t="str">
            <v>9016-E-7000</v>
          </cell>
          <cell r="C906" t="str">
            <v>DE-E06-E06-098</v>
          </cell>
          <cell r="D906" t="str">
            <v>E.40.EL.090.005</v>
          </cell>
          <cell r="E906" t="str">
            <v>Planta de Distribuição de Força e Aterramento</v>
          </cell>
          <cell r="F906">
            <v>0</v>
          </cell>
          <cell r="H906" t="str">
            <v>A1</v>
          </cell>
          <cell r="I906">
            <v>1</v>
          </cell>
          <cell r="J906">
            <v>39456</v>
          </cell>
          <cell r="K906">
            <v>39460</v>
          </cell>
          <cell r="P906" t="str">
            <v/>
          </cell>
          <cell r="S906" t="str">
            <v/>
          </cell>
        </row>
        <row r="907">
          <cell r="A907">
            <v>664</v>
          </cell>
          <cell r="B907" t="str">
            <v>9016-E-7001</v>
          </cell>
          <cell r="C907" t="str">
            <v>DE-E06-E06-099</v>
          </cell>
          <cell r="D907" t="str">
            <v>E.40.EL.090.005</v>
          </cell>
          <cell r="E907" t="str">
            <v>Planta de Iluminação e Tomadas de Corrente</v>
          </cell>
          <cell r="F907">
            <v>0</v>
          </cell>
          <cell r="H907" t="str">
            <v>A1</v>
          </cell>
          <cell r="I907">
            <v>1</v>
          </cell>
          <cell r="J907">
            <v>39456</v>
          </cell>
          <cell r="K907">
            <v>39460</v>
          </cell>
          <cell r="P907" t="str">
            <v/>
          </cell>
          <cell r="S907" t="str">
            <v/>
          </cell>
        </row>
        <row r="908">
          <cell r="A908">
            <v>665</v>
          </cell>
          <cell r="B908" t="str">
            <v>9016-E-7002</v>
          </cell>
          <cell r="C908" t="str">
            <v>DE-E06-E06-100</v>
          </cell>
          <cell r="D908" t="str">
            <v>E.40.EL.090.005</v>
          </cell>
          <cell r="E908" t="str">
            <v>Planta de SPDA</v>
          </cell>
          <cell r="F908">
            <v>0</v>
          </cell>
          <cell r="H908" t="str">
            <v>A1</v>
          </cell>
          <cell r="I908">
            <v>1</v>
          </cell>
          <cell r="J908">
            <v>39456</v>
          </cell>
          <cell r="K908">
            <v>39460</v>
          </cell>
          <cell r="P908" t="str">
            <v/>
          </cell>
          <cell r="S908" t="str">
            <v/>
          </cell>
        </row>
        <row r="909">
          <cell r="A909">
            <v>666</v>
          </cell>
          <cell r="B909" t="str">
            <v>9016-E-7003</v>
          </cell>
          <cell r="C909" t="str">
            <v>DE-E06-E06-101</v>
          </cell>
          <cell r="D909" t="str">
            <v>E.40.EL.090.005</v>
          </cell>
          <cell r="E909" t="str">
            <v>Diagrama Unifilar e Quadro de Cargas Elétricas</v>
          </cell>
          <cell r="F909">
            <v>0</v>
          </cell>
          <cell r="H909" t="str">
            <v>A1</v>
          </cell>
          <cell r="I909">
            <v>1.25</v>
          </cell>
          <cell r="J909">
            <v>39456</v>
          </cell>
          <cell r="K909">
            <v>39460</v>
          </cell>
          <cell r="P909" t="str">
            <v/>
          </cell>
          <cell r="S909" t="str">
            <v/>
          </cell>
        </row>
        <row r="910">
          <cell r="A910">
            <v>667</v>
          </cell>
          <cell r="B910" t="str">
            <v>MC-9016-E-7000</v>
          </cell>
          <cell r="C910" t="str">
            <v>MC-E06-E06-051</v>
          </cell>
          <cell r="D910" t="str">
            <v>E.40.EL.090.005</v>
          </cell>
          <cell r="E910" t="str">
            <v>Memória de Cálculo de Iluminação</v>
          </cell>
          <cell r="F910">
            <v>0</v>
          </cell>
          <cell r="H910" t="str">
            <v>A4</v>
          </cell>
          <cell r="I910">
            <v>3</v>
          </cell>
          <cell r="J910">
            <v>39456</v>
          </cell>
          <cell r="K910">
            <v>39460</v>
          </cell>
          <cell r="P910" t="str">
            <v/>
          </cell>
          <cell r="S910" t="str">
            <v/>
          </cell>
        </row>
        <row r="911">
          <cell r="A911">
            <v>668</v>
          </cell>
          <cell r="B911" t="str">
            <v>MC-9016-E-7001</v>
          </cell>
          <cell r="C911" t="str">
            <v>MC-E06-E06-052</v>
          </cell>
          <cell r="D911" t="str">
            <v>E.40.EL.090.005</v>
          </cell>
          <cell r="E911" t="str">
            <v>Memória de Cálculo de SPDA</v>
          </cell>
          <cell r="F911">
            <v>0</v>
          </cell>
          <cell r="H911" t="str">
            <v>A4</v>
          </cell>
          <cell r="I911">
            <v>3</v>
          </cell>
          <cell r="J911">
            <v>39456</v>
          </cell>
          <cell r="K911">
            <v>39460</v>
          </cell>
          <cell r="P911" t="str">
            <v/>
          </cell>
          <cell r="S911" t="str">
            <v/>
          </cell>
        </row>
        <row r="912">
          <cell r="A912">
            <v>669</v>
          </cell>
          <cell r="B912" t="str">
            <v>LM-9016-E-7000</v>
          </cell>
          <cell r="C912" t="str">
            <v>LM-E06-E06-026</v>
          </cell>
          <cell r="D912" t="str">
            <v>E.40.EL.090.005</v>
          </cell>
          <cell r="E912" t="str">
            <v>Lista de Materiais</v>
          </cell>
          <cell r="F912">
            <v>0</v>
          </cell>
          <cell r="H912" t="str">
            <v>A4</v>
          </cell>
          <cell r="I912">
            <v>1</v>
          </cell>
          <cell r="J912">
            <v>39456</v>
          </cell>
          <cell r="K912">
            <v>39460</v>
          </cell>
          <cell r="P912" t="str">
            <v/>
          </cell>
          <cell r="S912" t="str">
            <v/>
          </cell>
        </row>
        <row r="913">
          <cell r="A913">
            <v>670</v>
          </cell>
          <cell r="B913" t="str">
            <v>FD-9016-E-7000</v>
          </cell>
          <cell r="C913" t="str">
            <v>FD-E06-E06-028</v>
          </cell>
          <cell r="D913" t="str">
            <v>E.40.EL.090.005</v>
          </cell>
          <cell r="E913" t="str">
            <v>Folha de Dados (Quadro de Distribuição)</v>
          </cell>
          <cell r="F913">
            <v>0</v>
          </cell>
          <cell r="H913" t="str">
            <v>A4</v>
          </cell>
          <cell r="I913">
            <v>0.125</v>
          </cell>
          <cell r="J913">
            <v>39456</v>
          </cell>
          <cell r="K913">
            <v>39460</v>
          </cell>
          <cell r="P913" t="str">
            <v/>
          </cell>
          <cell r="S913" t="str">
            <v/>
          </cell>
        </row>
        <row r="914">
          <cell r="A914">
            <v>671</v>
          </cell>
          <cell r="B914" t="str">
            <v>MD-9016-E-7000</v>
          </cell>
          <cell r="C914" t="str">
            <v>MD-E06-E06-026</v>
          </cell>
          <cell r="D914" t="str">
            <v>E.40.EL.090.005</v>
          </cell>
          <cell r="E914" t="str">
            <v>Memorial Descritivo</v>
          </cell>
          <cell r="F914">
            <v>0</v>
          </cell>
          <cell r="H914" t="str">
            <v>A4</v>
          </cell>
          <cell r="I914">
            <v>1</v>
          </cell>
          <cell r="J914">
            <v>39456</v>
          </cell>
          <cell r="K914">
            <v>39460</v>
          </cell>
          <cell r="P914" t="str">
            <v/>
          </cell>
          <cell r="S914" t="str">
            <v/>
          </cell>
        </row>
        <row r="915">
          <cell r="E915" t="str">
            <v>TELEFONIA E DADOS</v>
          </cell>
          <cell r="F915">
            <v>0</v>
          </cell>
          <cell r="P915" t="str">
            <v/>
          </cell>
          <cell r="S915" t="str">
            <v/>
          </cell>
        </row>
        <row r="916">
          <cell r="A916">
            <v>672</v>
          </cell>
          <cell r="B916" t="str">
            <v>9016-K-7000</v>
          </cell>
          <cell r="C916" t="str">
            <v>DE-E06-E47-014</v>
          </cell>
          <cell r="D916" t="str">
            <v>E.40.CM.090.005</v>
          </cell>
          <cell r="E916" t="str">
            <v>Planta Baixa</v>
          </cell>
          <cell r="F916">
            <v>0</v>
          </cell>
          <cell r="H916" t="str">
            <v>A1</v>
          </cell>
          <cell r="I916">
            <v>1</v>
          </cell>
          <cell r="J916">
            <v>39456</v>
          </cell>
          <cell r="K916">
            <v>39460</v>
          </cell>
          <cell r="P916" t="str">
            <v/>
          </cell>
          <cell r="S916" t="str">
            <v/>
          </cell>
        </row>
        <row r="917">
          <cell r="A917">
            <v>673</v>
          </cell>
          <cell r="B917" t="str">
            <v>LM-9016-K-7000</v>
          </cell>
          <cell r="C917" t="str">
            <v>LM-E06-E47-014</v>
          </cell>
          <cell r="D917" t="str">
            <v>E.40.CM.090.005</v>
          </cell>
          <cell r="E917" t="str">
            <v>Lista de Materiais</v>
          </cell>
          <cell r="F917">
            <v>0</v>
          </cell>
          <cell r="H917" t="str">
            <v>A4</v>
          </cell>
          <cell r="I917">
            <v>0.125</v>
          </cell>
          <cell r="J917">
            <v>39456</v>
          </cell>
          <cell r="K917">
            <v>39460</v>
          </cell>
          <cell r="P917" t="str">
            <v/>
          </cell>
          <cell r="S917" t="str">
            <v/>
          </cell>
        </row>
        <row r="918">
          <cell r="E918" t="str">
            <v>HIDROSSANITÁRIAS</v>
          </cell>
          <cell r="F918">
            <v>0</v>
          </cell>
          <cell r="P918" t="str">
            <v/>
          </cell>
          <cell r="S918" t="str">
            <v/>
          </cell>
        </row>
        <row r="919">
          <cell r="A919">
            <v>674</v>
          </cell>
          <cell r="B919" t="str">
            <v>9016-B-7000</v>
          </cell>
          <cell r="C919" t="str">
            <v>DE-E06-B49-086</v>
          </cell>
          <cell r="D919" t="str">
            <v>E.40.IE.090.005</v>
          </cell>
          <cell r="E919" t="str">
            <v>Plantas, Isométrico e Esquema Vertical - Água Fria e Esgoto Sanitário</v>
          </cell>
          <cell r="F919">
            <v>0</v>
          </cell>
          <cell r="H919" t="str">
            <v>A1</v>
          </cell>
          <cell r="I919">
            <v>1</v>
          </cell>
          <cell r="J919">
            <v>39456</v>
          </cell>
          <cell r="K919">
            <v>39460</v>
          </cell>
          <cell r="P919" t="str">
            <v/>
          </cell>
          <cell r="S919" t="str">
            <v/>
          </cell>
        </row>
        <row r="920">
          <cell r="A920">
            <v>675</v>
          </cell>
          <cell r="B920" t="str">
            <v>9016-B-7001</v>
          </cell>
          <cell r="C920" t="str">
            <v>DE-E06-B49-087</v>
          </cell>
          <cell r="D920" t="str">
            <v>E.40.IE.090.005</v>
          </cell>
          <cell r="E920" t="str">
            <v>Planta e Detalhes - Águas Pluviais</v>
          </cell>
          <cell r="F920">
            <v>0</v>
          </cell>
          <cell r="H920" t="str">
            <v>A1</v>
          </cell>
          <cell r="I920">
            <v>1</v>
          </cell>
          <cell r="J920">
            <v>39456</v>
          </cell>
          <cell r="K920">
            <v>39460</v>
          </cell>
          <cell r="P920" t="str">
            <v/>
          </cell>
          <cell r="S920" t="str">
            <v/>
          </cell>
        </row>
        <row r="921">
          <cell r="A921">
            <v>676</v>
          </cell>
          <cell r="B921" t="str">
            <v>LM-9016-B-7000</v>
          </cell>
          <cell r="C921" t="str">
            <v>LM-E06-B49-025</v>
          </cell>
          <cell r="D921" t="str">
            <v>E.40.IE.090.005</v>
          </cell>
          <cell r="E921" t="str">
            <v>Lista de Material</v>
          </cell>
          <cell r="F921">
            <v>0</v>
          </cell>
          <cell r="H921" t="str">
            <v>A4</v>
          </cell>
          <cell r="I921">
            <v>0.375</v>
          </cell>
          <cell r="J921">
            <v>39456</v>
          </cell>
          <cell r="K921">
            <v>39460</v>
          </cell>
          <cell r="P921" t="str">
            <v/>
          </cell>
          <cell r="S921" t="str">
            <v/>
          </cell>
        </row>
        <row r="922">
          <cell r="E922" t="str">
            <v>ORÇAMENTAÇÃO</v>
          </cell>
          <cell r="F922">
            <v>0</v>
          </cell>
          <cell r="P922" t="str">
            <v/>
          </cell>
          <cell r="S922" t="str">
            <v/>
          </cell>
        </row>
        <row r="923">
          <cell r="A923">
            <v>677</v>
          </cell>
          <cell r="B923" t="str">
            <v>RT-9016-H-7000</v>
          </cell>
          <cell r="C923" t="str">
            <v>RT-E06-B00-024</v>
          </cell>
          <cell r="D923" t="str">
            <v>E.40.00.000.006</v>
          </cell>
          <cell r="E923" t="str">
            <v>Pacote para Orçamentação</v>
          </cell>
          <cell r="F923">
            <v>0</v>
          </cell>
          <cell r="H923" t="str">
            <v>A4</v>
          </cell>
          <cell r="I923">
            <v>1</v>
          </cell>
          <cell r="J923">
            <v>39473</v>
          </cell>
          <cell r="K923">
            <v>39532</v>
          </cell>
          <cell r="P923" t="str">
            <v/>
          </cell>
          <cell r="S923" t="str">
            <v/>
          </cell>
        </row>
        <row r="924">
          <cell r="E924" t="str">
            <v>ANÁLISE DE PROPOSTA</v>
          </cell>
          <cell r="F924">
            <v>0</v>
          </cell>
          <cell r="P924" t="str">
            <v/>
          </cell>
          <cell r="S924" t="str">
            <v/>
          </cell>
        </row>
        <row r="925">
          <cell r="A925">
            <v>678</v>
          </cell>
          <cell r="B925" t="str">
            <v>PT-9016-H-7000</v>
          </cell>
          <cell r="C925" t="str">
            <v>PT-E06-B00-024</v>
          </cell>
          <cell r="D925" t="str">
            <v>E.40.00.000.006</v>
          </cell>
          <cell r="E925" t="str">
            <v>Análise de Proposta</v>
          </cell>
          <cell r="F925">
            <v>0</v>
          </cell>
          <cell r="H925" t="str">
            <v>A4</v>
          </cell>
          <cell r="I925">
            <v>0.5</v>
          </cell>
          <cell r="J925">
            <v>39473</v>
          </cell>
          <cell r="K925">
            <v>39532</v>
          </cell>
          <cell r="P925" t="str">
            <v/>
          </cell>
          <cell r="S925" t="str">
            <v/>
          </cell>
        </row>
        <row r="926">
          <cell r="B926">
            <v>9017</v>
          </cell>
          <cell r="E926" t="str">
            <v>ESCRITÓRIO DO C.M.D (CENTRAL DE MATERIAIS DESCARTÁVEIS)</v>
          </cell>
          <cell r="F926">
            <v>0</v>
          </cell>
          <cell r="P926" t="str">
            <v/>
          </cell>
          <cell r="S926" t="str">
            <v/>
          </cell>
        </row>
        <row r="927">
          <cell r="E927" t="str">
            <v>ARQUITETURA</v>
          </cell>
          <cell r="F927">
            <v>0</v>
          </cell>
          <cell r="P927" t="str">
            <v/>
          </cell>
          <cell r="S927" t="str">
            <v/>
          </cell>
        </row>
        <row r="928">
          <cell r="A928">
            <v>679</v>
          </cell>
          <cell r="B928" t="str">
            <v>9017-A-7000</v>
          </cell>
          <cell r="C928" t="str">
            <v>DE-E06-B15-115</v>
          </cell>
          <cell r="D928" t="str">
            <v>E.40.AR.090.020</v>
          </cell>
          <cell r="E928" t="str">
            <v>Planta Baixa e Cobertura</v>
          </cell>
          <cell r="F928">
            <v>0</v>
          </cell>
          <cell r="H928" t="str">
            <v>A1</v>
          </cell>
          <cell r="I928">
            <v>1</v>
          </cell>
          <cell r="J928">
            <v>39417</v>
          </cell>
          <cell r="K928">
            <v>39423</v>
          </cell>
          <cell r="P928" t="str">
            <v/>
          </cell>
          <cell r="S928" t="str">
            <v/>
          </cell>
        </row>
        <row r="929">
          <cell r="A929">
            <v>680</v>
          </cell>
          <cell r="B929" t="str">
            <v>9017-A-7001</v>
          </cell>
          <cell r="C929" t="str">
            <v>DE-E06-B15-116</v>
          </cell>
          <cell r="D929" t="str">
            <v>E.40.AR.090.020</v>
          </cell>
          <cell r="E929" t="str">
            <v>Cortes e Fachadas</v>
          </cell>
          <cell r="F929">
            <v>0</v>
          </cell>
          <cell r="H929" t="str">
            <v>A1</v>
          </cell>
          <cell r="I929">
            <v>1</v>
          </cell>
          <cell r="J929">
            <v>39417</v>
          </cell>
          <cell r="K929">
            <v>39423</v>
          </cell>
          <cell r="P929" t="str">
            <v/>
          </cell>
          <cell r="S929" t="str">
            <v/>
          </cell>
        </row>
        <row r="930">
          <cell r="A930">
            <v>681</v>
          </cell>
          <cell r="B930" t="str">
            <v>9017-A-7002</v>
          </cell>
          <cell r="C930" t="str">
            <v>DE-E06-B15-117</v>
          </cell>
          <cell r="D930" t="str">
            <v>E.40.AR.090.030</v>
          </cell>
          <cell r="E930" t="str">
            <v>Det. Sanitários/Copa</v>
          </cell>
          <cell r="F930">
            <v>0</v>
          </cell>
          <cell r="H930" t="str">
            <v>A1</v>
          </cell>
          <cell r="I930">
            <v>1</v>
          </cell>
          <cell r="J930">
            <v>39434</v>
          </cell>
          <cell r="K930">
            <v>39438</v>
          </cell>
          <cell r="P930" t="str">
            <v/>
          </cell>
          <cell r="S930" t="str">
            <v/>
          </cell>
        </row>
        <row r="931">
          <cell r="A931">
            <v>682</v>
          </cell>
          <cell r="B931" t="str">
            <v>9017-A-7003</v>
          </cell>
          <cell r="C931" t="str">
            <v>DE-E06-B15-118</v>
          </cell>
          <cell r="D931" t="str">
            <v>E.40.AR.090.030</v>
          </cell>
          <cell r="E931" t="str">
            <v>Paginação de Forro e Lay out de Mobiliário</v>
          </cell>
          <cell r="F931">
            <v>0</v>
          </cell>
          <cell r="H931" t="str">
            <v>A1</v>
          </cell>
          <cell r="I931">
            <v>1</v>
          </cell>
          <cell r="J931">
            <v>39434</v>
          </cell>
          <cell r="K931">
            <v>39438</v>
          </cell>
          <cell r="P931" t="str">
            <v/>
          </cell>
          <cell r="S931" t="str">
            <v/>
          </cell>
        </row>
        <row r="932">
          <cell r="E932" t="str">
            <v>CONCRETO</v>
          </cell>
          <cell r="F932">
            <v>0</v>
          </cell>
          <cell r="P932" t="str">
            <v/>
          </cell>
          <cell r="S932" t="str">
            <v/>
          </cell>
        </row>
        <row r="933">
          <cell r="A933">
            <v>683</v>
          </cell>
          <cell r="B933" t="str">
            <v>LV-9017-C-7000</v>
          </cell>
          <cell r="C933" t="str">
            <v>LV-E06-B03-030</v>
          </cell>
          <cell r="D933" t="str">
            <v>E.40.CN.090.020</v>
          </cell>
          <cell r="E933" t="str">
            <v>Lista de Verificação de Desenhos de Fornecedores</v>
          </cell>
          <cell r="F933">
            <v>0</v>
          </cell>
          <cell r="H933" t="str">
            <v>A4</v>
          </cell>
          <cell r="I933">
            <v>7</v>
          </cell>
          <cell r="J933">
            <v>39454</v>
          </cell>
          <cell r="K933">
            <v>39458</v>
          </cell>
          <cell r="P933" t="str">
            <v/>
          </cell>
          <cell r="S933" t="str">
            <v/>
          </cell>
        </row>
        <row r="934">
          <cell r="E934" t="str">
            <v>METÁLICA</v>
          </cell>
          <cell r="F934">
            <v>0</v>
          </cell>
          <cell r="P934" t="str">
            <v/>
          </cell>
          <cell r="S934" t="str">
            <v/>
          </cell>
        </row>
        <row r="935">
          <cell r="A935">
            <v>684</v>
          </cell>
          <cell r="B935" t="str">
            <v>LV-9017-S-7000</v>
          </cell>
          <cell r="C935" t="str">
            <v>LV-E06-B04-029</v>
          </cell>
          <cell r="D935" t="str">
            <v>E.40.EM.090.020</v>
          </cell>
          <cell r="E935" t="str">
            <v>Lista de Verificação de Desenhos de Fornecedores</v>
          </cell>
          <cell r="F935">
            <v>0</v>
          </cell>
          <cell r="H935" t="str">
            <v>A4</v>
          </cell>
          <cell r="I935">
            <v>7</v>
          </cell>
          <cell r="J935">
            <v>39454</v>
          </cell>
          <cell r="K935">
            <v>39458</v>
          </cell>
          <cell r="P935" t="str">
            <v/>
          </cell>
          <cell r="S935" t="str">
            <v/>
          </cell>
        </row>
        <row r="936">
          <cell r="E936" t="str">
            <v>ELÉTRICA</v>
          </cell>
          <cell r="F936">
            <v>0</v>
          </cell>
          <cell r="P936" t="str">
            <v/>
          </cell>
          <cell r="S936" t="str">
            <v/>
          </cell>
        </row>
        <row r="937">
          <cell r="A937">
            <v>685</v>
          </cell>
          <cell r="B937" t="str">
            <v>9017-E-7000</v>
          </cell>
          <cell r="C937" t="str">
            <v>DE-E06-E06-102</v>
          </cell>
          <cell r="D937" t="str">
            <v>E.40.EL.090.020</v>
          </cell>
          <cell r="E937" t="str">
            <v>Planta de Distribuição de Força e Aterramento</v>
          </cell>
          <cell r="F937">
            <v>0</v>
          </cell>
          <cell r="H937" t="str">
            <v>A1</v>
          </cell>
          <cell r="I937">
            <v>1</v>
          </cell>
          <cell r="J937">
            <v>39434</v>
          </cell>
          <cell r="K937">
            <v>39438</v>
          </cell>
          <cell r="P937" t="str">
            <v/>
          </cell>
          <cell r="S937" t="str">
            <v/>
          </cell>
        </row>
        <row r="938">
          <cell r="A938">
            <v>686</v>
          </cell>
          <cell r="B938" t="str">
            <v>9017-E-7001</v>
          </cell>
          <cell r="C938" t="str">
            <v>DE-E06-E06-103</v>
          </cell>
          <cell r="D938" t="str">
            <v>E.40.EL.090.020</v>
          </cell>
          <cell r="E938" t="str">
            <v>Planta de Iluminação e Tomadas de Corrente</v>
          </cell>
          <cell r="F938">
            <v>0</v>
          </cell>
          <cell r="H938" t="str">
            <v>A1</v>
          </cell>
          <cell r="I938">
            <v>1</v>
          </cell>
          <cell r="J938">
            <v>39434</v>
          </cell>
          <cell r="K938">
            <v>39438</v>
          </cell>
          <cell r="P938" t="str">
            <v/>
          </cell>
          <cell r="S938" t="str">
            <v/>
          </cell>
        </row>
        <row r="939">
          <cell r="A939">
            <v>687</v>
          </cell>
          <cell r="B939" t="str">
            <v>9017-E-7002</v>
          </cell>
          <cell r="C939" t="str">
            <v>DE-E06-E06-104</v>
          </cell>
          <cell r="D939" t="str">
            <v>E.40.EL.090.020</v>
          </cell>
          <cell r="E939" t="str">
            <v>Planta de SPDA</v>
          </cell>
          <cell r="F939">
            <v>0</v>
          </cell>
          <cell r="H939" t="str">
            <v>A1</v>
          </cell>
          <cell r="I939">
            <v>1</v>
          </cell>
          <cell r="J939">
            <v>39434</v>
          </cell>
          <cell r="K939">
            <v>39438</v>
          </cell>
          <cell r="P939" t="str">
            <v/>
          </cell>
          <cell r="S939" t="str">
            <v/>
          </cell>
        </row>
        <row r="940">
          <cell r="A940">
            <v>688</v>
          </cell>
          <cell r="B940" t="str">
            <v>9017-E-7003</v>
          </cell>
          <cell r="C940" t="str">
            <v>DE-E06-E06-105</v>
          </cell>
          <cell r="D940" t="str">
            <v>E.40.EL.090.020</v>
          </cell>
          <cell r="E940" t="str">
            <v>Diagrama Unifilar e Quadro de Cargas Elétricas</v>
          </cell>
          <cell r="F940">
            <v>0</v>
          </cell>
          <cell r="H940" t="str">
            <v>A1</v>
          </cell>
          <cell r="I940">
            <v>1.25</v>
          </cell>
          <cell r="J940">
            <v>39434</v>
          </cell>
          <cell r="K940">
            <v>39438</v>
          </cell>
          <cell r="P940" t="str">
            <v/>
          </cell>
          <cell r="S940" t="str">
            <v/>
          </cell>
        </row>
        <row r="941">
          <cell r="A941">
            <v>689</v>
          </cell>
          <cell r="B941" t="str">
            <v>MC-9017-E-7000</v>
          </cell>
          <cell r="C941" t="str">
            <v>MC-E06-E06-053</v>
          </cell>
          <cell r="D941" t="str">
            <v>E.40.EL.090.020</v>
          </cell>
          <cell r="E941" t="str">
            <v>Memória de Cálculo de Iluminação</v>
          </cell>
          <cell r="F941">
            <v>0</v>
          </cell>
          <cell r="H941" t="str">
            <v>A4</v>
          </cell>
          <cell r="I941">
            <v>3</v>
          </cell>
          <cell r="J941">
            <v>39434</v>
          </cell>
          <cell r="K941">
            <v>39438</v>
          </cell>
          <cell r="P941" t="str">
            <v/>
          </cell>
          <cell r="S941" t="str">
            <v/>
          </cell>
        </row>
        <row r="942">
          <cell r="A942">
            <v>690</v>
          </cell>
          <cell r="B942" t="str">
            <v>MC-9017-E-7001</v>
          </cell>
          <cell r="C942" t="str">
            <v>MC-E06-E06-054</v>
          </cell>
          <cell r="D942" t="str">
            <v>E.40.EL.090.020</v>
          </cell>
          <cell r="E942" t="str">
            <v>Memória de Cálculo de SPDA</v>
          </cell>
          <cell r="F942">
            <v>0</v>
          </cell>
          <cell r="H942" t="str">
            <v>A4</v>
          </cell>
          <cell r="I942">
            <v>3</v>
          </cell>
          <cell r="J942">
            <v>39434</v>
          </cell>
          <cell r="K942">
            <v>39438</v>
          </cell>
          <cell r="P942" t="str">
            <v/>
          </cell>
          <cell r="S942" t="str">
            <v/>
          </cell>
        </row>
        <row r="943">
          <cell r="A943">
            <v>691</v>
          </cell>
          <cell r="B943" t="str">
            <v>LM-9017-E-7000</v>
          </cell>
          <cell r="C943" t="str">
            <v>LM-E06-E06-027</v>
          </cell>
          <cell r="D943" t="str">
            <v>E.40.EL.090.020</v>
          </cell>
          <cell r="E943" t="str">
            <v>Lista de Materiais</v>
          </cell>
          <cell r="F943">
            <v>0</v>
          </cell>
          <cell r="H943" t="str">
            <v>A4</v>
          </cell>
          <cell r="I943">
            <v>0.875</v>
          </cell>
          <cell r="J943">
            <v>39434</v>
          </cell>
          <cell r="K943">
            <v>39438</v>
          </cell>
          <cell r="P943" t="str">
            <v/>
          </cell>
          <cell r="S943" t="str">
            <v/>
          </cell>
        </row>
        <row r="944">
          <cell r="A944">
            <v>692</v>
          </cell>
          <cell r="B944" t="str">
            <v>FD-9017-E-7000</v>
          </cell>
          <cell r="C944" t="str">
            <v>FD-E06-E06-029</v>
          </cell>
          <cell r="D944" t="str">
            <v>E.40.EL.090.020</v>
          </cell>
          <cell r="E944" t="str">
            <v>Folha de Dados</v>
          </cell>
          <cell r="F944">
            <v>0</v>
          </cell>
          <cell r="H944" t="str">
            <v>A4</v>
          </cell>
          <cell r="I944">
            <v>0.125</v>
          </cell>
          <cell r="J944">
            <v>39434</v>
          </cell>
          <cell r="K944">
            <v>39438</v>
          </cell>
          <cell r="P944" t="str">
            <v/>
          </cell>
          <cell r="S944" t="str">
            <v/>
          </cell>
        </row>
        <row r="945">
          <cell r="A945">
            <v>693</v>
          </cell>
          <cell r="B945" t="str">
            <v>MD-9017-E-7000</v>
          </cell>
          <cell r="C945" t="str">
            <v>MD-E06-E06-027</v>
          </cell>
          <cell r="D945" t="str">
            <v>E.40.EL.090.020</v>
          </cell>
          <cell r="E945" t="str">
            <v>Memorial Descritivo</v>
          </cell>
          <cell r="F945">
            <v>0</v>
          </cell>
          <cell r="H945" t="str">
            <v>A4</v>
          </cell>
          <cell r="I945">
            <v>1</v>
          </cell>
          <cell r="J945">
            <v>39434</v>
          </cell>
          <cell r="K945">
            <v>39438</v>
          </cell>
          <cell r="P945" t="str">
            <v/>
          </cell>
          <cell r="S945" t="str">
            <v/>
          </cell>
        </row>
        <row r="946">
          <cell r="E946" t="str">
            <v>TELEFONIA E DADOS</v>
          </cell>
          <cell r="F946">
            <v>0</v>
          </cell>
          <cell r="P946" t="str">
            <v/>
          </cell>
          <cell r="S946" t="str">
            <v/>
          </cell>
        </row>
        <row r="947">
          <cell r="A947">
            <v>694</v>
          </cell>
          <cell r="B947" t="str">
            <v>9017-K-7000</v>
          </cell>
          <cell r="C947" t="str">
            <v>DE-E06-E47-015</v>
          </cell>
          <cell r="D947" t="str">
            <v>E.40.CM.090.020</v>
          </cell>
          <cell r="E947" t="str">
            <v>Planta Baixa</v>
          </cell>
          <cell r="F947">
            <v>0</v>
          </cell>
          <cell r="H947" t="str">
            <v>A1</v>
          </cell>
          <cell r="I947">
            <v>1</v>
          </cell>
          <cell r="J947">
            <v>39434</v>
          </cell>
          <cell r="K947">
            <v>39438</v>
          </cell>
          <cell r="P947" t="str">
            <v/>
          </cell>
          <cell r="S947" t="str">
            <v/>
          </cell>
        </row>
        <row r="948">
          <cell r="A948">
            <v>695</v>
          </cell>
          <cell r="B948" t="str">
            <v>LM-9017-K-7000</v>
          </cell>
          <cell r="C948" t="str">
            <v>LM-E06-E47-015</v>
          </cell>
          <cell r="D948" t="str">
            <v>E.40.CM.090.020</v>
          </cell>
          <cell r="E948" t="str">
            <v>Lista de Materiais</v>
          </cell>
          <cell r="F948">
            <v>0</v>
          </cell>
          <cell r="H948" t="str">
            <v>A4</v>
          </cell>
          <cell r="I948">
            <v>0.125</v>
          </cell>
          <cell r="J948">
            <v>39434</v>
          </cell>
          <cell r="K948">
            <v>39438</v>
          </cell>
          <cell r="P948" t="str">
            <v/>
          </cell>
          <cell r="S948" t="str">
            <v/>
          </cell>
        </row>
        <row r="949">
          <cell r="E949" t="str">
            <v>HIDROSSANITÁRIAS</v>
          </cell>
          <cell r="F949">
            <v>0</v>
          </cell>
          <cell r="P949" t="str">
            <v/>
          </cell>
          <cell r="S949" t="str">
            <v/>
          </cell>
        </row>
        <row r="950">
          <cell r="A950">
            <v>696</v>
          </cell>
          <cell r="B950" t="str">
            <v>9017-B-7000</v>
          </cell>
          <cell r="C950" t="str">
            <v>DE-E06-B49-088</v>
          </cell>
          <cell r="D950" t="str">
            <v>E.40.IE.090.020</v>
          </cell>
          <cell r="E950" t="str">
            <v>Água Fria e Esg. Sanitário - Planta e Detalhes</v>
          </cell>
          <cell r="F950">
            <v>0</v>
          </cell>
          <cell r="H950" t="str">
            <v>A1</v>
          </cell>
          <cell r="I950">
            <v>1</v>
          </cell>
          <cell r="J950">
            <v>39434</v>
          </cell>
          <cell r="K950">
            <v>39438</v>
          </cell>
          <cell r="P950" t="str">
            <v/>
          </cell>
          <cell r="S950" t="str">
            <v/>
          </cell>
        </row>
        <row r="951">
          <cell r="A951">
            <v>697</v>
          </cell>
          <cell r="B951" t="str">
            <v>9017-B-7001</v>
          </cell>
          <cell r="C951" t="str">
            <v>DE-E06-B49-089</v>
          </cell>
          <cell r="D951" t="str">
            <v>E.40.IE.090.020</v>
          </cell>
          <cell r="E951" t="str">
            <v>Planta e Detalhes - Águas Pluviais</v>
          </cell>
          <cell r="F951">
            <v>0</v>
          </cell>
          <cell r="H951" t="str">
            <v>A1</v>
          </cell>
          <cell r="I951">
            <v>1</v>
          </cell>
          <cell r="J951">
            <v>39434</v>
          </cell>
          <cell r="K951">
            <v>39438</v>
          </cell>
          <cell r="P951" t="str">
            <v/>
          </cell>
          <cell r="S951" t="str">
            <v/>
          </cell>
        </row>
        <row r="952">
          <cell r="A952">
            <v>698</v>
          </cell>
          <cell r="B952" t="str">
            <v>MD-9017-B-7000</v>
          </cell>
          <cell r="C952" t="str">
            <v>DE-E06-B49-090</v>
          </cell>
          <cell r="D952" t="str">
            <v>E.40.IE.090.020</v>
          </cell>
          <cell r="E952" t="str">
            <v>Memorial Descritivo</v>
          </cell>
          <cell r="F952">
            <v>0</v>
          </cell>
          <cell r="H952" t="str">
            <v>A4</v>
          </cell>
          <cell r="I952">
            <v>1</v>
          </cell>
          <cell r="J952">
            <v>39434</v>
          </cell>
          <cell r="K952">
            <v>39438</v>
          </cell>
          <cell r="P952" t="str">
            <v/>
          </cell>
          <cell r="S952" t="str">
            <v/>
          </cell>
        </row>
        <row r="953">
          <cell r="A953">
            <v>699</v>
          </cell>
          <cell r="B953" t="str">
            <v>LM-9017-B-7000</v>
          </cell>
          <cell r="C953" t="str">
            <v>LM-E06-B49-026</v>
          </cell>
          <cell r="D953" t="str">
            <v>E.40.IE.090.020</v>
          </cell>
          <cell r="E953" t="str">
            <v>Lista de Material</v>
          </cell>
          <cell r="F953">
            <v>0</v>
          </cell>
          <cell r="H953" t="str">
            <v>A4</v>
          </cell>
          <cell r="I953">
            <v>0.375</v>
          </cell>
          <cell r="J953">
            <v>39434</v>
          </cell>
          <cell r="K953">
            <v>39438</v>
          </cell>
          <cell r="P953" t="str">
            <v/>
          </cell>
          <cell r="S953" t="str">
            <v/>
          </cell>
        </row>
        <row r="954">
          <cell r="E954" t="str">
            <v>ORÇAMENTAÇÃO</v>
          </cell>
          <cell r="F954">
            <v>0</v>
          </cell>
          <cell r="P954" t="str">
            <v/>
          </cell>
          <cell r="S954" t="str">
            <v/>
          </cell>
        </row>
        <row r="955">
          <cell r="A955">
            <v>700</v>
          </cell>
          <cell r="B955" t="str">
            <v>RT-9017-H-7000</v>
          </cell>
          <cell r="C955" t="str">
            <v>RT-E06-B00-025</v>
          </cell>
          <cell r="D955" t="str">
            <v>E.40.00.000.006</v>
          </cell>
          <cell r="E955" t="str">
            <v>Pacote para Orçamentação</v>
          </cell>
          <cell r="F955">
            <v>0</v>
          </cell>
          <cell r="H955" t="str">
            <v>A4</v>
          </cell>
          <cell r="I955">
            <v>2.5</v>
          </cell>
          <cell r="J955">
            <v>39473</v>
          </cell>
          <cell r="K955">
            <v>39532</v>
          </cell>
          <cell r="P955" t="str">
            <v/>
          </cell>
          <cell r="S955" t="str">
            <v/>
          </cell>
        </row>
        <row r="956">
          <cell r="E956" t="str">
            <v>ANÁLISE DE PROPOSTA</v>
          </cell>
          <cell r="F956">
            <v>0</v>
          </cell>
          <cell r="P956" t="str">
            <v/>
          </cell>
          <cell r="S956" t="str">
            <v/>
          </cell>
        </row>
        <row r="957">
          <cell r="A957">
            <v>701</v>
          </cell>
          <cell r="B957" t="str">
            <v>PT-9017-H-7000</v>
          </cell>
          <cell r="C957" t="str">
            <v>PT-E06-B00-025</v>
          </cell>
          <cell r="D957" t="str">
            <v>E.40.00.000.006</v>
          </cell>
          <cell r="E957" t="str">
            <v>Análise de Proposta</v>
          </cell>
          <cell r="F957">
            <v>0</v>
          </cell>
          <cell r="H957" t="str">
            <v>A4</v>
          </cell>
          <cell r="I957">
            <v>1.5</v>
          </cell>
          <cell r="J957">
            <v>39473</v>
          </cell>
          <cell r="K957">
            <v>39532</v>
          </cell>
          <cell r="P957" t="str">
            <v/>
          </cell>
          <cell r="S957" t="str">
            <v/>
          </cell>
        </row>
        <row r="958">
          <cell r="B958">
            <v>9018</v>
          </cell>
          <cell r="E958" t="str">
            <v>GALPÃO DE PRODUTOS PERIGOSOS</v>
          </cell>
          <cell r="F958">
            <v>0</v>
          </cell>
          <cell r="P958" t="str">
            <v/>
          </cell>
          <cell r="S958" t="str">
            <v/>
          </cell>
        </row>
        <row r="959">
          <cell r="E959" t="str">
            <v>ARQUITETURA</v>
          </cell>
          <cell r="F959">
            <v>0</v>
          </cell>
          <cell r="P959" t="str">
            <v/>
          </cell>
          <cell r="S959" t="str">
            <v/>
          </cell>
        </row>
        <row r="960">
          <cell r="A960">
            <v>702</v>
          </cell>
          <cell r="B960" t="str">
            <v>9018-A-7000</v>
          </cell>
          <cell r="C960" t="str">
            <v>DE-E06-B15-119</v>
          </cell>
          <cell r="D960" t="str">
            <v>E.40.AR.090.035</v>
          </cell>
          <cell r="E960" t="str">
            <v>Planta Baixa</v>
          </cell>
          <cell r="F960">
            <v>0</v>
          </cell>
          <cell r="H960" t="str">
            <v>A1</v>
          </cell>
          <cell r="I960">
            <v>1</v>
          </cell>
          <cell r="J960">
            <v>39441</v>
          </cell>
          <cell r="K960">
            <v>39445</v>
          </cell>
          <cell r="P960" t="str">
            <v/>
          </cell>
          <cell r="S960" t="str">
            <v/>
          </cell>
        </row>
        <row r="961">
          <cell r="A961">
            <v>703</v>
          </cell>
          <cell r="B961" t="str">
            <v>9018-A-7001</v>
          </cell>
          <cell r="C961" t="str">
            <v>DE-E06-B15-120</v>
          </cell>
          <cell r="D961" t="str">
            <v>E.40.AR.090.035</v>
          </cell>
          <cell r="E961" t="str">
            <v>Cobertura</v>
          </cell>
          <cell r="F961">
            <v>0</v>
          </cell>
          <cell r="H961" t="str">
            <v>A1</v>
          </cell>
          <cell r="I961">
            <v>1</v>
          </cell>
          <cell r="J961">
            <v>39441</v>
          </cell>
          <cell r="K961">
            <v>39445</v>
          </cell>
          <cell r="P961" t="str">
            <v/>
          </cell>
          <cell r="S961" t="str">
            <v/>
          </cell>
        </row>
        <row r="962">
          <cell r="A962">
            <v>704</v>
          </cell>
          <cell r="B962" t="str">
            <v>9018-A-7002</v>
          </cell>
          <cell r="C962" t="str">
            <v>DE-E06-B15-121</v>
          </cell>
          <cell r="D962" t="str">
            <v>E.40.AR.090.035</v>
          </cell>
          <cell r="E962" t="str">
            <v>Cortes</v>
          </cell>
          <cell r="F962">
            <v>0</v>
          </cell>
          <cell r="H962" t="str">
            <v>A1</v>
          </cell>
          <cell r="I962">
            <v>1</v>
          </cell>
          <cell r="J962">
            <v>39441</v>
          </cell>
          <cell r="K962">
            <v>39445</v>
          </cell>
          <cell r="P962" t="str">
            <v/>
          </cell>
          <cell r="S962" t="str">
            <v/>
          </cell>
        </row>
        <row r="963">
          <cell r="A963">
            <v>705</v>
          </cell>
          <cell r="B963" t="str">
            <v>9018-A-7003</v>
          </cell>
          <cell r="C963" t="str">
            <v>DE-E06-B15-122</v>
          </cell>
          <cell r="D963" t="str">
            <v>E.40.AR.090.035</v>
          </cell>
          <cell r="E963" t="str">
            <v>Fachadas</v>
          </cell>
          <cell r="F963">
            <v>0</v>
          </cell>
          <cell r="H963" t="str">
            <v>A1</v>
          </cell>
          <cell r="I963">
            <v>1</v>
          </cell>
          <cell r="J963">
            <v>39441</v>
          </cell>
          <cell r="K963">
            <v>39445</v>
          </cell>
          <cell r="P963" t="str">
            <v/>
          </cell>
          <cell r="S963" t="str">
            <v/>
          </cell>
        </row>
        <row r="964">
          <cell r="E964" t="str">
            <v>CIVIL - CONCRETO</v>
          </cell>
          <cell r="F964">
            <v>0</v>
          </cell>
          <cell r="P964" t="str">
            <v/>
          </cell>
          <cell r="S964" t="str">
            <v/>
          </cell>
        </row>
        <row r="965">
          <cell r="A965">
            <v>706</v>
          </cell>
          <cell r="B965" t="str">
            <v>LV-9018-C-7000</v>
          </cell>
          <cell r="C965" t="str">
            <v>LV-E06-B03-031</v>
          </cell>
          <cell r="D965" t="str">
            <v>E.40.CN.090.030</v>
          </cell>
          <cell r="E965" t="str">
            <v>Lista verificação desenho fornecedores</v>
          </cell>
          <cell r="F965">
            <v>0</v>
          </cell>
          <cell r="H965" t="str">
            <v>A1</v>
          </cell>
          <cell r="I965">
            <v>10</v>
          </cell>
          <cell r="J965">
            <v>39476</v>
          </cell>
          <cell r="K965">
            <v>39485</v>
          </cell>
          <cell r="P965" t="str">
            <v/>
          </cell>
          <cell r="S965" t="str">
            <v/>
          </cell>
        </row>
        <row r="966">
          <cell r="E966" t="str">
            <v>CIVIL METÁLICA</v>
          </cell>
          <cell r="F966">
            <v>0</v>
          </cell>
          <cell r="P966" t="str">
            <v/>
          </cell>
          <cell r="S966" t="str">
            <v/>
          </cell>
        </row>
        <row r="967">
          <cell r="A967">
            <v>707</v>
          </cell>
          <cell r="B967" t="str">
            <v>LV-9018-S-7000</v>
          </cell>
          <cell r="C967" t="str">
            <v>LV-E06-B04-030</v>
          </cell>
          <cell r="D967" t="str">
            <v>E.40.EM.090.030</v>
          </cell>
          <cell r="E967" t="str">
            <v>Lista verificação desenho fornecedores</v>
          </cell>
          <cell r="F967">
            <v>0</v>
          </cell>
          <cell r="H967" t="str">
            <v>A1</v>
          </cell>
          <cell r="I967">
            <v>10</v>
          </cell>
          <cell r="J967">
            <v>39476</v>
          </cell>
          <cell r="K967">
            <v>39485</v>
          </cell>
          <cell r="P967" t="str">
            <v/>
          </cell>
          <cell r="S967" t="str">
            <v/>
          </cell>
        </row>
        <row r="968">
          <cell r="E968" t="str">
            <v>ELÉTRICA</v>
          </cell>
          <cell r="F968">
            <v>0</v>
          </cell>
          <cell r="P968" t="str">
            <v/>
          </cell>
          <cell r="S968" t="str">
            <v/>
          </cell>
        </row>
        <row r="969">
          <cell r="A969">
            <v>708</v>
          </cell>
          <cell r="B969" t="str">
            <v>9018-E-7000</v>
          </cell>
          <cell r="C969" t="str">
            <v>DE-E06-E06-098</v>
          </cell>
          <cell r="D969" t="str">
            <v>E.40.EL.090.035</v>
          </cell>
          <cell r="E969" t="str">
            <v>Planta de Distribuição de Força e Aterramento</v>
          </cell>
          <cell r="F969">
            <v>0</v>
          </cell>
          <cell r="H969" t="str">
            <v>A1</v>
          </cell>
          <cell r="I969">
            <v>1</v>
          </cell>
          <cell r="J969">
            <v>39456</v>
          </cell>
          <cell r="K969">
            <v>39460</v>
          </cell>
          <cell r="P969" t="str">
            <v/>
          </cell>
          <cell r="S969" t="str">
            <v/>
          </cell>
        </row>
        <row r="970">
          <cell r="A970">
            <v>709</v>
          </cell>
          <cell r="B970" t="str">
            <v>9018-E-7001</v>
          </cell>
          <cell r="C970" t="str">
            <v>DE-E06-E06-099</v>
          </cell>
          <cell r="D970" t="str">
            <v>E.40.EL.090.035</v>
          </cell>
          <cell r="E970" t="str">
            <v>Planta de Iluminação e Tomadas de Corrente</v>
          </cell>
          <cell r="F970">
            <v>0</v>
          </cell>
          <cell r="H970" t="str">
            <v>A1</v>
          </cell>
          <cell r="I970">
            <v>1</v>
          </cell>
          <cell r="J970">
            <v>39456</v>
          </cell>
          <cell r="K970">
            <v>39460</v>
          </cell>
          <cell r="P970" t="str">
            <v/>
          </cell>
          <cell r="S970" t="str">
            <v/>
          </cell>
        </row>
        <row r="971">
          <cell r="A971">
            <v>710</v>
          </cell>
          <cell r="B971" t="str">
            <v>9018-E-7002</v>
          </cell>
          <cell r="C971" t="str">
            <v>DE-E06-E06-100</v>
          </cell>
          <cell r="D971" t="str">
            <v>E.40.EL.090.035</v>
          </cell>
          <cell r="E971" t="str">
            <v>Planta de SPDA</v>
          </cell>
          <cell r="F971">
            <v>0</v>
          </cell>
          <cell r="H971" t="str">
            <v>A1</v>
          </cell>
          <cell r="I971">
            <v>1</v>
          </cell>
          <cell r="J971">
            <v>39456</v>
          </cell>
          <cell r="K971">
            <v>39460</v>
          </cell>
          <cell r="P971" t="str">
            <v/>
          </cell>
          <cell r="S971" t="str">
            <v/>
          </cell>
        </row>
        <row r="972">
          <cell r="A972">
            <v>711</v>
          </cell>
          <cell r="B972" t="str">
            <v>9018-E-7003</v>
          </cell>
          <cell r="C972" t="str">
            <v>DE-E06-E06-101</v>
          </cell>
          <cell r="D972" t="str">
            <v>E.40.EL.090.035</v>
          </cell>
          <cell r="E972" t="str">
            <v>Diagrama Unifilar e Quadro de Cargas Elétricas</v>
          </cell>
          <cell r="F972">
            <v>0</v>
          </cell>
          <cell r="H972" t="str">
            <v>A1</v>
          </cell>
          <cell r="I972">
            <v>1.25</v>
          </cell>
          <cell r="J972">
            <v>39456</v>
          </cell>
          <cell r="K972">
            <v>39460</v>
          </cell>
          <cell r="P972" t="str">
            <v/>
          </cell>
          <cell r="S972" t="str">
            <v/>
          </cell>
        </row>
        <row r="973">
          <cell r="A973">
            <v>712</v>
          </cell>
          <cell r="B973" t="str">
            <v>MC-9018-E-7000</v>
          </cell>
          <cell r="C973" t="str">
            <v>MC-E06-E06-051</v>
          </cell>
          <cell r="D973" t="str">
            <v>E.40.EL.090.035</v>
          </cell>
          <cell r="E973" t="str">
            <v>Memória de Cálculo de Iluminação</v>
          </cell>
          <cell r="F973">
            <v>0</v>
          </cell>
          <cell r="H973" t="str">
            <v>A4</v>
          </cell>
          <cell r="I973">
            <v>3</v>
          </cell>
          <cell r="J973">
            <v>39456</v>
          </cell>
          <cell r="K973">
            <v>39460</v>
          </cell>
          <cell r="P973" t="str">
            <v/>
          </cell>
          <cell r="S973" t="str">
            <v/>
          </cell>
        </row>
        <row r="974">
          <cell r="A974">
            <v>713</v>
          </cell>
          <cell r="B974" t="str">
            <v>MC-9018-E-7001</v>
          </cell>
          <cell r="C974" t="str">
            <v>MC-E06-E06-052</v>
          </cell>
          <cell r="D974" t="str">
            <v>E.40.EL.090.035</v>
          </cell>
          <cell r="E974" t="str">
            <v>Memória de Cálculo de SPDA</v>
          </cell>
          <cell r="F974">
            <v>0</v>
          </cell>
          <cell r="H974" t="str">
            <v>A4</v>
          </cell>
          <cell r="I974">
            <v>3</v>
          </cell>
          <cell r="J974">
            <v>39456</v>
          </cell>
          <cell r="K974">
            <v>39460</v>
          </cell>
          <cell r="P974" t="str">
            <v/>
          </cell>
          <cell r="S974" t="str">
            <v/>
          </cell>
        </row>
        <row r="975">
          <cell r="A975">
            <v>714</v>
          </cell>
          <cell r="B975" t="str">
            <v>LM-9018-E-7000</v>
          </cell>
          <cell r="C975" t="str">
            <v>LM-E06-E06-026</v>
          </cell>
          <cell r="D975" t="str">
            <v>E.40.EL.090.035</v>
          </cell>
          <cell r="E975" t="str">
            <v>Lista de Materiais</v>
          </cell>
          <cell r="F975">
            <v>0</v>
          </cell>
          <cell r="H975" t="str">
            <v>A4</v>
          </cell>
          <cell r="I975">
            <v>1</v>
          </cell>
          <cell r="J975">
            <v>39456</v>
          </cell>
          <cell r="K975">
            <v>39460</v>
          </cell>
          <cell r="P975" t="str">
            <v/>
          </cell>
          <cell r="S975" t="str">
            <v/>
          </cell>
        </row>
        <row r="976">
          <cell r="A976">
            <v>715</v>
          </cell>
          <cell r="B976" t="str">
            <v>FD-9018-E-7000</v>
          </cell>
          <cell r="C976" t="str">
            <v>FD-E06-E06-028</v>
          </cell>
          <cell r="D976" t="str">
            <v>E.40.EL.090.035</v>
          </cell>
          <cell r="E976" t="str">
            <v>Folha de Dados (Quadro de Distribuição)</v>
          </cell>
          <cell r="F976">
            <v>0</v>
          </cell>
          <cell r="H976" t="str">
            <v>A4</v>
          </cell>
          <cell r="I976">
            <v>0.125</v>
          </cell>
          <cell r="J976">
            <v>39456</v>
          </cell>
          <cell r="K976">
            <v>39460</v>
          </cell>
          <cell r="P976" t="str">
            <v/>
          </cell>
          <cell r="S976" t="str">
            <v/>
          </cell>
        </row>
        <row r="977">
          <cell r="A977">
            <v>716</v>
          </cell>
          <cell r="B977" t="str">
            <v>MD-9018-E-7000</v>
          </cell>
          <cell r="C977" t="str">
            <v>MD-E06-E06-026</v>
          </cell>
          <cell r="D977" t="str">
            <v>E.40.EL.090.035</v>
          </cell>
          <cell r="E977" t="str">
            <v>Memorial Descritivo</v>
          </cell>
          <cell r="F977">
            <v>0</v>
          </cell>
          <cell r="H977" t="str">
            <v>A4</v>
          </cell>
          <cell r="I977">
            <v>1</v>
          </cell>
          <cell r="J977">
            <v>39456</v>
          </cell>
          <cell r="K977">
            <v>39460</v>
          </cell>
          <cell r="P977" t="str">
            <v/>
          </cell>
          <cell r="S977" t="str">
            <v/>
          </cell>
        </row>
        <row r="978">
          <cell r="E978" t="str">
            <v>HIDROSSANITÁRIA</v>
          </cell>
          <cell r="F978">
            <v>0</v>
          </cell>
          <cell r="P978" t="str">
            <v/>
          </cell>
          <cell r="S978" t="str">
            <v/>
          </cell>
        </row>
        <row r="979">
          <cell r="A979">
            <v>717</v>
          </cell>
          <cell r="B979" t="str">
            <v>9018-B-7000</v>
          </cell>
          <cell r="C979" t="str">
            <v>DE-E06-B49-090</v>
          </cell>
          <cell r="D979" t="str">
            <v>E.40.IE.090.035</v>
          </cell>
          <cell r="E979" t="str">
            <v>Águas Pluviais - Planta e Detalhes</v>
          </cell>
          <cell r="F979">
            <v>0</v>
          </cell>
          <cell r="H979" t="str">
            <v>A1</v>
          </cell>
          <cell r="I979">
            <v>1</v>
          </cell>
          <cell r="J979">
            <v>39456</v>
          </cell>
          <cell r="K979">
            <v>39460</v>
          </cell>
          <cell r="P979" t="str">
            <v/>
          </cell>
          <cell r="S979" t="str">
            <v/>
          </cell>
        </row>
        <row r="980">
          <cell r="A980">
            <v>718</v>
          </cell>
          <cell r="B980" t="str">
            <v>LM-9018-B-7000</v>
          </cell>
          <cell r="C980" t="str">
            <v>LM-E06-B49-027</v>
          </cell>
          <cell r="D980" t="str">
            <v>E.40.IE.090.035</v>
          </cell>
          <cell r="E980" t="str">
            <v>Lista de Material</v>
          </cell>
          <cell r="F980">
            <v>0</v>
          </cell>
          <cell r="H980" t="str">
            <v>A4</v>
          </cell>
          <cell r="I980">
            <v>0.375</v>
          </cell>
          <cell r="J980">
            <v>39456</v>
          </cell>
          <cell r="K980">
            <v>39460</v>
          </cell>
          <cell r="P980" t="str">
            <v/>
          </cell>
          <cell r="S980" t="str">
            <v/>
          </cell>
        </row>
        <row r="981">
          <cell r="E981" t="str">
            <v>ORÇAMENTAÇÃO</v>
          </cell>
          <cell r="F981">
            <v>0</v>
          </cell>
          <cell r="P981" t="str">
            <v/>
          </cell>
          <cell r="S981" t="str">
            <v/>
          </cell>
        </row>
        <row r="982">
          <cell r="A982">
            <v>719</v>
          </cell>
          <cell r="B982" t="str">
            <v>PT-9018-H-7000</v>
          </cell>
          <cell r="C982" t="str">
            <v>PT-E06-B00-026</v>
          </cell>
          <cell r="D982" t="str">
            <v>E.40.00.000.006</v>
          </cell>
          <cell r="E982" t="str">
            <v>Análise de proposta</v>
          </cell>
          <cell r="F982">
            <v>0</v>
          </cell>
          <cell r="H982" t="str">
            <v>A4</v>
          </cell>
          <cell r="I982">
            <v>3.75</v>
          </cell>
          <cell r="J982">
            <v>39473</v>
          </cell>
          <cell r="K982">
            <v>39532</v>
          </cell>
          <cell r="P982" t="str">
            <v/>
          </cell>
          <cell r="S982" t="str">
            <v/>
          </cell>
        </row>
        <row r="983">
          <cell r="A983">
            <v>720</v>
          </cell>
          <cell r="B983" t="str">
            <v>RT-9018-H-7000</v>
          </cell>
          <cell r="C983" t="str">
            <v>RT-E06-B00-026</v>
          </cell>
          <cell r="D983" t="str">
            <v>E.40.00.000.006</v>
          </cell>
          <cell r="E983" t="str">
            <v>Pacote para Orçamentação</v>
          </cell>
          <cell r="F983">
            <v>0</v>
          </cell>
          <cell r="H983" t="str">
            <v>A4</v>
          </cell>
          <cell r="I983">
            <v>6</v>
          </cell>
          <cell r="J983">
            <v>39473</v>
          </cell>
          <cell r="K983">
            <v>39532</v>
          </cell>
          <cell r="P983" t="str">
            <v/>
          </cell>
          <cell r="S983" t="str">
            <v/>
          </cell>
        </row>
        <row r="984">
          <cell r="B984">
            <v>9020</v>
          </cell>
          <cell r="E984" t="str">
            <v>GALPÃO DE TRIAGEM E ESTOCAGEM DE MATERIAIS INERTES 1-C.M.D.</v>
          </cell>
          <cell r="F984">
            <v>0</v>
          </cell>
          <cell r="P984" t="str">
            <v/>
          </cell>
          <cell r="S984" t="str">
            <v/>
          </cell>
        </row>
        <row r="985">
          <cell r="E985" t="str">
            <v>ARQUITETURA</v>
          </cell>
          <cell r="F985">
            <v>0</v>
          </cell>
          <cell r="P985" t="str">
            <v/>
          </cell>
          <cell r="S985" t="str">
            <v/>
          </cell>
        </row>
        <row r="986">
          <cell r="A986">
            <v>721</v>
          </cell>
          <cell r="B986" t="str">
            <v>9020-A-7000</v>
          </cell>
          <cell r="C986" t="str">
            <v>DE-E06-B15-123</v>
          </cell>
          <cell r="D986" t="str">
            <v>E.40.AR.090.050</v>
          </cell>
          <cell r="E986" t="str">
            <v>Planta Baixa</v>
          </cell>
          <cell r="F986">
            <v>0</v>
          </cell>
          <cell r="H986" t="str">
            <v>A1</v>
          </cell>
          <cell r="I986">
            <v>1</v>
          </cell>
          <cell r="J986">
            <v>39441</v>
          </cell>
          <cell r="K986">
            <v>39445</v>
          </cell>
          <cell r="P986" t="str">
            <v/>
          </cell>
          <cell r="S986" t="str">
            <v/>
          </cell>
        </row>
        <row r="987">
          <cell r="A987">
            <v>722</v>
          </cell>
          <cell r="B987" t="str">
            <v>9020-A-7001</v>
          </cell>
          <cell r="C987" t="str">
            <v>DE-E06-B15-124</v>
          </cell>
          <cell r="D987" t="str">
            <v>E.40.AR.090.050</v>
          </cell>
          <cell r="E987" t="str">
            <v>Cobertura</v>
          </cell>
          <cell r="F987">
            <v>0</v>
          </cell>
          <cell r="H987" t="str">
            <v>A1</v>
          </cell>
          <cell r="I987">
            <v>1</v>
          </cell>
          <cell r="J987">
            <v>39441</v>
          </cell>
          <cell r="K987">
            <v>39445</v>
          </cell>
          <cell r="P987" t="str">
            <v/>
          </cell>
          <cell r="S987" t="str">
            <v/>
          </cell>
        </row>
        <row r="988">
          <cell r="A988">
            <v>723</v>
          </cell>
          <cell r="B988" t="str">
            <v>9020-A-7002</v>
          </cell>
          <cell r="C988" t="str">
            <v>DE-E06-B15-125</v>
          </cell>
          <cell r="D988" t="str">
            <v>E.40.AR.090.050</v>
          </cell>
          <cell r="E988" t="str">
            <v>Cortes</v>
          </cell>
          <cell r="F988">
            <v>0</v>
          </cell>
          <cell r="H988" t="str">
            <v>A1</v>
          </cell>
          <cell r="I988">
            <v>1</v>
          </cell>
          <cell r="J988">
            <v>39441</v>
          </cell>
          <cell r="K988">
            <v>39445</v>
          </cell>
          <cell r="P988" t="str">
            <v/>
          </cell>
          <cell r="S988" t="str">
            <v/>
          </cell>
        </row>
        <row r="989">
          <cell r="A989">
            <v>724</v>
          </cell>
          <cell r="B989" t="str">
            <v>9020-A-7003</v>
          </cell>
          <cell r="C989" t="str">
            <v>DE-E06-B15-126</v>
          </cell>
          <cell r="D989" t="str">
            <v>E.40.AR.090.050</v>
          </cell>
          <cell r="E989" t="str">
            <v>Fachadas</v>
          </cell>
          <cell r="F989">
            <v>0</v>
          </cell>
          <cell r="H989" t="str">
            <v>A1</v>
          </cell>
          <cell r="I989">
            <v>1</v>
          </cell>
          <cell r="J989">
            <v>39441</v>
          </cell>
          <cell r="K989">
            <v>39445</v>
          </cell>
          <cell r="P989" t="str">
            <v/>
          </cell>
          <cell r="S989" t="str">
            <v/>
          </cell>
        </row>
        <row r="990">
          <cell r="E990" t="str">
            <v>CIVIL - CONCRETO</v>
          </cell>
          <cell r="F990">
            <v>0</v>
          </cell>
          <cell r="P990" t="str">
            <v/>
          </cell>
          <cell r="S990" t="str">
            <v/>
          </cell>
        </row>
        <row r="991">
          <cell r="A991">
            <v>725</v>
          </cell>
          <cell r="B991" t="str">
            <v>LV-9020-C-7000</v>
          </cell>
          <cell r="C991" t="str">
            <v>LV-E06-B03-032</v>
          </cell>
          <cell r="D991" t="str">
            <v>E.40.CN.090.040</v>
          </cell>
          <cell r="E991" t="str">
            <v>Lista verificação desenho fornecedores</v>
          </cell>
          <cell r="F991">
            <v>0</v>
          </cell>
          <cell r="H991" t="str">
            <v>A1</v>
          </cell>
          <cell r="I991">
            <v>10</v>
          </cell>
          <cell r="J991">
            <v>39476</v>
          </cell>
          <cell r="K991">
            <v>39485</v>
          </cell>
          <cell r="P991" t="str">
            <v/>
          </cell>
          <cell r="S991" t="str">
            <v/>
          </cell>
        </row>
        <row r="992">
          <cell r="E992" t="str">
            <v>CIVIL METÁLICA</v>
          </cell>
          <cell r="F992">
            <v>0</v>
          </cell>
          <cell r="P992" t="str">
            <v/>
          </cell>
          <cell r="S992" t="str">
            <v/>
          </cell>
        </row>
        <row r="993">
          <cell r="A993">
            <v>726</v>
          </cell>
          <cell r="B993" t="str">
            <v>LV-9020-S-7000</v>
          </cell>
          <cell r="C993" t="str">
            <v>LV-E06-B04-031</v>
          </cell>
          <cell r="D993" t="str">
            <v>E.40.EM.090.040</v>
          </cell>
          <cell r="E993" t="str">
            <v>Lista verificação desenho fornecedores</v>
          </cell>
          <cell r="F993">
            <v>0</v>
          </cell>
          <cell r="H993" t="str">
            <v>A1</v>
          </cell>
          <cell r="I993">
            <v>10</v>
          </cell>
          <cell r="J993">
            <v>39476</v>
          </cell>
          <cell r="K993">
            <v>39485</v>
          </cell>
          <cell r="P993" t="str">
            <v/>
          </cell>
          <cell r="S993" t="str">
            <v/>
          </cell>
        </row>
        <row r="994">
          <cell r="E994" t="str">
            <v>ELÉTRICA</v>
          </cell>
          <cell r="F994">
            <v>0</v>
          </cell>
          <cell r="P994" t="str">
            <v/>
          </cell>
          <cell r="S994" t="str">
            <v/>
          </cell>
        </row>
        <row r="995">
          <cell r="A995">
            <v>727</v>
          </cell>
          <cell r="B995" t="str">
            <v>9020-E-7000</v>
          </cell>
          <cell r="C995" t="str">
            <v>DE-E06-E06-102</v>
          </cell>
          <cell r="D995" t="str">
            <v>E.40.EL.090.050</v>
          </cell>
          <cell r="E995" t="str">
            <v>Planta de Distribuição de Força e Aterramento</v>
          </cell>
          <cell r="F995">
            <v>0</v>
          </cell>
          <cell r="H995" t="str">
            <v>A1</v>
          </cell>
          <cell r="I995">
            <v>1</v>
          </cell>
          <cell r="J995">
            <v>39456</v>
          </cell>
          <cell r="K995">
            <v>39460</v>
          </cell>
          <cell r="P995" t="str">
            <v/>
          </cell>
          <cell r="S995" t="str">
            <v/>
          </cell>
        </row>
        <row r="996">
          <cell r="A996">
            <v>728</v>
          </cell>
          <cell r="B996" t="str">
            <v>9020-E-7001</v>
          </cell>
          <cell r="C996" t="str">
            <v>DE-E06-E06-103</v>
          </cell>
          <cell r="D996" t="str">
            <v>E.40.EL.090.050</v>
          </cell>
          <cell r="E996" t="str">
            <v>Planta de Iluminação e Tomadas de Corrente</v>
          </cell>
          <cell r="F996">
            <v>0</v>
          </cell>
          <cell r="H996" t="str">
            <v>A1</v>
          </cell>
          <cell r="I996">
            <v>1</v>
          </cell>
          <cell r="J996">
            <v>39456</v>
          </cell>
          <cell r="K996">
            <v>39460</v>
          </cell>
          <cell r="P996" t="str">
            <v/>
          </cell>
          <cell r="S996" t="str">
            <v/>
          </cell>
        </row>
        <row r="997">
          <cell r="A997">
            <v>729</v>
          </cell>
          <cell r="B997" t="str">
            <v>9020-E-7002</v>
          </cell>
          <cell r="C997" t="str">
            <v>DE-E06-E06-104</v>
          </cell>
          <cell r="D997" t="str">
            <v>E.40.EL.090.050</v>
          </cell>
          <cell r="E997" t="str">
            <v>Planta de SPDA</v>
          </cell>
          <cell r="F997">
            <v>0</v>
          </cell>
          <cell r="H997" t="str">
            <v>A1</v>
          </cell>
          <cell r="I997">
            <v>1</v>
          </cell>
          <cell r="J997">
            <v>39456</v>
          </cell>
          <cell r="K997">
            <v>39460</v>
          </cell>
          <cell r="P997" t="str">
            <v/>
          </cell>
          <cell r="S997" t="str">
            <v/>
          </cell>
        </row>
        <row r="998">
          <cell r="A998">
            <v>730</v>
          </cell>
          <cell r="B998" t="str">
            <v>9020-E-7003</v>
          </cell>
          <cell r="C998" t="str">
            <v>DE-E06-E06-105</v>
          </cell>
          <cell r="D998" t="str">
            <v>E.40.EL.090.050</v>
          </cell>
          <cell r="E998" t="str">
            <v>Diagrama Unifilar e Quadro de Cargas Elétricas</v>
          </cell>
          <cell r="F998">
            <v>0</v>
          </cell>
          <cell r="H998" t="str">
            <v>A1</v>
          </cell>
          <cell r="I998">
            <v>1.25</v>
          </cell>
          <cell r="J998">
            <v>39456</v>
          </cell>
          <cell r="K998">
            <v>39460</v>
          </cell>
          <cell r="P998" t="str">
            <v/>
          </cell>
          <cell r="S998" t="str">
            <v/>
          </cell>
        </row>
        <row r="999">
          <cell r="A999">
            <v>731</v>
          </cell>
          <cell r="B999" t="str">
            <v>MC-9020-E-7000</v>
          </cell>
          <cell r="C999" t="str">
            <v>MC-E06-E06-053</v>
          </cell>
          <cell r="D999" t="str">
            <v>E.40.EL.090.050</v>
          </cell>
          <cell r="E999" t="str">
            <v>Memória de Cálculo de Iluminação</v>
          </cell>
          <cell r="F999">
            <v>0</v>
          </cell>
          <cell r="H999" t="str">
            <v>A4</v>
          </cell>
          <cell r="I999">
            <v>3</v>
          </cell>
          <cell r="J999">
            <v>39456</v>
          </cell>
          <cell r="K999">
            <v>39460</v>
          </cell>
          <cell r="P999" t="str">
            <v/>
          </cell>
          <cell r="S999" t="str">
            <v/>
          </cell>
        </row>
        <row r="1000">
          <cell r="A1000">
            <v>732</v>
          </cell>
          <cell r="B1000" t="str">
            <v>MC-9020-E-7001</v>
          </cell>
          <cell r="C1000" t="str">
            <v>MC-E06-E06-054</v>
          </cell>
          <cell r="D1000" t="str">
            <v>E.40.EL.090.050</v>
          </cell>
          <cell r="E1000" t="str">
            <v>Memória de Cálculo de SPDA</v>
          </cell>
          <cell r="F1000">
            <v>0</v>
          </cell>
          <cell r="H1000" t="str">
            <v>A4</v>
          </cell>
          <cell r="I1000">
            <v>3</v>
          </cell>
          <cell r="J1000">
            <v>39456</v>
          </cell>
          <cell r="K1000">
            <v>39460</v>
          </cell>
          <cell r="P1000" t="str">
            <v/>
          </cell>
          <cell r="S1000" t="str">
            <v/>
          </cell>
        </row>
        <row r="1001">
          <cell r="A1001">
            <v>733</v>
          </cell>
          <cell r="B1001" t="str">
            <v>LM-9020-E-7000</v>
          </cell>
          <cell r="C1001" t="str">
            <v>LM-E06-E06-027</v>
          </cell>
          <cell r="D1001" t="str">
            <v>E.40.EL.090.050</v>
          </cell>
          <cell r="E1001" t="str">
            <v>Lista de Materiais</v>
          </cell>
          <cell r="F1001">
            <v>0</v>
          </cell>
          <cell r="H1001" t="str">
            <v>A4</v>
          </cell>
          <cell r="I1001">
            <v>1</v>
          </cell>
          <cell r="J1001">
            <v>39456</v>
          </cell>
          <cell r="K1001">
            <v>39460</v>
          </cell>
          <cell r="P1001" t="str">
            <v/>
          </cell>
          <cell r="S1001" t="str">
            <v/>
          </cell>
        </row>
        <row r="1002">
          <cell r="A1002">
            <v>734</v>
          </cell>
          <cell r="B1002" t="str">
            <v>FD-9020-E-7000</v>
          </cell>
          <cell r="C1002" t="str">
            <v>FD-E06-E06-029</v>
          </cell>
          <cell r="D1002" t="str">
            <v>E.40.EL.090.050</v>
          </cell>
          <cell r="E1002" t="str">
            <v>Folha de Dados (Quadro de Distribuição)</v>
          </cell>
          <cell r="F1002">
            <v>0</v>
          </cell>
          <cell r="H1002" t="str">
            <v>A4</v>
          </cell>
          <cell r="I1002">
            <v>0.125</v>
          </cell>
          <cell r="J1002">
            <v>39456</v>
          </cell>
          <cell r="K1002">
            <v>39460</v>
          </cell>
          <cell r="P1002" t="str">
            <v/>
          </cell>
          <cell r="S1002" t="str">
            <v/>
          </cell>
        </row>
        <row r="1003">
          <cell r="A1003">
            <v>735</v>
          </cell>
          <cell r="B1003" t="str">
            <v>MD-9020-E-7000</v>
          </cell>
          <cell r="C1003" t="str">
            <v>MD-E06-E06-027</v>
          </cell>
          <cell r="D1003" t="str">
            <v>E.40.EL.090.050</v>
          </cell>
          <cell r="E1003" t="str">
            <v>Memorial Descritivo</v>
          </cell>
          <cell r="F1003">
            <v>0</v>
          </cell>
          <cell r="H1003" t="str">
            <v>A4</v>
          </cell>
          <cell r="I1003">
            <v>1</v>
          </cell>
          <cell r="J1003">
            <v>39456</v>
          </cell>
          <cell r="K1003">
            <v>39460</v>
          </cell>
          <cell r="P1003" t="str">
            <v/>
          </cell>
          <cell r="S1003" t="str">
            <v/>
          </cell>
        </row>
        <row r="1004">
          <cell r="E1004" t="str">
            <v>HIDROSSANITÁRIAS</v>
          </cell>
          <cell r="F1004">
            <v>0</v>
          </cell>
          <cell r="P1004" t="str">
            <v/>
          </cell>
          <cell r="S1004" t="str">
            <v/>
          </cell>
        </row>
        <row r="1005">
          <cell r="A1005">
            <v>736</v>
          </cell>
          <cell r="B1005" t="str">
            <v>9020-B-7000</v>
          </cell>
          <cell r="C1005" t="str">
            <v>DE-E06-B49-091</v>
          </cell>
          <cell r="D1005" t="str">
            <v>E.40.IE.090.050</v>
          </cell>
          <cell r="E1005" t="str">
            <v>Águas Pluviais - Planta e Detalhes</v>
          </cell>
          <cell r="F1005">
            <v>0</v>
          </cell>
          <cell r="H1005" t="str">
            <v>A1</v>
          </cell>
          <cell r="I1005">
            <v>1</v>
          </cell>
          <cell r="J1005">
            <v>39456</v>
          </cell>
          <cell r="K1005">
            <v>39460</v>
          </cell>
          <cell r="P1005" t="str">
            <v/>
          </cell>
          <cell r="S1005" t="str">
            <v/>
          </cell>
        </row>
        <row r="1006">
          <cell r="A1006">
            <v>737</v>
          </cell>
          <cell r="B1006" t="str">
            <v>LM-9020-B-7000</v>
          </cell>
          <cell r="C1006" t="str">
            <v>LM-E06-B49-028</v>
          </cell>
          <cell r="D1006" t="str">
            <v>E.40.IE.090.050</v>
          </cell>
          <cell r="E1006" t="str">
            <v>Lista de Material</v>
          </cell>
          <cell r="F1006">
            <v>0</v>
          </cell>
          <cell r="H1006" t="str">
            <v>A4</v>
          </cell>
          <cell r="I1006">
            <v>0.375</v>
          </cell>
          <cell r="J1006">
            <v>39456</v>
          </cell>
          <cell r="K1006">
            <v>39460</v>
          </cell>
          <cell r="P1006" t="str">
            <v/>
          </cell>
          <cell r="S1006" t="str">
            <v/>
          </cell>
        </row>
        <row r="1007">
          <cell r="E1007" t="str">
            <v>ORÇAMENTAÇÃO</v>
          </cell>
          <cell r="F1007">
            <v>0</v>
          </cell>
          <cell r="P1007" t="str">
            <v/>
          </cell>
          <cell r="S1007" t="str">
            <v/>
          </cell>
        </row>
        <row r="1008">
          <cell r="A1008">
            <v>738</v>
          </cell>
          <cell r="B1008" t="str">
            <v>PT-9020-H-7000</v>
          </cell>
          <cell r="C1008" t="str">
            <v>PT-E06-B00-027</v>
          </cell>
          <cell r="D1008" t="str">
            <v>E.40.00.000.006</v>
          </cell>
          <cell r="E1008" t="str">
            <v>Análise de proposta</v>
          </cell>
          <cell r="F1008">
            <v>0</v>
          </cell>
          <cell r="H1008" t="str">
            <v>A4</v>
          </cell>
          <cell r="I1008">
            <v>3.75</v>
          </cell>
          <cell r="J1008">
            <v>39473</v>
          </cell>
          <cell r="K1008">
            <v>39532</v>
          </cell>
          <cell r="P1008" t="str">
            <v/>
          </cell>
          <cell r="S1008" t="str">
            <v/>
          </cell>
        </row>
        <row r="1009">
          <cell r="A1009">
            <v>739</v>
          </cell>
          <cell r="B1009" t="str">
            <v>RT-9020-H-7000</v>
          </cell>
          <cell r="C1009" t="str">
            <v>RT-E06-B00-027</v>
          </cell>
          <cell r="D1009" t="str">
            <v>E.40.00.000.006</v>
          </cell>
          <cell r="E1009" t="str">
            <v>Pacote para Orçamentação</v>
          </cell>
          <cell r="F1009">
            <v>0</v>
          </cell>
          <cell r="H1009" t="str">
            <v>A4</v>
          </cell>
          <cell r="I1009">
            <v>6</v>
          </cell>
          <cell r="J1009">
            <v>39473</v>
          </cell>
          <cell r="K1009">
            <v>39532</v>
          </cell>
          <cell r="P1009" t="str">
            <v/>
          </cell>
          <cell r="S1009" t="str">
            <v/>
          </cell>
        </row>
        <row r="1010">
          <cell r="B1010">
            <v>9021</v>
          </cell>
          <cell r="E1010" t="str">
            <v>GALPÃO DE TRIAGEM E ESTOCAGEM DE MATERIAIS INERTES 2 - C.M.D</v>
          </cell>
          <cell r="F1010">
            <v>0</v>
          </cell>
          <cell r="P1010" t="str">
            <v/>
          </cell>
          <cell r="S1010" t="str">
            <v/>
          </cell>
        </row>
        <row r="1011">
          <cell r="E1011" t="str">
            <v>ARQUITETURA</v>
          </cell>
          <cell r="F1011">
            <v>0</v>
          </cell>
          <cell r="P1011" t="str">
            <v/>
          </cell>
          <cell r="S1011" t="str">
            <v/>
          </cell>
        </row>
        <row r="1012">
          <cell r="A1012">
            <v>740</v>
          </cell>
          <cell r="B1012" t="str">
            <v>9021-A-7000</v>
          </cell>
          <cell r="C1012" t="str">
            <v>DE-E06-B15-127</v>
          </cell>
          <cell r="D1012" t="str">
            <v>E.40.AR.090.065</v>
          </cell>
          <cell r="E1012" t="str">
            <v>Planta Baixa</v>
          </cell>
          <cell r="F1012">
            <v>0</v>
          </cell>
          <cell r="H1012" t="str">
            <v>A1</v>
          </cell>
          <cell r="I1012">
            <v>1</v>
          </cell>
          <cell r="J1012">
            <v>39446</v>
          </cell>
          <cell r="K1012">
            <v>39450</v>
          </cell>
          <cell r="P1012" t="str">
            <v/>
          </cell>
          <cell r="S1012" t="str">
            <v/>
          </cell>
        </row>
        <row r="1013">
          <cell r="A1013">
            <v>741</v>
          </cell>
          <cell r="B1013" t="str">
            <v>9021-A-7001</v>
          </cell>
          <cell r="C1013" t="str">
            <v>DE-E06-B15-128</v>
          </cell>
          <cell r="D1013" t="str">
            <v>E.40.AR.090.065</v>
          </cell>
          <cell r="E1013" t="str">
            <v>Cobertura</v>
          </cell>
          <cell r="F1013">
            <v>0</v>
          </cell>
          <cell r="H1013" t="str">
            <v>A1</v>
          </cell>
          <cell r="I1013">
            <v>1</v>
          </cell>
          <cell r="J1013">
            <v>39446</v>
          </cell>
          <cell r="K1013">
            <v>39450</v>
          </cell>
          <cell r="P1013" t="str">
            <v/>
          </cell>
          <cell r="S1013" t="str">
            <v/>
          </cell>
        </row>
        <row r="1014">
          <cell r="A1014">
            <v>742</v>
          </cell>
          <cell r="B1014" t="str">
            <v>9021-A-7002</v>
          </cell>
          <cell r="C1014" t="str">
            <v>DE-E06-B15-129</v>
          </cell>
          <cell r="D1014" t="str">
            <v>E.40.AR.090.065</v>
          </cell>
          <cell r="E1014" t="str">
            <v>Cortes</v>
          </cell>
          <cell r="F1014">
            <v>0</v>
          </cell>
          <cell r="H1014" t="str">
            <v>A1</v>
          </cell>
          <cell r="I1014">
            <v>1</v>
          </cell>
          <cell r="J1014">
            <v>39446</v>
          </cell>
          <cell r="K1014">
            <v>39450</v>
          </cell>
          <cell r="P1014" t="str">
            <v/>
          </cell>
          <cell r="S1014" t="str">
            <v/>
          </cell>
        </row>
        <row r="1015">
          <cell r="A1015">
            <v>743</v>
          </cell>
          <cell r="B1015" t="str">
            <v>9021-A-7003</v>
          </cell>
          <cell r="C1015" t="str">
            <v>DE-E06-B15-130</v>
          </cell>
          <cell r="D1015" t="str">
            <v>E.40.AR.090.065</v>
          </cell>
          <cell r="E1015" t="str">
            <v>Fachadas</v>
          </cell>
          <cell r="F1015">
            <v>0</v>
          </cell>
          <cell r="H1015" t="str">
            <v>A1</v>
          </cell>
          <cell r="I1015">
            <v>1</v>
          </cell>
          <cell r="J1015">
            <v>39446</v>
          </cell>
          <cell r="K1015">
            <v>39450</v>
          </cell>
          <cell r="P1015" t="str">
            <v/>
          </cell>
          <cell r="S1015" t="str">
            <v/>
          </cell>
        </row>
        <row r="1016">
          <cell r="E1016" t="str">
            <v>CIVIL - CONCRETO</v>
          </cell>
          <cell r="F1016">
            <v>0</v>
          </cell>
          <cell r="P1016" t="str">
            <v/>
          </cell>
          <cell r="S1016" t="str">
            <v/>
          </cell>
        </row>
        <row r="1017">
          <cell r="A1017">
            <v>744</v>
          </cell>
          <cell r="B1017" t="str">
            <v>LV-9021-C-7000</v>
          </cell>
          <cell r="C1017" t="str">
            <v>LV-E06-B03-033</v>
          </cell>
          <cell r="D1017" t="str">
            <v>E.40.CN.090.050</v>
          </cell>
          <cell r="E1017" t="str">
            <v>Lista verificação desenho fornecedores</v>
          </cell>
          <cell r="F1017">
            <v>0</v>
          </cell>
          <cell r="H1017" t="str">
            <v>A1</v>
          </cell>
          <cell r="I1017">
            <v>10</v>
          </cell>
          <cell r="J1017">
            <v>39481</v>
          </cell>
          <cell r="K1017">
            <v>39490</v>
          </cell>
          <cell r="P1017" t="str">
            <v/>
          </cell>
          <cell r="S1017" t="str">
            <v/>
          </cell>
        </row>
        <row r="1018">
          <cell r="E1018" t="str">
            <v>CIVIL METÁLICA</v>
          </cell>
          <cell r="F1018">
            <v>0</v>
          </cell>
          <cell r="P1018" t="str">
            <v/>
          </cell>
          <cell r="S1018" t="str">
            <v/>
          </cell>
        </row>
        <row r="1019">
          <cell r="A1019">
            <v>745</v>
          </cell>
          <cell r="B1019" t="str">
            <v>LV-9021-S-7000</v>
          </cell>
          <cell r="C1019" t="str">
            <v>LV-E06-B04-032</v>
          </cell>
          <cell r="D1019" t="str">
            <v>E.40.EM.090.050</v>
          </cell>
          <cell r="E1019" t="str">
            <v>Lista verificação desenho fornecedores</v>
          </cell>
          <cell r="F1019">
            <v>0</v>
          </cell>
          <cell r="H1019" t="str">
            <v>A1</v>
          </cell>
          <cell r="I1019">
            <v>10</v>
          </cell>
          <cell r="J1019">
            <v>39481</v>
          </cell>
          <cell r="K1019">
            <v>39490</v>
          </cell>
          <cell r="P1019" t="str">
            <v/>
          </cell>
          <cell r="S1019" t="str">
            <v/>
          </cell>
        </row>
        <row r="1020">
          <cell r="E1020" t="str">
            <v>ELÉTRICA</v>
          </cell>
          <cell r="F1020">
            <v>0</v>
          </cell>
          <cell r="P1020" t="str">
            <v/>
          </cell>
          <cell r="S1020" t="str">
            <v/>
          </cell>
        </row>
        <row r="1021">
          <cell r="A1021">
            <v>746</v>
          </cell>
          <cell r="B1021" t="str">
            <v>9021-E-7000</v>
          </cell>
          <cell r="C1021" t="str">
            <v>DE-E06-E06-106</v>
          </cell>
          <cell r="D1021" t="str">
            <v>E.40.EL.090.065</v>
          </cell>
          <cell r="E1021" t="str">
            <v>Planta de Distribuição de Força e Aterramento</v>
          </cell>
          <cell r="F1021">
            <v>0</v>
          </cell>
          <cell r="H1021" t="str">
            <v>A1</v>
          </cell>
          <cell r="I1021">
            <v>1</v>
          </cell>
          <cell r="J1021">
            <v>39461</v>
          </cell>
          <cell r="K1021">
            <v>39465</v>
          </cell>
          <cell r="P1021" t="str">
            <v/>
          </cell>
          <cell r="S1021" t="str">
            <v/>
          </cell>
        </row>
        <row r="1022">
          <cell r="A1022">
            <v>747</v>
          </cell>
          <cell r="B1022" t="str">
            <v>9021-E-7001</v>
          </cell>
          <cell r="C1022" t="str">
            <v>DE-E06-E06-107</v>
          </cell>
          <cell r="D1022" t="str">
            <v>E.40.EL.090.065</v>
          </cell>
          <cell r="E1022" t="str">
            <v>Planta de Iluminação e Tomadas de Corrente</v>
          </cell>
          <cell r="F1022">
            <v>0</v>
          </cell>
          <cell r="H1022" t="str">
            <v>A1</v>
          </cell>
          <cell r="I1022">
            <v>1</v>
          </cell>
          <cell r="J1022">
            <v>39461</v>
          </cell>
          <cell r="K1022">
            <v>39465</v>
          </cell>
          <cell r="P1022" t="str">
            <v/>
          </cell>
          <cell r="S1022" t="str">
            <v/>
          </cell>
        </row>
        <row r="1023">
          <cell r="A1023">
            <v>748</v>
          </cell>
          <cell r="B1023" t="str">
            <v>9021-E-7002</v>
          </cell>
          <cell r="C1023" t="str">
            <v>DE-E06-E06-108</v>
          </cell>
          <cell r="D1023" t="str">
            <v>E.40.EL.090.065</v>
          </cell>
          <cell r="E1023" t="str">
            <v>Planta de SPDA</v>
          </cell>
          <cell r="F1023">
            <v>0</v>
          </cell>
          <cell r="H1023" t="str">
            <v>A1</v>
          </cell>
          <cell r="I1023">
            <v>1</v>
          </cell>
          <cell r="J1023">
            <v>39461</v>
          </cell>
          <cell r="K1023">
            <v>39465</v>
          </cell>
          <cell r="P1023" t="str">
            <v/>
          </cell>
          <cell r="S1023" t="str">
            <v/>
          </cell>
        </row>
        <row r="1024">
          <cell r="A1024">
            <v>749</v>
          </cell>
          <cell r="B1024" t="str">
            <v>9021-E-7003</v>
          </cell>
          <cell r="C1024" t="str">
            <v>DE-E06-E06-109</v>
          </cell>
          <cell r="D1024" t="str">
            <v>E.40.EL.090.065</v>
          </cell>
          <cell r="E1024" t="str">
            <v>Diagrama Unifilar e Quadro de Cargas Elétricas</v>
          </cell>
          <cell r="F1024">
            <v>0</v>
          </cell>
          <cell r="H1024" t="str">
            <v>A1</v>
          </cell>
          <cell r="I1024">
            <v>1.25</v>
          </cell>
          <cell r="J1024">
            <v>39461</v>
          </cell>
          <cell r="K1024">
            <v>39465</v>
          </cell>
          <cell r="P1024" t="str">
            <v/>
          </cell>
          <cell r="S1024" t="str">
            <v/>
          </cell>
        </row>
        <row r="1025">
          <cell r="A1025">
            <v>750</v>
          </cell>
          <cell r="B1025" t="str">
            <v>MC-9021-E-7000</v>
          </cell>
          <cell r="C1025" t="str">
            <v>MC-E06-E06-055</v>
          </cell>
          <cell r="D1025" t="str">
            <v>E.40.EL.090.065</v>
          </cell>
          <cell r="E1025" t="str">
            <v>Memória de Cálculo de Iluminação</v>
          </cell>
          <cell r="F1025">
            <v>0</v>
          </cell>
          <cell r="H1025" t="str">
            <v>A4</v>
          </cell>
          <cell r="I1025">
            <v>3</v>
          </cell>
          <cell r="J1025">
            <v>39461</v>
          </cell>
          <cell r="K1025">
            <v>39465</v>
          </cell>
          <cell r="P1025" t="str">
            <v/>
          </cell>
          <cell r="S1025" t="str">
            <v/>
          </cell>
        </row>
        <row r="1026">
          <cell r="A1026">
            <v>751</v>
          </cell>
          <cell r="B1026" t="str">
            <v>MC-9021-E-7001</v>
          </cell>
          <cell r="C1026" t="str">
            <v>MC-E06-E06-056</v>
          </cell>
          <cell r="D1026" t="str">
            <v>E.40.EL.090.065</v>
          </cell>
          <cell r="E1026" t="str">
            <v>Memória de Cálculo de SPDA</v>
          </cell>
          <cell r="F1026">
            <v>0</v>
          </cell>
          <cell r="H1026" t="str">
            <v>A4</v>
          </cell>
          <cell r="I1026">
            <v>3</v>
          </cell>
          <cell r="J1026">
            <v>39461</v>
          </cell>
          <cell r="K1026">
            <v>39465</v>
          </cell>
          <cell r="P1026" t="str">
            <v/>
          </cell>
          <cell r="S1026" t="str">
            <v/>
          </cell>
        </row>
        <row r="1027">
          <cell r="A1027">
            <v>752</v>
          </cell>
          <cell r="B1027" t="str">
            <v>LM-9021-E-7000</v>
          </cell>
          <cell r="C1027" t="str">
            <v>LM-E06-E06-028</v>
          </cell>
          <cell r="D1027" t="str">
            <v>E.40.EL.090.065</v>
          </cell>
          <cell r="E1027" t="str">
            <v>Lista de Materiais</v>
          </cell>
          <cell r="F1027">
            <v>0</v>
          </cell>
          <cell r="H1027" t="str">
            <v>A4</v>
          </cell>
          <cell r="I1027">
            <v>1</v>
          </cell>
          <cell r="J1027">
            <v>39461</v>
          </cell>
          <cell r="K1027">
            <v>39465</v>
          </cell>
          <cell r="P1027" t="str">
            <v/>
          </cell>
          <cell r="S1027" t="str">
            <v/>
          </cell>
        </row>
        <row r="1028">
          <cell r="A1028">
            <v>753</v>
          </cell>
          <cell r="B1028" t="str">
            <v>FD-9021-E-7000</v>
          </cell>
          <cell r="C1028" t="str">
            <v>FD-E06-E06-030</v>
          </cell>
          <cell r="D1028" t="str">
            <v>E.40.EL.090.065</v>
          </cell>
          <cell r="E1028" t="str">
            <v>Folha de Dados (Quadro de Distribuição)</v>
          </cell>
          <cell r="F1028">
            <v>0</v>
          </cell>
          <cell r="H1028" t="str">
            <v>A4</v>
          </cell>
          <cell r="I1028">
            <v>0.125</v>
          </cell>
          <cell r="J1028">
            <v>39461</v>
          </cell>
          <cell r="K1028">
            <v>39465</v>
          </cell>
          <cell r="P1028" t="str">
            <v/>
          </cell>
          <cell r="S1028" t="str">
            <v/>
          </cell>
        </row>
        <row r="1029">
          <cell r="A1029">
            <v>754</v>
          </cell>
          <cell r="B1029" t="str">
            <v>MD-9021-E-7000</v>
          </cell>
          <cell r="C1029" t="str">
            <v>MD-E06-E06-028</v>
          </cell>
          <cell r="D1029" t="str">
            <v>E.40.EL.090.065</v>
          </cell>
          <cell r="E1029" t="str">
            <v>Memorial Descritivo</v>
          </cell>
          <cell r="F1029">
            <v>0</v>
          </cell>
          <cell r="H1029" t="str">
            <v>A4</v>
          </cell>
          <cell r="I1029">
            <v>1</v>
          </cell>
          <cell r="J1029">
            <v>39461</v>
          </cell>
          <cell r="K1029">
            <v>39465</v>
          </cell>
          <cell r="P1029" t="str">
            <v/>
          </cell>
          <cell r="S1029" t="str">
            <v/>
          </cell>
        </row>
        <row r="1030">
          <cell r="E1030" t="str">
            <v>HIDROSSANITÁRIAS</v>
          </cell>
          <cell r="F1030">
            <v>0</v>
          </cell>
          <cell r="P1030" t="str">
            <v/>
          </cell>
          <cell r="S1030" t="str">
            <v/>
          </cell>
        </row>
        <row r="1031">
          <cell r="A1031">
            <v>755</v>
          </cell>
          <cell r="B1031" t="str">
            <v>9021-B-7000</v>
          </cell>
          <cell r="C1031" t="str">
            <v>DE-E06-B49-092</v>
          </cell>
          <cell r="D1031" t="str">
            <v>E.40.IE.090.065</v>
          </cell>
          <cell r="E1031" t="str">
            <v>Águas Pluviais - Planta e Detalhes</v>
          </cell>
          <cell r="F1031">
            <v>0</v>
          </cell>
          <cell r="H1031" t="str">
            <v>A1</v>
          </cell>
          <cell r="I1031">
            <v>1</v>
          </cell>
          <cell r="J1031">
            <v>39461</v>
          </cell>
          <cell r="K1031">
            <v>39465</v>
          </cell>
          <cell r="P1031" t="str">
            <v/>
          </cell>
          <cell r="S1031" t="str">
            <v/>
          </cell>
        </row>
        <row r="1032">
          <cell r="A1032">
            <v>756</v>
          </cell>
          <cell r="B1032" t="str">
            <v>LM-9021-B-7000</v>
          </cell>
          <cell r="C1032" t="str">
            <v>LM-E06-B49-029</v>
          </cell>
          <cell r="D1032" t="str">
            <v>E.40.IE.090.065</v>
          </cell>
          <cell r="E1032" t="str">
            <v>Lista de Material</v>
          </cell>
          <cell r="F1032">
            <v>0</v>
          </cell>
          <cell r="H1032" t="str">
            <v>A4</v>
          </cell>
          <cell r="I1032">
            <v>0.375</v>
          </cell>
          <cell r="J1032">
            <v>39461</v>
          </cell>
          <cell r="K1032">
            <v>39465</v>
          </cell>
          <cell r="P1032" t="str">
            <v/>
          </cell>
          <cell r="S1032" t="str">
            <v/>
          </cell>
        </row>
        <row r="1033">
          <cell r="E1033" t="str">
            <v>ORÇAMENTAÇÃO</v>
          </cell>
          <cell r="F1033">
            <v>0</v>
          </cell>
          <cell r="P1033" t="str">
            <v/>
          </cell>
          <cell r="S1033" t="str">
            <v/>
          </cell>
        </row>
        <row r="1034">
          <cell r="A1034">
            <v>757</v>
          </cell>
          <cell r="B1034" t="str">
            <v>PT-9021-H-7000</v>
          </cell>
          <cell r="C1034" t="str">
            <v>PT-E06-B00-028</v>
          </cell>
          <cell r="D1034" t="str">
            <v>E.40.00.000.006</v>
          </cell>
          <cell r="E1034" t="str">
            <v>Análise de proposta</v>
          </cell>
          <cell r="F1034">
            <v>0</v>
          </cell>
          <cell r="H1034" t="str">
            <v>A4</v>
          </cell>
          <cell r="I1034">
            <v>3.75</v>
          </cell>
          <cell r="J1034">
            <v>39473</v>
          </cell>
          <cell r="K1034">
            <v>39532</v>
          </cell>
          <cell r="P1034" t="str">
            <v/>
          </cell>
          <cell r="S1034" t="str">
            <v/>
          </cell>
        </row>
        <row r="1035">
          <cell r="A1035">
            <v>758</v>
          </cell>
          <cell r="B1035" t="str">
            <v>RT-9021-H-7000</v>
          </cell>
          <cell r="C1035" t="str">
            <v>RT-E06-B00-028</v>
          </cell>
          <cell r="D1035" t="str">
            <v>E.40.00.000.006</v>
          </cell>
          <cell r="E1035" t="str">
            <v>Pacote para Orçamentação</v>
          </cell>
          <cell r="F1035">
            <v>0</v>
          </cell>
          <cell r="H1035" t="str">
            <v>A4</v>
          </cell>
          <cell r="I1035">
            <v>6</v>
          </cell>
          <cell r="J1035">
            <v>39473</v>
          </cell>
          <cell r="K1035">
            <v>39532</v>
          </cell>
          <cell r="P1035" t="str">
            <v/>
          </cell>
          <cell r="S1035" t="str">
            <v/>
          </cell>
        </row>
        <row r="1036">
          <cell r="B1036">
            <v>9022</v>
          </cell>
          <cell r="E1036" t="str">
            <v>GALPÃO DE COMPOSTAGEM - C.M.D</v>
          </cell>
          <cell r="F1036">
            <v>0</v>
          </cell>
          <cell r="P1036" t="str">
            <v/>
          </cell>
          <cell r="S1036" t="str">
            <v/>
          </cell>
        </row>
        <row r="1037">
          <cell r="E1037" t="str">
            <v>ARQUITETURA</v>
          </cell>
          <cell r="F1037">
            <v>0</v>
          </cell>
          <cell r="P1037" t="str">
            <v/>
          </cell>
          <cell r="S1037" t="str">
            <v/>
          </cell>
        </row>
        <row r="1038">
          <cell r="A1038">
            <v>759</v>
          </cell>
          <cell r="B1038" t="str">
            <v>9022-A-7000</v>
          </cell>
          <cell r="C1038" t="str">
            <v>DE-E06-B15-131</v>
          </cell>
          <cell r="D1038" t="str">
            <v>E.40.AR.090.080</v>
          </cell>
          <cell r="E1038" t="str">
            <v>Planta Baixa, Cortes e Detalhes</v>
          </cell>
          <cell r="F1038">
            <v>0</v>
          </cell>
          <cell r="H1038" t="str">
            <v>A1</v>
          </cell>
          <cell r="I1038">
            <v>1</v>
          </cell>
          <cell r="J1038">
            <v>39451</v>
          </cell>
          <cell r="K1038">
            <v>39455</v>
          </cell>
          <cell r="P1038" t="str">
            <v/>
          </cell>
          <cell r="S1038" t="str">
            <v/>
          </cell>
        </row>
        <row r="1039">
          <cell r="E1039" t="str">
            <v>CIVIL - CONCRETO</v>
          </cell>
          <cell r="F1039">
            <v>0</v>
          </cell>
          <cell r="P1039" t="str">
            <v/>
          </cell>
          <cell r="S1039" t="str">
            <v/>
          </cell>
        </row>
        <row r="1040">
          <cell r="A1040">
            <v>760</v>
          </cell>
          <cell r="B1040" t="str">
            <v>LV-9022-C-7000</v>
          </cell>
          <cell r="C1040" t="str">
            <v>LV-E06-B03-034</v>
          </cell>
          <cell r="D1040" t="str">
            <v>E.40.CN.090.060</v>
          </cell>
          <cell r="E1040" t="str">
            <v>Lista verificação desenho fornecedores</v>
          </cell>
          <cell r="F1040">
            <v>0</v>
          </cell>
          <cell r="H1040" t="str">
            <v>A1</v>
          </cell>
          <cell r="I1040">
            <v>10</v>
          </cell>
          <cell r="J1040">
            <v>39486</v>
          </cell>
          <cell r="K1040">
            <v>39495</v>
          </cell>
          <cell r="P1040" t="str">
            <v/>
          </cell>
          <cell r="S1040" t="str">
            <v/>
          </cell>
        </row>
        <row r="1041">
          <cell r="E1041" t="str">
            <v>CIVIL METÁLICA</v>
          </cell>
          <cell r="F1041">
            <v>0</v>
          </cell>
          <cell r="P1041" t="str">
            <v/>
          </cell>
          <cell r="S1041" t="str">
            <v/>
          </cell>
        </row>
        <row r="1042">
          <cell r="A1042">
            <v>761</v>
          </cell>
          <cell r="B1042" t="str">
            <v>LV-9022-S-7000</v>
          </cell>
          <cell r="C1042" t="str">
            <v>LV-E06-B04-033</v>
          </cell>
          <cell r="D1042" t="str">
            <v>E.40.EM.090.060</v>
          </cell>
          <cell r="E1042" t="str">
            <v>Lista verificação desenho fornecedores</v>
          </cell>
          <cell r="F1042">
            <v>0</v>
          </cell>
          <cell r="H1042" t="str">
            <v>A1</v>
          </cell>
          <cell r="I1042">
            <v>10</v>
          </cell>
          <cell r="J1042">
            <v>39486</v>
          </cell>
          <cell r="K1042">
            <v>39495</v>
          </cell>
          <cell r="P1042" t="str">
            <v/>
          </cell>
          <cell r="S1042" t="str">
            <v/>
          </cell>
        </row>
        <row r="1043">
          <cell r="E1043" t="str">
            <v>ORÇAMENTAÇÃO</v>
          </cell>
          <cell r="F1043">
            <v>0</v>
          </cell>
          <cell r="P1043" t="str">
            <v/>
          </cell>
          <cell r="S1043" t="str">
            <v/>
          </cell>
        </row>
        <row r="1044">
          <cell r="A1044">
            <v>762</v>
          </cell>
          <cell r="B1044" t="str">
            <v>PT-9022-H-7000</v>
          </cell>
          <cell r="C1044" t="str">
            <v>PT-E06-B00-029</v>
          </cell>
          <cell r="D1044" t="str">
            <v>E.40.00.000.006</v>
          </cell>
          <cell r="E1044" t="str">
            <v>Análise de proposta</v>
          </cell>
          <cell r="F1044">
            <v>0</v>
          </cell>
          <cell r="H1044" t="str">
            <v>A4</v>
          </cell>
          <cell r="I1044">
            <v>3.75</v>
          </cell>
          <cell r="J1044">
            <v>39473</v>
          </cell>
          <cell r="K1044">
            <v>39532</v>
          </cell>
          <cell r="P1044" t="str">
            <v/>
          </cell>
          <cell r="S1044" t="str">
            <v/>
          </cell>
        </row>
        <row r="1045">
          <cell r="A1045">
            <v>763</v>
          </cell>
          <cell r="B1045" t="str">
            <v>RT-9022-H-7000</v>
          </cell>
          <cell r="C1045" t="str">
            <v>RT-E06-B00-029</v>
          </cell>
          <cell r="D1045" t="str">
            <v>E.40.00.000.006</v>
          </cell>
          <cell r="E1045" t="str">
            <v>Pacote para Orçamentação</v>
          </cell>
          <cell r="F1045">
            <v>0</v>
          </cell>
          <cell r="H1045" t="str">
            <v>A4</v>
          </cell>
          <cell r="I1045">
            <v>6</v>
          </cell>
          <cell r="J1045">
            <v>39473</v>
          </cell>
          <cell r="K1045">
            <v>39532</v>
          </cell>
          <cell r="P1045" t="str">
            <v/>
          </cell>
          <cell r="S1045" t="str">
            <v/>
          </cell>
        </row>
        <row r="1046">
          <cell r="B1046" t="str">
            <v>00</v>
          </cell>
          <cell r="E1046" t="str">
            <v xml:space="preserve"> GERAL</v>
          </cell>
          <cell r="F1046">
            <v>0</v>
          </cell>
          <cell r="P1046" t="str">
            <v/>
          </cell>
          <cell r="S1046" t="str">
            <v/>
          </cell>
        </row>
        <row r="1047">
          <cell r="B1047" t="str">
            <v>0000</v>
          </cell>
          <cell r="E1047" t="str">
            <v>GERAL</v>
          </cell>
          <cell r="F1047">
            <v>0</v>
          </cell>
          <cell r="P1047" t="str">
            <v/>
          </cell>
          <cell r="S1047" t="str">
            <v/>
          </cell>
        </row>
        <row r="1048">
          <cell r="E1048" t="str">
            <v>ARQUITETURA</v>
          </cell>
          <cell r="F1048">
            <v>0</v>
          </cell>
          <cell r="P1048" t="str">
            <v/>
          </cell>
          <cell r="S1048" t="str">
            <v/>
          </cell>
        </row>
        <row r="1049">
          <cell r="A1049">
            <v>764</v>
          </cell>
          <cell r="B1049" t="str">
            <v>CP-0000-A-7000</v>
          </cell>
          <cell r="C1049" t="str">
            <v>CP-E06-B15-001</v>
          </cell>
          <cell r="D1049" t="str">
            <v>E.40.AR.000.020</v>
          </cell>
          <cell r="E1049" t="str">
            <v>Critérios de Projeto de Detalhamento - Arquitetura</v>
          </cell>
          <cell r="F1049">
            <v>0.75</v>
          </cell>
          <cell r="H1049" t="str">
            <v>A4</v>
          </cell>
          <cell r="I1049">
            <v>4.5</v>
          </cell>
          <cell r="J1049">
            <v>39315</v>
          </cell>
          <cell r="K1049">
            <v>39344</v>
          </cell>
          <cell r="P1049">
            <v>0</v>
          </cell>
          <cell r="S1049">
            <v>0</v>
          </cell>
        </row>
        <row r="1050">
          <cell r="A1050">
            <v>765</v>
          </cell>
          <cell r="B1050" t="str">
            <v>MD-0000-A-7000</v>
          </cell>
          <cell r="C1050" t="str">
            <v>MD-E06-B15-001</v>
          </cell>
          <cell r="D1050" t="str">
            <v>E.40.AR.000.006</v>
          </cell>
          <cell r="E1050" t="str">
            <v>Memorial Descritivo</v>
          </cell>
          <cell r="F1050">
            <v>0</v>
          </cell>
          <cell r="H1050" t="str">
            <v>A4</v>
          </cell>
          <cell r="I1050">
            <v>1.5</v>
          </cell>
          <cell r="J1050">
            <v>39463</v>
          </cell>
          <cell r="K1050">
            <v>39522</v>
          </cell>
          <cell r="P1050" t="str">
            <v/>
          </cell>
          <cell r="S1050" t="str">
            <v/>
          </cell>
        </row>
        <row r="1051">
          <cell r="A1051">
            <v>766</v>
          </cell>
          <cell r="B1051" t="str">
            <v>ES-0000-A-7000</v>
          </cell>
          <cell r="C1051" t="str">
            <v>ET-E06-B15-001</v>
          </cell>
          <cell r="D1051" t="str">
            <v>E.40.AR.000.006</v>
          </cell>
          <cell r="E1051" t="str">
            <v xml:space="preserve">Especificação de Serviços de Acabamento </v>
          </cell>
          <cell r="F1051">
            <v>0</v>
          </cell>
          <cell r="H1051" t="str">
            <v>A4</v>
          </cell>
          <cell r="I1051">
            <v>4</v>
          </cell>
          <cell r="J1051">
            <v>39463</v>
          </cell>
          <cell r="K1051">
            <v>39522</v>
          </cell>
          <cell r="P1051" t="str">
            <v/>
          </cell>
          <cell r="S1051" t="str">
            <v/>
          </cell>
        </row>
        <row r="1052">
          <cell r="A1052">
            <v>767</v>
          </cell>
          <cell r="B1052" t="str">
            <v>PQ-0000-A-7000</v>
          </cell>
          <cell r="C1052" t="str">
            <v>PL-E06-B15-001</v>
          </cell>
          <cell r="D1052" t="str">
            <v>E.40.AR.000.006</v>
          </cell>
          <cell r="E1052" t="str">
            <v>Planilha de Quantidades</v>
          </cell>
          <cell r="F1052">
            <v>0</v>
          </cell>
          <cell r="H1052" t="str">
            <v>A4</v>
          </cell>
          <cell r="I1052">
            <v>4</v>
          </cell>
          <cell r="J1052">
            <v>39463</v>
          </cell>
          <cell r="K1052">
            <v>39522</v>
          </cell>
          <cell r="P1052" t="str">
            <v/>
          </cell>
          <cell r="S1052" t="str">
            <v/>
          </cell>
        </row>
        <row r="1053">
          <cell r="A1053">
            <v>768</v>
          </cell>
          <cell r="B1053" t="str">
            <v>RT-0000-A-7000</v>
          </cell>
          <cell r="C1053" t="str">
            <v>RM-E06-B15-001</v>
          </cell>
          <cell r="D1053" t="str">
            <v>E.40.AR.000.006</v>
          </cell>
          <cell r="E1053" t="str">
            <v>Requisição de Materiais - Telhas</v>
          </cell>
          <cell r="F1053">
            <v>0</v>
          </cell>
          <cell r="H1053" t="str">
            <v>A4</v>
          </cell>
          <cell r="I1053">
            <v>0.92600000000000005</v>
          </cell>
          <cell r="J1053">
            <v>39463</v>
          </cell>
          <cell r="K1053">
            <v>39522</v>
          </cell>
          <cell r="P1053" t="str">
            <v/>
          </cell>
          <cell r="S1053" t="str">
            <v/>
          </cell>
        </row>
        <row r="1054">
          <cell r="A1054">
            <v>769</v>
          </cell>
          <cell r="B1054" t="str">
            <v>RT-0000-A-7001</v>
          </cell>
          <cell r="C1054" t="str">
            <v>RM-E06-B15-002</v>
          </cell>
          <cell r="D1054" t="str">
            <v>E.40.AR.000.006</v>
          </cell>
          <cell r="E1054" t="str">
            <v>Requisição de Materiais - Telhas</v>
          </cell>
          <cell r="F1054">
            <v>0</v>
          </cell>
          <cell r="H1054" t="str">
            <v>A4</v>
          </cell>
          <cell r="I1054">
            <v>0.92600000000000005</v>
          </cell>
          <cell r="J1054">
            <v>39463</v>
          </cell>
          <cell r="K1054">
            <v>39522</v>
          </cell>
          <cell r="P1054" t="str">
            <v/>
          </cell>
          <cell r="S1054" t="str">
            <v/>
          </cell>
        </row>
        <row r="1055">
          <cell r="A1055">
            <v>770</v>
          </cell>
          <cell r="B1055" t="str">
            <v>RT-0000-A-7002</v>
          </cell>
          <cell r="C1055" t="str">
            <v>RM-E06-B15-003</v>
          </cell>
          <cell r="D1055" t="str">
            <v>E.40.AR.000.006</v>
          </cell>
          <cell r="E1055" t="str">
            <v>Requisição de Materiais - Telhas</v>
          </cell>
          <cell r="F1055">
            <v>0</v>
          </cell>
          <cell r="H1055" t="str">
            <v>A4</v>
          </cell>
          <cell r="I1055">
            <v>0.92600000000000005</v>
          </cell>
          <cell r="J1055">
            <v>39463</v>
          </cell>
          <cell r="K1055">
            <v>39522</v>
          </cell>
          <cell r="P1055" t="str">
            <v/>
          </cell>
          <cell r="S1055" t="str">
            <v/>
          </cell>
        </row>
        <row r="1056">
          <cell r="A1056">
            <v>771</v>
          </cell>
          <cell r="B1056" t="str">
            <v>RT-0000-A-7003</v>
          </cell>
          <cell r="C1056" t="str">
            <v>RM-E06-B15-004</v>
          </cell>
          <cell r="D1056" t="str">
            <v>E.40.AR.000.006</v>
          </cell>
          <cell r="E1056" t="str">
            <v>Requisição de Materiais - Telhas</v>
          </cell>
          <cell r="F1056">
            <v>0</v>
          </cell>
          <cell r="H1056" t="str">
            <v>A4</v>
          </cell>
          <cell r="I1056">
            <v>0.92600000000000005</v>
          </cell>
          <cell r="J1056">
            <v>39463</v>
          </cell>
          <cell r="K1056">
            <v>39522</v>
          </cell>
          <cell r="P1056" t="str">
            <v/>
          </cell>
          <cell r="S1056" t="str">
            <v/>
          </cell>
        </row>
        <row r="1057">
          <cell r="A1057">
            <v>772</v>
          </cell>
          <cell r="B1057" t="str">
            <v>RT-0000-A-7004</v>
          </cell>
          <cell r="C1057" t="str">
            <v>RM-E06-B15-005</v>
          </cell>
          <cell r="D1057" t="str">
            <v>E.40.AR.000.006</v>
          </cell>
          <cell r="E1057" t="str">
            <v>Requisição de Materiais - Telhas</v>
          </cell>
          <cell r="F1057">
            <v>0</v>
          </cell>
          <cell r="H1057" t="str">
            <v>A4</v>
          </cell>
          <cell r="I1057">
            <v>0.92600000000000005</v>
          </cell>
          <cell r="J1057">
            <v>39463</v>
          </cell>
          <cell r="K1057">
            <v>39522</v>
          </cell>
          <cell r="P1057" t="str">
            <v/>
          </cell>
          <cell r="S1057" t="str">
            <v/>
          </cell>
        </row>
        <row r="1058">
          <cell r="A1058">
            <v>773</v>
          </cell>
          <cell r="B1058" t="str">
            <v>RT-0000-A-7005</v>
          </cell>
          <cell r="C1058" t="str">
            <v>RM-E06-B15-006</v>
          </cell>
          <cell r="D1058" t="str">
            <v>E.40.AR.000.006</v>
          </cell>
          <cell r="E1058" t="str">
            <v>Requisição de Materiais - Telhas</v>
          </cell>
          <cell r="F1058">
            <v>0</v>
          </cell>
          <cell r="H1058" t="str">
            <v>A4</v>
          </cell>
          <cell r="I1058">
            <v>0.92600000000000005</v>
          </cell>
          <cell r="J1058">
            <v>39463</v>
          </cell>
          <cell r="K1058">
            <v>39522</v>
          </cell>
          <cell r="P1058" t="str">
            <v/>
          </cell>
          <cell r="S1058" t="str">
            <v/>
          </cell>
        </row>
        <row r="1059">
          <cell r="A1059">
            <v>774</v>
          </cell>
          <cell r="B1059" t="str">
            <v>RT-0000-A-7006</v>
          </cell>
          <cell r="C1059" t="str">
            <v>RM-E06-B15-007</v>
          </cell>
          <cell r="D1059" t="str">
            <v>E.40.AR.000.006</v>
          </cell>
          <cell r="E1059" t="str">
            <v>Requisição de Materiais - Telhas</v>
          </cell>
          <cell r="F1059">
            <v>0</v>
          </cell>
          <cell r="H1059" t="str">
            <v>A4</v>
          </cell>
          <cell r="I1059">
            <v>0.92600000000000005</v>
          </cell>
          <cell r="J1059">
            <v>39463</v>
          </cell>
          <cell r="K1059">
            <v>39522</v>
          </cell>
          <cell r="P1059" t="str">
            <v/>
          </cell>
          <cell r="S1059" t="str">
            <v/>
          </cell>
        </row>
        <row r="1060">
          <cell r="A1060">
            <v>775</v>
          </cell>
          <cell r="B1060" t="str">
            <v>RT-0000-A-7007</v>
          </cell>
          <cell r="C1060" t="str">
            <v>RM-E06-B15-008</v>
          </cell>
          <cell r="D1060" t="str">
            <v>E.40.AR.000.006</v>
          </cell>
          <cell r="E1060" t="str">
            <v>Requisição de Materiais - Telhas</v>
          </cell>
          <cell r="F1060">
            <v>0</v>
          </cell>
          <cell r="H1060" t="str">
            <v>A4</v>
          </cell>
          <cell r="I1060">
            <v>0.92600000000000005</v>
          </cell>
          <cell r="J1060">
            <v>39463</v>
          </cell>
          <cell r="K1060">
            <v>39522</v>
          </cell>
          <cell r="P1060" t="str">
            <v/>
          </cell>
          <cell r="S1060" t="str">
            <v/>
          </cell>
        </row>
        <row r="1061">
          <cell r="A1061">
            <v>776</v>
          </cell>
          <cell r="B1061" t="str">
            <v>RT-0000-A-7008</v>
          </cell>
          <cell r="C1061" t="str">
            <v>RM-E06-B15-009</v>
          </cell>
          <cell r="D1061" t="str">
            <v>E.40.AR.000.006</v>
          </cell>
          <cell r="E1061" t="str">
            <v>Requisição de Materiais - Telhas</v>
          </cell>
          <cell r="F1061">
            <v>0</v>
          </cell>
          <cell r="H1061" t="str">
            <v>A4</v>
          </cell>
          <cell r="I1061">
            <v>0.92600000000000005</v>
          </cell>
          <cell r="J1061">
            <v>39463</v>
          </cell>
          <cell r="K1061">
            <v>39522</v>
          </cell>
          <cell r="P1061" t="str">
            <v/>
          </cell>
          <cell r="S1061" t="str">
            <v/>
          </cell>
        </row>
        <row r="1062">
          <cell r="A1062">
            <v>777</v>
          </cell>
          <cell r="B1062" t="str">
            <v>RT-0000-A-7009</v>
          </cell>
          <cell r="C1062" t="str">
            <v>RM-E06-B15-010</v>
          </cell>
          <cell r="D1062" t="str">
            <v>E.40.AR.000.006</v>
          </cell>
          <cell r="E1062" t="str">
            <v>Requisição de Materiais - Telhas</v>
          </cell>
          <cell r="F1062">
            <v>0</v>
          </cell>
          <cell r="H1062" t="str">
            <v>A4</v>
          </cell>
          <cell r="I1062">
            <v>0.92600000000000005</v>
          </cell>
          <cell r="J1062">
            <v>39463</v>
          </cell>
          <cell r="K1062">
            <v>39522</v>
          </cell>
          <cell r="P1062" t="str">
            <v/>
          </cell>
          <cell r="S1062" t="str">
            <v/>
          </cell>
        </row>
        <row r="1063">
          <cell r="A1063">
            <v>778</v>
          </cell>
          <cell r="B1063" t="str">
            <v>RT-0000-A-7010</v>
          </cell>
          <cell r="C1063" t="str">
            <v>RM-E06-B15-011</v>
          </cell>
          <cell r="D1063" t="str">
            <v>E.40.AR.000.006</v>
          </cell>
          <cell r="E1063" t="str">
            <v>Requisição de Materiais - Telhas</v>
          </cell>
          <cell r="F1063">
            <v>0</v>
          </cell>
          <cell r="H1063" t="str">
            <v>A4</v>
          </cell>
          <cell r="I1063">
            <v>0.92600000000000005</v>
          </cell>
          <cell r="J1063">
            <v>39463</v>
          </cell>
          <cell r="K1063">
            <v>39522</v>
          </cell>
          <cell r="P1063" t="str">
            <v/>
          </cell>
          <cell r="S1063" t="str">
            <v/>
          </cell>
        </row>
        <row r="1064">
          <cell r="A1064">
            <v>779</v>
          </cell>
          <cell r="B1064" t="str">
            <v>RT-0000-A-7011</v>
          </cell>
          <cell r="C1064" t="str">
            <v>RM-E06-B15-012</v>
          </cell>
          <cell r="D1064" t="str">
            <v>E.40.AR.000.006</v>
          </cell>
          <cell r="E1064" t="str">
            <v>Requisição de Materiais - Telhas</v>
          </cell>
          <cell r="F1064">
            <v>0</v>
          </cell>
          <cell r="H1064" t="str">
            <v>A4</v>
          </cell>
          <cell r="I1064">
            <v>0.92600000000000005</v>
          </cell>
          <cell r="J1064">
            <v>39463</v>
          </cell>
          <cell r="K1064">
            <v>39522</v>
          </cell>
          <cell r="P1064" t="str">
            <v/>
          </cell>
          <cell r="S1064" t="str">
            <v/>
          </cell>
        </row>
        <row r="1065">
          <cell r="A1065">
            <v>780</v>
          </cell>
          <cell r="B1065" t="str">
            <v>RT-0000-A-7012</v>
          </cell>
          <cell r="C1065" t="str">
            <v>RM-E06-B15-013</v>
          </cell>
          <cell r="D1065" t="str">
            <v>E.40.AR.000.006</v>
          </cell>
          <cell r="E1065" t="str">
            <v>Requisição de Materiais - Telhas</v>
          </cell>
          <cell r="F1065">
            <v>0</v>
          </cell>
          <cell r="H1065" t="str">
            <v>A4</v>
          </cell>
          <cell r="I1065">
            <v>0.92600000000000005</v>
          </cell>
          <cell r="J1065">
            <v>39463</v>
          </cell>
          <cell r="K1065">
            <v>39522</v>
          </cell>
          <cell r="P1065" t="str">
            <v/>
          </cell>
          <cell r="S1065" t="str">
            <v/>
          </cell>
        </row>
        <row r="1066">
          <cell r="A1066">
            <v>781</v>
          </cell>
          <cell r="B1066" t="str">
            <v>RT-0000-A-7013</v>
          </cell>
          <cell r="C1066" t="str">
            <v>RM-E06-B15-014</v>
          </cell>
          <cell r="D1066" t="str">
            <v>E.40.AR.000.006</v>
          </cell>
          <cell r="E1066" t="str">
            <v>Requisição de Materiais - Telhas</v>
          </cell>
          <cell r="F1066">
            <v>0</v>
          </cell>
          <cell r="H1066" t="str">
            <v>A4</v>
          </cell>
          <cell r="I1066">
            <v>0.92600000000000005</v>
          </cell>
          <cell r="J1066">
            <v>39463</v>
          </cell>
          <cell r="K1066">
            <v>39522</v>
          </cell>
          <cell r="P1066" t="str">
            <v/>
          </cell>
          <cell r="S1066" t="str">
            <v/>
          </cell>
        </row>
        <row r="1067">
          <cell r="A1067">
            <v>782</v>
          </cell>
          <cell r="B1067" t="str">
            <v>RT-0000-A-7014</v>
          </cell>
          <cell r="C1067" t="str">
            <v>RM-E06-B15-015</v>
          </cell>
          <cell r="D1067" t="str">
            <v>E.40.AR.000.006</v>
          </cell>
          <cell r="E1067" t="str">
            <v>Requisição de Materiais - Telhas</v>
          </cell>
          <cell r="F1067">
            <v>0</v>
          </cell>
          <cell r="H1067" t="str">
            <v>A4</v>
          </cell>
          <cell r="I1067">
            <v>0.92600000000000005</v>
          </cell>
          <cell r="J1067">
            <v>39463</v>
          </cell>
          <cell r="K1067">
            <v>39522</v>
          </cell>
          <cell r="P1067" t="str">
            <v/>
          </cell>
          <cell r="S1067" t="str">
            <v/>
          </cell>
        </row>
        <row r="1068">
          <cell r="A1068">
            <v>783</v>
          </cell>
          <cell r="B1068" t="str">
            <v>RT-0000-A-7015</v>
          </cell>
          <cell r="C1068" t="str">
            <v>RM-E06-B15-016</v>
          </cell>
          <cell r="D1068" t="str">
            <v>E.40.AR.000.006</v>
          </cell>
          <cell r="E1068" t="str">
            <v>Requisição de Materiais - Telhas</v>
          </cell>
          <cell r="F1068">
            <v>0</v>
          </cell>
          <cell r="H1068" t="str">
            <v>A4</v>
          </cell>
          <cell r="I1068">
            <v>0.92600000000000005</v>
          </cell>
          <cell r="J1068">
            <v>39463</v>
          </cell>
          <cell r="K1068">
            <v>39522</v>
          </cell>
          <cell r="P1068" t="str">
            <v/>
          </cell>
          <cell r="S1068" t="str">
            <v/>
          </cell>
        </row>
        <row r="1069">
          <cell r="A1069">
            <v>784</v>
          </cell>
          <cell r="B1069" t="str">
            <v>RT-0000-A-7016</v>
          </cell>
          <cell r="C1069" t="str">
            <v>RM-E06-B15-017</v>
          </cell>
          <cell r="D1069" t="str">
            <v>E.40.AR.000.006</v>
          </cell>
          <cell r="E1069" t="str">
            <v>Requisição de Materiais - Telhas</v>
          </cell>
          <cell r="F1069">
            <v>0</v>
          </cell>
          <cell r="H1069" t="str">
            <v>A4</v>
          </cell>
          <cell r="I1069">
            <v>0.92600000000000005</v>
          </cell>
          <cell r="J1069">
            <v>39463</v>
          </cell>
          <cell r="K1069">
            <v>39522</v>
          </cell>
          <cell r="P1069" t="str">
            <v/>
          </cell>
          <cell r="S1069" t="str">
            <v/>
          </cell>
        </row>
        <row r="1070">
          <cell r="A1070">
            <v>785</v>
          </cell>
          <cell r="B1070" t="str">
            <v>RT-0000-A-7017</v>
          </cell>
          <cell r="C1070" t="str">
            <v>RM-E06-B15-018</v>
          </cell>
          <cell r="D1070" t="str">
            <v>E.40.AR.000.006</v>
          </cell>
          <cell r="E1070" t="str">
            <v>Requisição de Materiais - Telhas</v>
          </cell>
          <cell r="F1070">
            <v>0</v>
          </cell>
          <cell r="H1070" t="str">
            <v>A4</v>
          </cell>
          <cell r="I1070">
            <v>0.92600000000000005</v>
          </cell>
          <cell r="J1070">
            <v>39463</v>
          </cell>
          <cell r="K1070">
            <v>39522</v>
          </cell>
          <cell r="P1070" t="str">
            <v/>
          </cell>
          <cell r="S1070" t="str">
            <v/>
          </cell>
        </row>
        <row r="1071">
          <cell r="A1071">
            <v>786</v>
          </cell>
          <cell r="B1071" t="str">
            <v>RT-0000-A-7018</v>
          </cell>
          <cell r="C1071" t="str">
            <v>RM-E06-B15-019</v>
          </cell>
          <cell r="D1071" t="str">
            <v>E.40.AR.000.006</v>
          </cell>
          <cell r="E1071" t="str">
            <v>Requisição de Materiais - Telhas</v>
          </cell>
          <cell r="F1071">
            <v>0</v>
          </cell>
          <cell r="H1071" t="str">
            <v>A4</v>
          </cell>
          <cell r="I1071">
            <v>0.92600000000000005</v>
          </cell>
          <cell r="J1071">
            <v>39463</v>
          </cell>
          <cell r="K1071">
            <v>39522</v>
          </cell>
          <cell r="P1071" t="str">
            <v/>
          </cell>
          <cell r="S1071" t="str">
            <v/>
          </cell>
        </row>
        <row r="1072">
          <cell r="A1072">
            <v>787</v>
          </cell>
          <cell r="B1072" t="str">
            <v>RT-0000-A-7019</v>
          </cell>
          <cell r="C1072" t="str">
            <v>RM-E06-B15-020</v>
          </cell>
          <cell r="D1072" t="str">
            <v>E.40.AR.000.006</v>
          </cell>
          <cell r="E1072" t="str">
            <v>Requisição de Materiais - Telhas</v>
          </cell>
          <cell r="F1072">
            <v>0</v>
          </cell>
          <cell r="H1072" t="str">
            <v>A4</v>
          </cell>
          <cell r="I1072">
            <v>0.92600000000000005</v>
          </cell>
          <cell r="J1072">
            <v>39463</v>
          </cell>
          <cell r="K1072">
            <v>39522</v>
          </cell>
          <cell r="P1072" t="str">
            <v/>
          </cell>
          <cell r="S1072" t="str">
            <v/>
          </cell>
        </row>
        <row r="1073">
          <cell r="A1073">
            <v>788</v>
          </cell>
          <cell r="B1073" t="str">
            <v>RT-0000-A-7020</v>
          </cell>
          <cell r="C1073" t="str">
            <v>RM-E06-B15-021</v>
          </cell>
          <cell r="D1073" t="str">
            <v>E.40.AR.000.006</v>
          </cell>
          <cell r="E1073" t="str">
            <v>Requisição de Materiais - Telhas</v>
          </cell>
          <cell r="F1073">
            <v>0</v>
          </cell>
          <cell r="H1073" t="str">
            <v>A4</v>
          </cell>
          <cell r="I1073">
            <v>0.92600000000000005</v>
          </cell>
          <cell r="J1073">
            <v>39463</v>
          </cell>
          <cell r="K1073">
            <v>39522</v>
          </cell>
          <cell r="P1073" t="str">
            <v/>
          </cell>
          <cell r="S1073" t="str">
            <v/>
          </cell>
        </row>
        <row r="1074">
          <cell r="A1074">
            <v>789</v>
          </cell>
          <cell r="B1074" t="str">
            <v>RT-0000-A-7021</v>
          </cell>
          <cell r="C1074" t="str">
            <v>RM-E06-B15-022</v>
          </cell>
          <cell r="D1074" t="str">
            <v>E.40.AR.000.006</v>
          </cell>
          <cell r="E1074" t="str">
            <v>Requisição de Materiais - Telhas</v>
          </cell>
          <cell r="F1074">
            <v>0</v>
          </cell>
          <cell r="H1074" t="str">
            <v>A4</v>
          </cell>
          <cell r="I1074">
            <v>0.92600000000000005</v>
          </cell>
          <cell r="J1074">
            <v>39463</v>
          </cell>
          <cell r="K1074">
            <v>39522</v>
          </cell>
          <cell r="P1074" t="str">
            <v/>
          </cell>
          <cell r="S1074" t="str">
            <v/>
          </cell>
        </row>
        <row r="1075">
          <cell r="A1075">
            <v>790</v>
          </cell>
          <cell r="B1075" t="str">
            <v>RT-0000-A-7022</v>
          </cell>
          <cell r="C1075" t="str">
            <v>RM-E06-B15-023</v>
          </cell>
          <cell r="D1075" t="str">
            <v>E.40.AR.000.006</v>
          </cell>
          <cell r="E1075" t="str">
            <v>Requisição de Materiais - Telhas</v>
          </cell>
          <cell r="F1075">
            <v>0</v>
          </cell>
          <cell r="H1075" t="str">
            <v>A4</v>
          </cell>
          <cell r="I1075">
            <v>0.92600000000000005</v>
          </cell>
          <cell r="J1075">
            <v>39463</v>
          </cell>
          <cell r="K1075">
            <v>39522</v>
          </cell>
          <cell r="P1075" t="str">
            <v/>
          </cell>
          <cell r="S1075" t="str">
            <v/>
          </cell>
        </row>
        <row r="1076">
          <cell r="A1076">
            <v>791</v>
          </cell>
          <cell r="B1076" t="str">
            <v>RT-0000-A-7023</v>
          </cell>
          <cell r="C1076" t="str">
            <v>RM-E06-B15-024</v>
          </cell>
          <cell r="D1076" t="str">
            <v>E.40.AR.000.006</v>
          </cell>
          <cell r="E1076" t="str">
            <v>Requisição de Materiais - Telhas</v>
          </cell>
          <cell r="F1076">
            <v>0</v>
          </cell>
          <cell r="H1076" t="str">
            <v>A4</v>
          </cell>
          <cell r="I1076">
            <v>0.92600000000000005</v>
          </cell>
          <cell r="J1076">
            <v>39463</v>
          </cell>
          <cell r="K1076">
            <v>39522</v>
          </cell>
          <cell r="P1076" t="str">
            <v/>
          </cell>
          <cell r="S1076" t="str">
            <v/>
          </cell>
        </row>
        <row r="1077">
          <cell r="A1077">
            <v>792</v>
          </cell>
          <cell r="B1077" t="str">
            <v>RT-0000-A-7024</v>
          </cell>
          <cell r="C1077" t="str">
            <v>RM-E06-B15-025</v>
          </cell>
          <cell r="D1077" t="str">
            <v>E.40.AR.000.006</v>
          </cell>
          <cell r="E1077" t="str">
            <v>Requisição de Materiais - Telhas</v>
          </cell>
          <cell r="F1077">
            <v>0</v>
          </cell>
          <cell r="H1077" t="str">
            <v>A4</v>
          </cell>
          <cell r="I1077">
            <v>0.92600000000000005</v>
          </cell>
          <cell r="J1077">
            <v>39463</v>
          </cell>
          <cell r="K1077">
            <v>39522</v>
          </cell>
          <cell r="P1077" t="str">
            <v/>
          </cell>
          <cell r="S1077" t="str">
            <v/>
          </cell>
        </row>
        <row r="1078">
          <cell r="A1078">
            <v>793</v>
          </cell>
          <cell r="B1078" t="str">
            <v>RT-0000-A-7025</v>
          </cell>
          <cell r="C1078" t="str">
            <v>RM-E06-B15-026</v>
          </cell>
          <cell r="D1078" t="str">
            <v>E.40.AR.000.006</v>
          </cell>
          <cell r="E1078" t="str">
            <v>Requisição de Materiais - Telhas</v>
          </cell>
          <cell r="F1078">
            <v>0</v>
          </cell>
          <cell r="H1078" t="str">
            <v>A4</v>
          </cell>
          <cell r="I1078">
            <v>0.92500000000000004</v>
          </cell>
          <cell r="J1078">
            <v>39463</v>
          </cell>
          <cell r="K1078">
            <v>39522</v>
          </cell>
          <cell r="P1078" t="str">
            <v/>
          </cell>
          <cell r="S1078" t="str">
            <v/>
          </cell>
        </row>
        <row r="1079">
          <cell r="A1079">
            <v>794</v>
          </cell>
          <cell r="B1079" t="str">
            <v>RT-0000-A-7026</v>
          </cell>
          <cell r="C1079" t="str">
            <v>RM-E06-B15-027</v>
          </cell>
          <cell r="D1079" t="str">
            <v>E.40.AR.000.006</v>
          </cell>
          <cell r="E1079" t="str">
            <v>Requisição de Materiais - Telhas</v>
          </cell>
          <cell r="F1079">
            <v>0</v>
          </cell>
          <cell r="H1079" t="str">
            <v>A4</v>
          </cell>
          <cell r="I1079">
            <v>0.92500000000000004</v>
          </cell>
          <cell r="J1079">
            <v>39463</v>
          </cell>
          <cell r="K1079">
            <v>39522</v>
          </cell>
          <cell r="P1079" t="str">
            <v/>
          </cell>
          <cell r="S1079" t="str">
            <v/>
          </cell>
        </row>
        <row r="1080">
          <cell r="A1080">
            <v>795</v>
          </cell>
          <cell r="B1080" t="str">
            <v>0000-A-7000</v>
          </cell>
          <cell r="C1080" t="str">
            <v>DE-E06-B15-119</v>
          </cell>
          <cell r="D1080" t="str">
            <v>E.40.AR.000.006</v>
          </cell>
          <cell r="E1080" t="str">
            <v>Quadro Geral de Esquadrias - 1/2</v>
          </cell>
          <cell r="F1080">
            <v>0</v>
          </cell>
          <cell r="H1080" t="str">
            <v>A1</v>
          </cell>
          <cell r="I1080">
            <v>1</v>
          </cell>
          <cell r="J1080">
            <v>39463</v>
          </cell>
          <cell r="K1080">
            <v>39522</v>
          </cell>
          <cell r="P1080" t="str">
            <v/>
          </cell>
          <cell r="S1080" t="str">
            <v/>
          </cell>
        </row>
        <row r="1081">
          <cell r="A1081">
            <v>796</v>
          </cell>
          <cell r="B1081" t="str">
            <v>0000-A-7001</v>
          </cell>
          <cell r="C1081" t="str">
            <v>DE-E06-B15-120</v>
          </cell>
          <cell r="D1081" t="str">
            <v>E.40.AR.000.006</v>
          </cell>
          <cell r="E1081" t="str">
            <v>Quadro Geral de Esquadrias - 2/2</v>
          </cell>
          <cell r="F1081">
            <v>0</v>
          </cell>
          <cell r="H1081" t="str">
            <v>A1</v>
          </cell>
          <cell r="I1081">
            <v>1</v>
          </cell>
          <cell r="J1081">
            <v>39463</v>
          </cell>
          <cell r="K1081">
            <v>39522</v>
          </cell>
          <cell r="P1081" t="str">
            <v/>
          </cell>
          <cell r="S1081" t="str">
            <v/>
          </cell>
        </row>
        <row r="1082">
          <cell r="A1082">
            <v>797</v>
          </cell>
          <cell r="B1082" t="str">
            <v>DT-0000-A-7000</v>
          </cell>
          <cell r="C1082" t="str">
            <v>DE-E06-B15-121</v>
          </cell>
          <cell r="D1082" t="str">
            <v>E.40.AR.000.006</v>
          </cell>
          <cell r="E1082" t="str">
            <v>Caderno de Detalhes de Acabamentos</v>
          </cell>
          <cell r="F1082">
            <v>0</v>
          </cell>
          <cell r="H1082" t="str">
            <v>A4</v>
          </cell>
          <cell r="I1082">
            <v>5</v>
          </cell>
          <cell r="J1082">
            <v>39463</v>
          </cell>
          <cell r="K1082">
            <v>39522</v>
          </cell>
          <cell r="P1082" t="str">
            <v/>
          </cell>
          <cell r="S1082" t="str">
            <v/>
          </cell>
        </row>
        <row r="1083">
          <cell r="A1083">
            <v>798</v>
          </cell>
          <cell r="B1083" t="str">
            <v>ET-0000-A-7000</v>
          </cell>
          <cell r="C1083" t="str">
            <v>ET-E06-B15-001</v>
          </cell>
          <cell r="D1083" t="str">
            <v>E.40.AR.000.001</v>
          </cell>
          <cell r="E1083" t="str">
            <v>Especificação Técnica para Sondagem e Ensaios Complementares</v>
          </cell>
          <cell r="F1083">
            <v>0.1</v>
          </cell>
          <cell r="H1083" t="str">
            <v>A4</v>
          </cell>
          <cell r="I1083">
            <v>1</v>
          </cell>
          <cell r="J1083">
            <v>39315</v>
          </cell>
          <cell r="K1083">
            <v>39344</v>
          </cell>
          <cell r="P1083">
            <v>0</v>
          </cell>
          <cell r="S1083">
            <v>0</v>
          </cell>
        </row>
        <row r="1084">
          <cell r="A1084">
            <v>799</v>
          </cell>
          <cell r="B1084" t="str">
            <v>0000-A-7002</v>
          </cell>
          <cell r="C1084" t="str">
            <v>DE-E06-B15-122</v>
          </cell>
          <cell r="D1084" t="str">
            <v>E.40.AR.000.001</v>
          </cell>
          <cell r="E1084" t="str">
            <v>Locação dos Furos de Sondagem - Área 10</v>
          </cell>
          <cell r="F1084">
            <v>0.1</v>
          </cell>
          <cell r="H1084" t="str">
            <v>A1</v>
          </cell>
          <cell r="I1084">
            <v>1</v>
          </cell>
          <cell r="J1084">
            <v>39315</v>
          </cell>
          <cell r="K1084">
            <v>39344</v>
          </cell>
          <cell r="P1084">
            <v>0</v>
          </cell>
          <cell r="S1084">
            <v>0</v>
          </cell>
        </row>
        <row r="1085">
          <cell r="A1085">
            <v>800</v>
          </cell>
          <cell r="B1085" t="str">
            <v>0000-A-7003</v>
          </cell>
          <cell r="C1085" t="str">
            <v>DE-E06-B15-123</v>
          </cell>
          <cell r="D1085" t="str">
            <v>E.40.AR.000.001</v>
          </cell>
          <cell r="E1085" t="str">
            <v>Locação dos Furos de Sondagem - Área 60</v>
          </cell>
          <cell r="F1085">
            <v>0.1</v>
          </cell>
          <cell r="H1085" t="str">
            <v>A1</v>
          </cell>
          <cell r="I1085">
            <v>1</v>
          </cell>
          <cell r="J1085">
            <v>39315</v>
          </cell>
          <cell r="K1085">
            <v>39344</v>
          </cell>
          <cell r="P1085">
            <v>0</v>
          </cell>
          <cell r="S1085">
            <v>0</v>
          </cell>
        </row>
        <row r="1086">
          <cell r="A1086">
            <v>801</v>
          </cell>
          <cell r="B1086" t="str">
            <v>0000-A-7004</v>
          </cell>
          <cell r="C1086" t="str">
            <v>DE-E06-B15-124</v>
          </cell>
          <cell r="D1086" t="str">
            <v>E.40.AR.000.001</v>
          </cell>
          <cell r="E1086" t="str">
            <v>Locação dos Furos de Sondagem - Área 70</v>
          </cell>
          <cell r="F1086">
            <v>0.1</v>
          </cell>
          <cell r="H1086" t="str">
            <v>A1</v>
          </cell>
          <cell r="I1086">
            <v>1</v>
          </cell>
          <cell r="J1086">
            <v>39315</v>
          </cell>
          <cell r="K1086">
            <v>39344</v>
          </cell>
          <cell r="P1086">
            <v>0</v>
          </cell>
          <cell r="S1086">
            <v>0</v>
          </cell>
        </row>
        <row r="1087">
          <cell r="A1087">
            <v>802</v>
          </cell>
          <cell r="B1087" t="str">
            <v>0000-A-7005</v>
          </cell>
          <cell r="C1087" t="str">
            <v>DE-E06-B15-125</v>
          </cell>
          <cell r="D1087" t="str">
            <v>E.40.AR.000.001</v>
          </cell>
          <cell r="E1087" t="str">
            <v>Locação dos Furos de Sondagem - Área 90</v>
          </cell>
          <cell r="F1087">
            <v>0.1</v>
          </cell>
          <cell r="H1087" t="str">
            <v>A1</v>
          </cell>
          <cell r="I1087">
            <v>1</v>
          </cell>
          <cell r="J1087">
            <v>39315</v>
          </cell>
          <cell r="K1087">
            <v>39344</v>
          </cell>
          <cell r="P1087">
            <v>0</v>
          </cell>
          <cell r="S1087">
            <v>0</v>
          </cell>
        </row>
        <row r="1088">
          <cell r="E1088" t="str">
            <v>CONCRETO</v>
          </cell>
          <cell r="F1088">
            <v>0</v>
          </cell>
          <cell r="P1088" t="str">
            <v/>
          </cell>
          <cell r="S1088" t="str">
            <v/>
          </cell>
        </row>
        <row r="1089">
          <cell r="A1089">
            <v>803</v>
          </cell>
          <cell r="B1089" t="str">
            <v>CP-0000-C-7000</v>
          </cell>
          <cell r="C1089" t="str">
            <v>CP-E06-B03-001</v>
          </cell>
          <cell r="D1089" t="str">
            <v>E.40.CN.000.025</v>
          </cell>
          <cell r="E1089" t="str">
            <v>Critérios de Projeto - Concreto</v>
          </cell>
          <cell r="F1089">
            <v>0.75</v>
          </cell>
          <cell r="H1089" t="str">
            <v>A4</v>
          </cell>
          <cell r="I1089">
            <v>3</v>
          </cell>
          <cell r="J1089">
            <v>39315</v>
          </cell>
          <cell r="K1089">
            <v>39344</v>
          </cell>
          <cell r="P1089">
            <v>0</v>
          </cell>
          <cell r="S1089">
            <v>0</v>
          </cell>
        </row>
        <row r="1090">
          <cell r="A1090">
            <v>804</v>
          </cell>
          <cell r="B1090" t="str">
            <v>MD-0000-C-7000</v>
          </cell>
          <cell r="C1090" t="str">
            <v>MD-E06-B03-001</v>
          </cell>
          <cell r="D1090" t="str">
            <v>E.40.CN.000.006</v>
          </cell>
          <cell r="E1090" t="str">
            <v>Memorial Descritivo</v>
          </cell>
          <cell r="F1090">
            <v>0</v>
          </cell>
          <cell r="H1090" t="str">
            <v>A4</v>
          </cell>
          <cell r="I1090">
            <v>0.66700000000000004</v>
          </cell>
          <cell r="J1090">
            <v>39485</v>
          </cell>
          <cell r="K1090">
            <v>39544</v>
          </cell>
          <cell r="P1090" t="str">
            <v/>
          </cell>
          <cell r="S1090" t="str">
            <v/>
          </cell>
        </row>
        <row r="1091">
          <cell r="A1091">
            <v>805</v>
          </cell>
          <cell r="B1091" t="str">
            <v>MD-0000-C-7001</v>
          </cell>
          <cell r="C1091" t="str">
            <v>MD-E06-B03-002</v>
          </cell>
          <cell r="D1091" t="str">
            <v>E.40.CN.000.006</v>
          </cell>
          <cell r="E1091" t="str">
            <v>Memorial Descritivo</v>
          </cell>
          <cell r="F1091">
            <v>0</v>
          </cell>
          <cell r="H1091" t="str">
            <v>A4</v>
          </cell>
          <cell r="I1091">
            <v>0.66600000000000004</v>
          </cell>
          <cell r="J1091">
            <v>39485</v>
          </cell>
          <cell r="K1091">
            <v>39544</v>
          </cell>
          <cell r="P1091" t="str">
            <v/>
          </cell>
          <cell r="S1091" t="str">
            <v/>
          </cell>
        </row>
        <row r="1092">
          <cell r="A1092">
            <v>806</v>
          </cell>
          <cell r="B1092" t="str">
            <v>MD-0000-C-7002</v>
          </cell>
          <cell r="C1092" t="str">
            <v>MD-E06-B03-003</v>
          </cell>
          <cell r="D1092" t="str">
            <v>E.40.CN.000.006</v>
          </cell>
          <cell r="E1092" t="str">
            <v>Memorial Descritivo</v>
          </cell>
          <cell r="F1092">
            <v>0</v>
          </cell>
          <cell r="H1092" t="str">
            <v>A4</v>
          </cell>
          <cell r="I1092">
            <v>0.66700000000000004</v>
          </cell>
          <cell r="J1092">
            <v>39485</v>
          </cell>
          <cell r="K1092">
            <v>39544</v>
          </cell>
          <cell r="P1092" t="str">
            <v/>
          </cell>
          <cell r="S1092" t="str">
            <v/>
          </cell>
        </row>
        <row r="1093">
          <cell r="A1093">
            <v>807</v>
          </cell>
          <cell r="B1093" t="str">
            <v>ES-0000-C-7000</v>
          </cell>
          <cell r="C1093" t="str">
            <v>ET-E06-B03-001</v>
          </cell>
          <cell r="D1093" t="str">
            <v>E.40.CN.000.006</v>
          </cell>
          <cell r="E1093" t="str">
            <v>Especificação de Serviços</v>
          </cell>
          <cell r="F1093">
            <v>0</v>
          </cell>
          <cell r="H1093" t="str">
            <v>A4</v>
          </cell>
          <cell r="I1093">
            <v>1</v>
          </cell>
          <cell r="J1093">
            <v>39485</v>
          </cell>
          <cell r="K1093">
            <v>39544</v>
          </cell>
          <cell r="P1093" t="str">
            <v/>
          </cell>
          <cell r="S1093" t="str">
            <v/>
          </cell>
        </row>
        <row r="1094">
          <cell r="A1094">
            <v>808</v>
          </cell>
          <cell r="B1094" t="str">
            <v>ES-0000-C-7001</v>
          </cell>
          <cell r="C1094" t="str">
            <v>ET-E06-B03-002</v>
          </cell>
          <cell r="D1094" t="str">
            <v>E.40.CN.000.006</v>
          </cell>
          <cell r="E1094" t="str">
            <v>Especificação de Serviços</v>
          </cell>
          <cell r="F1094">
            <v>0</v>
          </cell>
          <cell r="H1094" t="str">
            <v>A4</v>
          </cell>
          <cell r="I1094">
            <v>1</v>
          </cell>
          <cell r="J1094">
            <v>39485</v>
          </cell>
          <cell r="K1094">
            <v>39544</v>
          </cell>
          <cell r="P1094" t="str">
            <v/>
          </cell>
          <cell r="S1094" t="str">
            <v/>
          </cell>
        </row>
        <row r="1095">
          <cell r="E1095" t="str">
            <v>METÁLICA</v>
          </cell>
          <cell r="F1095">
            <v>0</v>
          </cell>
          <cell r="P1095" t="str">
            <v/>
          </cell>
          <cell r="S1095" t="str">
            <v/>
          </cell>
        </row>
        <row r="1096">
          <cell r="A1096">
            <v>809</v>
          </cell>
          <cell r="B1096" t="str">
            <v>CP-0000-S-7000</v>
          </cell>
          <cell r="C1096" t="str">
            <v>CP-E06-B04-001</v>
          </cell>
          <cell r="D1096" t="str">
            <v>E.40.EM.000.030</v>
          </cell>
          <cell r="E1096" t="str">
            <v>Critérios de Projeto - Metálica</v>
          </cell>
          <cell r="F1096">
            <v>0.75</v>
          </cell>
          <cell r="H1096" t="str">
            <v>A4</v>
          </cell>
          <cell r="I1096">
            <v>3</v>
          </cell>
          <cell r="J1096">
            <v>39315</v>
          </cell>
          <cell r="K1096">
            <v>39344</v>
          </cell>
          <cell r="P1096">
            <v>0</v>
          </cell>
          <cell r="S1096">
            <v>0</v>
          </cell>
        </row>
        <row r="1097">
          <cell r="A1097">
            <v>810</v>
          </cell>
          <cell r="B1097" t="str">
            <v>MD-0000-S-7000</v>
          </cell>
          <cell r="C1097" t="str">
            <v>MD-E06-B04-001</v>
          </cell>
          <cell r="D1097" t="str">
            <v>E.40.EM.000.010</v>
          </cell>
          <cell r="E1097" t="str">
            <v>Memorial Descritivo</v>
          </cell>
          <cell r="F1097">
            <v>0</v>
          </cell>
          <cell r="H1097" t="str">
            <v>A4</v>
          </cell>
          <cell r="I1097">
            <v>1</v>
          </cell>
          <cell r="J1097">
            <v>39485</v>
          </cell>
          <cell r="K1097">
            <v>39550</v>
          </cell>
          <cell r="P1097" t="str">
            <v/>
          </cell>
          <cell r="S1097" t="str">
            <v/>
          </cell>
        </row>
        <row r="1098">
          <cell r="A1098">
            <v>811</v>
          </cell>
          <cell r="B1098" t="str">
            <v>MD-0000-S-7001</v>
          </cell>
          <cell r="C1098" t="str">
            <v>MD-E06-B04-002</v>
          </cell>
          <cell r="D1098" t="str">
            <v>E.40.EM.000.010</v>
          </cell>
          <cell r="E1098" t="str">
            <v>Memorial Descritivo</v>
          </cell>
          <cell r="F1098">
            <v>0</v>
          </cell>
          <cell r="H1098" t="str">
            <v>A4</v>
          </cell>
          <cell r="I1098">
            <v>1</v>
          </cell>
          <cell r="J1098">
            <v>39485</v>
          </cell>
          <cell r="K1098">
            <v>39550</v>
          </cell>
          <cell r="P1098" t="str">
            <v/>
          </cell>
          <cell r="S1098" t="str">
            <v/>
          </cell>
        </row>
        <row r="1099">
          <cell r="A1099">
            <v>812</v>
          </cell>
          <cell r="B1099" t="str">
            <v>MD-0000-S-7002</v>
          </cell>
          <cell r="C1099" t="str">
            <v>MD-E06-B04-003</v>
          </cell>
          <cell r="D1099" t="str">
            <v>E.40.EM.000.010</v>
          </cell>
          <cell r="E1099" t="str">
            <v>Memorial Descritivo</v>
          </cell>
          <cell r="F1099">
            <v>0</v>
          </cell>
          <cell r="H1099" t="str">
            <v>A4</v>
          </cell>
          <cell r="I1099">
            <v>1</v>
          </cell>
          <cell r="J1099">
            <v>39485</v>
          </cell>
          <cell r="K1099">
            <v>39550</v>
          </cell>
          <cell r="P1099" t="str">
            <v/>
          </cell>
          <cell r="S1099" t="str">
            <v/>
          </cell>
        </row>
        <row r="1100">
          <cell r="A1100">
            <v>813</v>
          </cell>
          <cell r="B1100" t="str">
            <v>ES-0000-S-7000</v>
          </cell>
          <cell r="C1100" t="str">
            <v>ET-E06-B04-001</v>
          </cell>
          <cell r="D1100" t="str">
            <v>E.40.EM.000.010</v>
          </cell>
          <cell r="E1100" t="str">
            <v>Especificação de Serviços</v>
          </cell>
          <cell r="F1100">
            <v>0</v>
          </cell>
          <cell r="H1100" t="str">
            <v>A4</v>
          </cell>
          <cell r="I1100">
            <v>1</v>
          </cell>
          <cell r="J1100">
            <v>39485</v>
          </cell>
          <cell r="K1100">
            <v>39550</v>
          </cell>
          <cell r="P1100" t="str">
            <v/>
          </cell>
          <cell r="S1100" t="str">
            <v/>
          </cell>
        </row>
        <row r="1101">
          <cell r="A1101">
            <v>814</v>
          </cell>
          <cell r="B1101" t="str">
            <v>ES-0000-S-7001</v>
          </cell>
          <cell r="C1101" t="str">
            <v>ET-E06-B04-002</v>
          </cell>
          <cell r="D1101" t="str">
            <v>E.40.EM.000.010</v>
          </cell>
          <cell r="E1101" t="str">
            <v>Especificação de Serviços</v>
          </cell>
          <cell r="F1101">
            <v>0</v>
          </cell>
          <cell r="H1101" t="str">
            <v>A4</v>
          </cell>
          <cell r="I1101">
            <v>1</v>
          </cell>
          <cell r="J1101">
            <v>39485</v>
          </cell>
          <cell r="K1101">
            <v>39550</v>
          </cell>
          <cell r="P1101" t="str">
            <v/>
          </cell>
          <cell r="S1101" t="str">
            <v/>
          </cell>
        </row>
        <row r="1102">
          <cell r="E1102" t="str">
            <v>ELÉTRICA</v>
          </cell>
          <cell r="F1102">
            <v>0</v>
          </cell>
          <cell r="P1102" t="str">
            <v/>
          </cell>
          <cell r="S1102" t="str">
            <v/>
          </cell>
        </row>
        <row r="1103">
          <cell r="A1103">
            <v>815</v>
          </cell>
          <cell r="B1103" t="str">
            <v>CP-0000-E-7000</v>
          </cell>
          <cell r="C1103" t="str">
            <v>CP-E06-E06-001</v>
          </cell>
          <cell r="D1103" t="str">
            <v>E.40.EL.000.032</v>
          </cell>
          <cell r="E1103" t="str">
            <v>PROJETO DETALHADO - GERAL - CRITÉRIO DE PROJETO ELÉTRICO</v>
          </cell>
          <cell r="F1103">
            <v>0.8</v>
          </cell>
          <cell r="H1103" t="str">
            <v>A4</v>
          </cell>
          <cell r="I1103">
            <v>3</v>
          </cell>
          <cell r="J1103">
            <v>39315</v>
          </cell>
          <cell r="K1103">
            <v>39344</v>
          </cell>
          <cell r="O1103">
            <v>39339</v>
          </cell>
          <cell r="P1103" t="str">
            <v>B</v>
          </cell>
          <cell r="Q1103" t="str">
            <v>0011/07</v>
          </cell>
          <cell r="R1103">
            <v>39339</v>
          </cell>
          <cell r="S1103" t="str">
            <v>B</v>
          </cell>
          <cell r="T1103" t="str">
            <v>0011/07</v>
          </cell>
        </row>
        <row r="1104">
          <cell r="A1104">
            <v>816</v>
          </cell>
          <cell r="B1104" t="str">
            <v>ET-0000-E-7000</v>
          </cell>
          <cell r="C1104" t="str">
            <v>ET-E06-E06-001</v>
          </cell>
          <cell r="D1104" t="str">
            <v>E.40.EL.000.180</v>
          </cell>
          <cell r="E1104" t="str">
            <v>Especificação Técnica</v>
          </cell>
          <cell r="F1104">
            <v>0</v>
          </cell>
          <cell r="H1104" t="str">
            <v>A4</v>
          </cell>
          <cell r="I1104">
            <v>1</v>
          </cell>
          <cell r="J1104">
            <v>39480</v>
          </cell>
          <cell r="K1104">
            <v>39539</v>
          </cell>
          <cell r="P1104" t="str">
            <v/>
          </cell>
          <cell r="S1104" t="str">
            <v/>
          </cell>
        </row>
        <row r="1105">
          <cell r="A1105">
            <v>817</v>
          </cell>
          <cell r="B1105" t="str">
            <v>ET-0000-E-7001</v>
          </cell>
          <cell r="C1105" t="str">
            <v>ET-E06-E06-002</v>
          </cell>
          <cell r="D1105" t="str">
            <v>E.40.EL.000.180</v>
          </cell>
          <cell r="E1105" t="str">
            <v>Especificação Técnica</v>
          </cell>
          <cell r="F1105">
            <v>0</v>
          </cell>
          <cell r="H1105" t="str">
            <v>A4</v>
          </cell>
          <cell r="I1105">
            <v>1</v>
          </cell>
          <cell r="J1105">
            <v>39480</v>
          </cell>
          <cell r="K1105">
            <v>39539</v>
          </cell>
          <cell r="P1105" t="str">
            <v/>
          </cell>
          <cell r="S1105" t="str">
            <v/>
          </cell>
        </row>
        <row r="1106">
          <cell r="A1106">
            <v>818</v>
          </cell>
          <cell r="B1106" t="str">
            <v>DT-0000-E-7000</v>
          </cell>
          <cell r="C1106" t="str">
            <v>DE-E06-E06-001</v>
          </cell>
          <cell r="D1106" t="str">
            <v>E.40.EL.000.180</v>
          </cell>
          <cell r="E1106" t="str">
            <v>Detalhes Típicos de Montagem</v>
          </cell>
          <cell r="F1106">
            <v>0</v>
          </cell>
          <cell r="H1106" t="str">
            <v>A4</v>
          </cell>
          <cell r="I1106">
            <v>3.125</v>
          </cell>
          <cell r="J1106">
            <v>39480</v>
          </cell>
          <cell r="K1106">
            <v>39539</v>
          </cell>
          <cell r="P1106" t="str">
            <v/>
          </cell>
          <cell r="S1106" t="str">
            <v/>
          </cell>
        </row>
        <row r="1107">
          <cell r="A1107">
            <v>819</v>
          </cell>
          <cell r="B1107" t="str">
            <v>RT-0000-E-7000</v>
          </cell>
          <cell r="C1107" t="str">
            <v>RM-E06-E06-001</v>
          </cell>
          <cell r="D1107" t="str">
            <v>E.40.EL.000.180</v>
          </cell>
          <cell r="E1107" t="str">
            <v>Requisição Técnica (Requisição de Materiais do Quadro de Distribuição)</v>
          </cell>
          <cell r="F1107">
            <v>0</v>
          </cell>
          <cell r="H1107" t="str">
            <v>A4</v>
          </cell>
          <cell r="I1107">
            <v>0.125</v>
          </cell>
          <cell r="J1107">
            <v>39480</v>
          </cell>
          <cell r="K1107">
            <v>39539</v>
          </cell>
          <cell r="P1107" t="str">
            <v/>
          </cell>
          <cell r="S1107" t="str">
            <v/>
          </cell>
        </row>
        <row r="1108">
          <cell r="A1108">
            <v>820</v>
          </cell>
          <cell r="B1108" t="str">
            <v>LE-0000-E-7000</v>
          </cell>
          <cell r="C1108" t="str">
            <v>LE-E06-E06-001</v>
          </cell>
          <cell r="D1108" t="str">
            <v>E.40.EL.000.180</v>
          </cell>
          <cell r="E1108" t="str">
            <v>Lista de Equipamentos Elétricos</v>
          </cell>
          <cell r="F1108">
            <v>0</v>
          </cell>
          <cell r="H1108" t="str">
            <v>A4</v>
          </cell>
          <cell r="I1108">
            <v>1</v>
          </cell>
          <cell r="J1108">
            <v>39480</v>
          </cell>
          <cell r="K1108">
            <v>39539</v>
          </cell>
          <cell r="P1108" t="str">
            <v/>
          </cell>
          <cell r="S1108" t="str">
            <v/>
          </cell>
        </row>
        <row r="1109">
          <cell r="A1109">
            <v>821</v>
          </cell>
          <cell r="B1109" t="str">
            <v>PQ-0000-E-7000</v>
          </cell>
          <cell r="C1109" t="str">
            <v>PL-E06-E06-001</v>
          </cell>
          <cell r="D1109" t="str">
            <v>E.40.EL.000.180</v>
          </cell>
          <cell r="E1109" t="str">
            <v>Planilha de Quantidades</v>
          </cell>
          <cell r="F1109">
            <v>0</v>
          </cell>
          <cell r="H1109" t="str">
            <v>A4</v>
          </cell>
          <cell r="I1109">
            <v>1</v>
          </cell>
          <cell r="J1109">
            <v>39480</v>
          </cell>
          <cell r="K1109">
            <v>39539</v>
          </cell>
          <cell r="P1109" t="str">
            <v/>
          </cell>
          <cell r="S1109" t="str">
            <v/>
          </cell>
        </row>
        <row r="1110">
          <cell r="A1110">
            <v>822</v>
          </cell>
          <cell r="B1110" t="str">
            <v>PQ-0000-E-7001</v>
          </cell>
          <cell r="C1110" t="str">
            <v>PL-E06-E06-002</v>
          </cell>
          <cell r="D1110" t="str">
            <v>E.40.EL.000.180</v>
          </cell>
          <cell r="E1110" t="str">
            <v>Planilha de Quantidades</v>
          </cell>
          <cell r="F1110">
            <v>0</v>
          </cell>
          <cell r="H1110" t="str">
            <v>A4</v>
          </cell>
          <cell r="I1110">
            <v>1</v>
          </cell>
          <cell r="J1110">
            <v>39480</v>
          </cell>
          <cell r="K1110">
            <v>39539</v>
          </cell>
          <cell r="P1110" t="str">
            <v/>
          </cell>
          <cell r="S1110" t="str">
            <v/>
          </cell>
        </row>
        <row r="1111">
          <cell r="E1111" t="str">
            <v>TELEFONIA E DADOS</v>
          </cell>
          <cell r="F1111">
            <v>0</v>
          </cell>
          <cell r="P1111" t="str">
            <v/>
          </cell>
          <cell r="S1111" t="str">
            <v/>
          </cell>
        </row>
        <row r="1112">
          <cell r="A1112">
            <v>823</v>
          </cell>
          <cell r="B1112" t="str">
            <v>CP-0000-K-7000</v>
          </cell>
          <cell r="C1112" t="str">
            <v>CP-E06-E47-001</v>
          </cell>
          <cell r="D1112" t="str">
            <v>E.40.CM.000.037</v>
          </cell>
          <cell r="E1112" t="str">
            <v>Critérios de Projeto - Redes Estruturadas</v>
          </cell>
          <cell r="F1112">
            <v>0.75</v>
          </cell>
          <cell r="H1112" t="str">
            <v>A4</v>
          </cell>
          <cell r="I1112">
            <v>3</v>
          </cell>
          <cell r="J1112">
            <v>39315</v>
          </cell>
          <cell r="K1112">
            <v>39344</v>
          </cell>
          <cell r="P1112">
            <v>0</v>
          </cell>
          <cell r="S1112">
            <v>0</v>
          </cell>
        </row>
        <row r="1113">
          <cell r="A1113">
            <v>824</v>
          </cell>
          <cell r="B1113" t="str">
            <v>ET-0000-K-7000</v>
          </cell>
          <cell r="C1113" t="str">
            <v>ET-E06-E47-001</v>
          </cell>
          <cell r="D1113" t="str">
            <v>E.40.CM.000.006</v>
          </cell>
          <cell r="E1113" t="str">
            <v>Especificação Técnica - Equipamentos de Rede Estruturada</v>
          </cell>
          <cell r="F1113">
            <v>0</v>
          </cell>
          <cell r="H1113" t="str">
            <v>A4</v>
          </cell>
          <cell r="I1113">
            <v>1</v>
          </cell>
          <cell r="J1113">
            <v>39480</v>
          </cell>
          <cell r="K1113">
            <v>39539</v>
          </cell>
          <cell r="P1113" t="str">
            <v/>
          </cell>
          <cell r="S1113" t="str">
            <v/>
          </cell>
        </row>
        <row r="1114">
          <cell r="A1114">
            <v>825</v>
          </cell>
          <cell r="B1114" t="str">
            <v>MD-0000-K-7000</v>
          </cell>
          <cell r="C1114" t="str">
            <v>MD-E06-E47-001</v>
          </cell>
          <cell r="D1114" t="str">
            <v>E.40.CM.000.006</v>
          </cell>
          <cell r="E1114" t="str">
            <v>Memorial Descritivo - Descrição dos Serviços do Fornecimento</v>
          </cell>
          <cell r="F1114">
            <v>0</v>
          </cell>
          <cell r="H1114" t="str">
            <v>A4</v>
          </cell>
          <cell r="I1114">
            <v>1</v>
          </cell>
          <cell r="J1114">
            <v>39480</v>
          </cell>
          <cell r="K1114">
            <v>39539</v>
          </cell>
          <cell r="P1114" t="str">
            <v/>
          </cell>
          <cell r="S1114" t="str">
            <v/>
          </cell>
        </row>
        <row r="1115">
          <cell r="A1115">
            <v>826</v>
          </cell>
          <cell r="B1115" t="str">
            <v>RT-0000-K-7000</v>
          </cell>
          <cell r="C1115" t="str">
            <v>RM-E06-E47-001</v>
          </cell>
          <cell r="D1115" t="str">
            <v>E.40.CM.000.006</v>
          </cell>
          <cell r="E1115" t="str">
            <v>Requisição Técnico (Requisição de Materiais - Materiais e Serviços de Redes Estruturadas)</v>
          </cell>
          <cell r="F1115">
            <v>0</v>
          </cell>
          <cell r="H1115" t="str">
            <v>A4</v>
          </cell>
          <cell r="I1115">
            <v>1</v>
          </cell>
          <cell r="J1115">
            <v>39480</v>
          </cell>
          <cell r="K1115">
            <v>39539</v>
          </cell>
          <cell r="P1115" t="str">
            <v/>
          </cell>
          <cell r="S1115" t="str">
            <v/>
          </cell>
        </row>
        <row r="1116">
          <cell r="A1116">
            <v>827</v>
          </cell>
          <cell r="B1116" t="str">
            <v>PQ-0000-K-7000</v>
          </cell>
          <cell r="C1116" t="str">
            <v>PL-E06-E47-001</v>
          </cell>
          <cell r="D1116" t="str">
            <v>E.40.CM.000.006</v>
          </cell>
          <cell r="E1116" t="str">
            <v>Planilha de Quantidades para Redes Estruturadas e Telefonia</v>
          </cell>
          <cell r="F1116">
            <v>0</v>
          </cell>
          <cell r="H1116" t="str">
            <v>A4</v>
          </cell>
          <cell r="I1116">
            <v>1</v>
          </cell>
          <cell r="J1116">
            <v>39480</v>
          </cell>
          <cell r="K1116">
            <v>39539</v>
          </cell>
          <cell r="P1116" t="str">
            <v/>
          </cell>
          <cell r="S1116" t="str">
            <v/>
          </cell>
        </row>
        <row r="1117">
          <cell r="E1117" t="str">
            <v>HIDROSSANITÁRIAS</v>
          </cell>
          <cell r="F1117">
            <v>0</v>
          </cell>
          <cell r="P1117" t="str">
            <v/>
          </cell>
          <cell r="S1117" t="str">
            <v/>
          </cell>
        </row>
        <row r="1118">
          <cell r="A1118">
            <v>828</v>
          </cell>
          <cell r="B1118" t="str">
            <v>MC-0000-B-7000</v>
          </cell>
          <cell r="C1118" t="str">
            <v>MC-E06-B49-002</v>
          </cell>
          <cell r="D1118" t="str">
            <v>E.40.IE.000.006</v>
          </cell>
          <cell r="E1118" t="str">
            <v>Memória de Cálculo</v>
          </cell>
          <cell r="F1118">
            <v>0</v>
          </cell>
          <cell r="H1118" t="str">
            <v>A4</v>
          </cell>
          <cell r="I1118">
            <v>1</v>
          </cell>
          <cell r="J1118">
            <v>39480</v>
          </cell>
          <cell r="K1118">
            <v>39539</v>
          </cell>
          <cell r="P1118" t="str">
            <v/>
          </cell>
          <cell r="S1118" t="str">
            <v/>
          </cell>
        </row>
        <row r="1119">
          <cell r="A1119">
            <v>829</v>
          </cell>
          <cell r="B1119" t="str">
            <v>MD-0000-B-7000</v>
          </cell>
          <cell r="C1119" t="str">
            <v>MD-E06-B49-001</v>
          </cell>
          <cell r="D1119" t="str">
            <v>E.40.IE.000.006</v>
          </cell>
          <cell r="E1119" t="str">
            <v>Memorial Descritivo</v>
          </cell>
          <cell r="F1119">
            <v>0</v>
          </cell>
          <cell r="H1119" t="str">
            <v>A4</v>
          </cell>
          <cell r="I1119">
            <v>1</v>
          </cell>
          <cell r="J1119">
            <v>39480</v>
          </cell>
          <cell r="K1119">
            <v>39539</v>
          </cell>
          <cell r="P1119" t="str">
            <v/>
          </cell>
          <cell r="S1119" t="str">
            <v/>
          </cell>
        </row>
        <row r="1120">
          <cell r="A1120">
            <v>830</v>
          </cell>
          <cell r="B1120" t="str">
            <v>CP-0000-B-7000</v>
          </cell>
          <cell r="C1120" t="str">
            <v>CP-E06-B49-001</v>
          </cell>
          <cell r="D1120" t="str">
            <v>E.40.IE.000.035</v>
          </cell>
          <cell r="E1120" t="str">
            <v>PROJETO DETALHADO - 12 MTPA - GERAL - INSTALAÇÕES HIDROSSANITÁRIAS - CRITÉRIOS DE PROJETO</v>
          </cell>
          <cell r="F1120">
            <v>0.8</v>
          </cell>
          <cell r="H1120" t="str">
            <v>A4</v>
          </cell>
          <cell r="I1120">
            <v>3</v>
          </cell>
          <cell r="J1120">
            <v>39315</v>
          </cell>
          <cell r="K1120">
            <v>39344</v>
          </cell>
          <cell r="O1120">
            <v>39339</v>
          </cell>
          <cell r="P1120" t="str">
            <v>B</v>
          </cell>
          <cell r="Q1120" t="str">
            <v>0011/07</v>
          </cell>
          <cell r="R1120">
            <v>39339</v>
          </cell>
          <cell r="S1120" t="str">
            <v>B</v>
          </cell>
          <cell r="T1120" t="str">
            <v>0011/07</v>
          </cell>
        </row>
        <row r="1121">
          <cell r="A1121">
            <v>831</v>
          </cell>
          <cell r="B1121" t="str">
            <v>ET-0000-B-7000</v>
          </cell>
          <cell r="C1121" t="str">
            <v>ET-E06-B49-001</v>
          </cell>
          <cell r="D1121" t="str">
            <v>E.40.IE.000.006</v>
          </cell>
          <cell r="E1121" t="str">
            <v>Especificação Técnica</v>
          </cell>
          <cell r="F1121">
            <v>0</v>
          </cell>
          <cell r="H1121" t="str">
            <v>A4</v>
          </cell>
          <cell r="I1121">
            <v>1</v>
          </cell>
          <cell r="J1121">
            <v>39480</v>
          </cell>
          <cell r="K1121">
            <v>39539</v>
          </cell>
          <cell r="P1121" t="str">
            <v/>
          </cell>
          <cell r="S1121" t="str">
            <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9"/>
  <sheetViews>
    <sheetView tabSelected="1" zoomScaleNormal="100" workbookViewId="0">
      <selection activeCell="G30" sqref="G30"/>
    </sheetView>
  </sheetViews>
  <sheetFormatPr defaultColWidth="9.140625" defaultRowHeight="15"/>
  <cols>
    <col min="1" max="1" width="9.140625" style="1"/>
    <col min="2" max="2" width="51" style="1" customWidth="1"/>
    <col min="3" max="4" width="15.5703125" style="1" customWidth="1"/>
    <col min="5" max="5" width="23.140625" style="1" customWidth="1"/>
    <col min="6" max="7" width="11.28515625" style="1" customWidth="1"/>
    <col min="8" max="8" width="19.28515625" style="1" customWidth="1"/>
    <col min="9" max="9" width="14.5703125" style="1" customWidth="1"/>
    <col min="10" max="10" width="9.140625" style="1"/>
    <col min="11" max="11" width="35" style="1" customWidth="1"/>
    <col min="12" max="16384" width="9.140625" style="1"/>
  </cols>
  <sheetData>
    <row r="1" spans="1:9" ht="16.149999999999999" customHeight="1">
      <c r="A1" s="438"/>
      <c r="B1" s="439"/>
      <c r="C1" s="419" t="s">
        <v>28041</v>
      </c>
      <c r="D1" s="420"/>
      <c r="E1" s="420"/>
      <c r="F1" s="420"/>
      <c r="G1" s="421"/>
    </row>
    <row r="2" spans="1:9">
      <c r="A2" s="2"/>
      <c r="B2" s="3"/>
      <c r="C2" s="422"/>
      <c r="D2" s="423"/>
      <c r="E2" s="423"/>
      <c r="F2" s="423"/>
      <c r="G2" s="424"/>
    </row>
    <row r="3" spans="1:9">
      <c r="A3" s="2"/>
      <c r="B3" s="3"/>
      <c r="C3" s="422"/>
      <c r="D3" s="423"/>
      <c r="E3" s="423"/>
      <c r="F3" s="423"/>
      <c r="G3" s="424"/>
    </row>
    <row r="4" spans="1:9" ht="15.75" thickBot="1">
      <c r="A4" s="4"/>
      <c r="B4" s="5"/>
      <c r="C4" s="425"/>
      <c r="D4" s="426"/>
      <c r="E4" s="426"/>
      <c r="F4" s="426"/>
      <c r="G4" s="427"/>
    </row>
    <row r="5" spans="1:9" ht="15.75" customHeight="1" thickBot="1">
      <c r="A5" s="455"/>
      <c r="B5" s="456"/>
      <c r="C5" s="456"/>
      <c r="D5" s="456"/>
      <c r="E5" s="456"/>
      <c r="F5" s="456"/>
      <c r="G5" s="457"/>
    </row>
    <row r="6" spans="1:9" ht="29.25" customHeight="1" thickBot="1">
      <c r="A6" s="428" t="s">
        <v>149</v>
      </c>
      <c r="B6" s="429"/>
      <c r="C6" s="429"/>
      <c r="D6" s="429"/>
      <c r="E6" s="429"/>
      <c r="F6" s="429"/>
      <c r="G6" s="430"/>
    </row>
    <row r="7" spans="1:9" ht="15.75" customHeight="1" thickBot="1">
      <c r="A7" s="466"/>
      <c r="B7" s="467"/>
      <c r="C7" s="467"/>
      <c r="D7" s="467"/>
      <c r="E7" s="467"/>
      <c r="F7" s="464" t="s">
        <v>28040</v>
      </c>
      <c r="G7" s="465"/>
      <c r="I7" s="55"/>
    </row>
    <row r="8" spans="1:9" ht="30.75" customHeight="1" thickBot="1">
      <c r="A8" s="145" t="s">
        <v>0</v>
      </c>
      <c r="B8" s="435" t="s">
        <v>1</v>
      </c>
      <c r="C8" s="436"/>
      <c r="D8" s="436"/>
      <c r="E8" s="437"/>
      <c r="F8" s="435" t="s">
        <v>2</v>
      </c>
      <c r="G8" s="437"/>
      <c r="I8" s="55"/>
    </row>
    <row r="9" spans="1:9" ht="15.75" customHeight="1">
      <c r="A9" s="431"/>
      <c r="B9" s="432"/>
      <c r="C9" s="432"/>
      <c r="D9" s="432"/>
      <c r="E9" s="432"/>
      <c r="F9" s="432"/>
      <c r="G9" s="433"/>
    </row>
    <row r="10" spans="1:9" ht="21.75" customHeight="1">
      <c r="A10" s="6">
        <v>1</v>
      </c>
      <c r="B10" s="442" t="s">
        <v>28507</v>
      </c>
      <c r="C10" s="443"/>
      <c r="D10" s="443"/>
      <c r="E10" s="444"/>
      <c r="F10" s="445">
        <f>ADMINISTRAÇÃO!G19</f>
        <v>326254.17800000001</v>
      </c>
      <c r="G10" s="446"/>
    </row>
    <row r="11" spans="1:9" ht="24.75" customHeight="1">
      <c r="A11" s="6">
        <v>2</v>
      </c>
      <c r="B11" s="442" t="s">
        <v>28508</v>
      </c>
      <c r="C11" s="443"/>
      <c r="D11" s="443"/>
      <c r="E11" s="444"/>
      <c r="F11" s="445">
        <f>'SERVIÇOS PRELIM'!G27</f>
        <v>643520.0591999999</v>
      </c>
      <c r="G11" s="446"/>
    </row>
    <row r="12" spans="1:9" ht="21" customHeight="1">
      <c r="A12" s="6">
        <v>3</v>
      </c>
      <c r="B12" s="434" t="s">
        <v>28236</v>
      </c>
      <c r="C12" s="434"/>
      <c r="D12" s="434"/>
      <c r="E12" s="434"/>
      <c r="F12" s="440">
        <f>COMUNIDADES!G37</f>
        <v>152492.80536308573</v>
      </c>
      <c r="G12" s="441"/>
      <c r="H12" s="7"/>
      <c r="I12" s="8"/>
    </row>
    <row r="13" spans="1:9" ht="21" customHeight="1">
      <c r="A13" s="6">
        <v>4</v>
      </c>
      <c r="B13" s="434" t="s">
        <v>27506</v>
      </c>
      <c r="C13" s="434"/>
      <c r="D13" s="434"/>
      <c r="E13" s="434"/>
      <c r="F13" s="440">
        <f>COMUNIDADES!G146</f>
        <v>487413.36508789344</v>
      </c>
      <c r="G13" s="441"/>
      <c r="H13" s="7"/>
      <c r="I13" s="8"/>
    </row>
    <row r="14" spans="1:9" ht="21" customHeight="1">
      <c r="A14" s="6">
        <v>5</v>
      </c>
      <c r="B14" s="434" t="s">
        <v>27507</v>
      </c>
      <c r="C14" s="434"/>
      <c r="D14" s="434"/>
      <c r="E14" s="434"/>
      <c r="F14" s="460">
        <f>COMUNIDADES!G321</f>
        <v>913178.42597518559</v>
      </c>
      <c r="G14" s="461"/>
      <c r="H14" s="7"/>
      <c r="I14" s="8"/>
    </row>
    <row r="15" spans="1:9" ht="21" customHeight="1">
      <c r="A15" s="6">
        <v>6</v>
      </c>
      <c r="B15" s="468" t="s">
        <v>27976</v>
      </c>
      <c r="C15" s="469"/>
      <c r="D15" s="469"/>
      <c r="E15" s="470"/>
      <c r="F15" s="460">
        <f>'AVENIDA CELSO KELLY'!$G$32</f>
        <v>673597.76630000013</v>
      </c>
      <c r="G15" s="461"/>
      <c r="H15" s="7"/>
      <c r="I15" s="8"/>
    </row>
    <row r="16" spans="1:9" ht="21" customHeight="1">
      <c r="A16" s="6">
        <v>7</v>
      </c>
      <c r="B16" s="434" t="s">
        <v>27977</v>
      </c>
      <c r="C16" s="434"/>
      <c r="D16" s="434"/>
      <c r="E16" s="434"/>
      <c r="F16" s="460">
        <f>'Av CHICO XAVIER'!G20</f>
        <v>16615.161920000002</v>
      </c>
      <c r="G16" s="461"/>
      <c r="H16" s="7"/>
      <c r="I16" s="8"/>
    </row>
    <row r="17" spans="1:11" ht="21" customHeight="1" thickBot="1">
      <c r="A17" s="11"/>
      <c r="B17" s="12"/>
      <c r="C17" s="12"/>
      <c r="D17" s="12"/>
      <c r="E17" s="13"/>
      <c r="F17" s="462"/>
      <c r="G17" s="463"/>
      <c r="H17" s="9"/>
      <c r="I17" s="10"/>
    </row>
    <row r="18" spans="1:11" ht="21" customHeight="1" thickBot="1">
      <c r="A18" s="449" t="s">
        <v>3</v>
      </c>
      <c r="B18" s="450"/>
      <c r="C18" s="450"/>
      <c r="D18" s="450"/>
      <c r="E18" s="451"/>
      <c r="F18" s="447">
        <f>SUM(F10:G16)</f>
        <v>3213071.7618461652</v>
      </c>
      <c r="G18" s="448"/>
      <c r="H18" s="15"/>
      <c r="I18" s="76"/>
      <c r="K18" s="62"/>
    </row>
    <row r="19" spans="1:11" ht="21" customHeight="1" thickBot="1">
      <c r="A19" s="449" t="str">
        <f>"BDI ="&amp;'BDI '!E19&amp;"%"</f>
        <v>BDI =19%</v>
      </c>
      <c r="B19" s="450"/>
      <c r="C19" s="450"/>
      <c r="D19" s="450"/>
      <c r="E19" s="451"/>
      <c r="F19" s="447">
        <f>F18*'BDI '!E19/100</f>
        <v>610483.63475077134</v>
      </c>
      <c r="G19" s="448"/>
      <c r="H19" s="15"/>
    </row>
    <row r="20" spans="1:11" ht="21.75" customHeight="1" thickBot="1">
      <c r="A20" s="452"/>
      <c r="B20" s="453"/>
      <c r="C20" s="453"/>
      <c r="D20" s="454"/>
      <c r="E20" s="146" t="s">
        <v>4</v>
      </c>
      <c r="F20" s="458">
        <f>F18+F19</f>
        <v>3823555.3965969365</v>
      </c>
      <c r="G20" s="459"/>
      <c r="H20" s="16"/>
      <c r="I20" s="16"/>
      <c r="K20" s="62"/>
    </row>
    <row r="21" spans="1:11">
      <c r="C21" s="14"/>
      <c r="D21" s="14"/>
      <c r="E21" s="14"/>
      <c r="F21" s="14"/>
      <c r="G21" s="14"/>
      <c r="H21" s="15"/>
    </row>
    <row r="22" spans="1:11">
      <c r="C22" s="418"/>
      <c r="D22" s="418"/>
      <c r="E22" s="17"/>
      <c r="F22" s="17"/>
      <c r="G22" s="17"/>
      <c r="H22" s="17"/>
    </row>
    <row r="23" spans="1:11">
      <c r="C23" s="18"/>
      <c r="D23" s="19"/>
      <c r="E23" s="20"/>
      <c r="F23" s="17"/>
      <c r="G23" s="17"/>
      <c r="H23" s="17"/>
    </row>
    <row r="24" spans="1:11">
      <c r="C24" s="14"/>
      <c r="F24" s="17"/>
      <c r="G24" s="17"/>
      <c r="H24" s="17"/>
    </row>
    <row r="25" spans="1:11">
      <c r="C25" s="14"/>
      <c r="D25" s="14"/>
      <c r="E25" s="14"/>
      <c r="F25" s="17"/>
      <c r="G25" s="17"/>
      <c r="H25" s="17"/>
    </row>
    <row r="26" spans="1:11">
      <c r="C26" s="14"/>
      <c r="D26" s="14"/>
      <c r="E26" s="14"/>
      <c r="F26" s="17"/>
      <c r="G26" s="17"/>
      <c r="H26" s="17"/>
    </row>
    <row r="27" spans="1:11">
      <c r="C27" s="14"/>
      <c r="F27" s="17"/>
      <c r="G27" s="17"/>
      <c r="H27" s="17"/>
    </row>
    <row r="28" spans="1:11">
      <c r="C28" s="14"/>
      <c r="F28" s="17"/>
      <c r="G28" s="17"/>
      <c r="H28" s="17"/>
    </row>
    <row r="29" spans="1:11">
      <c r="C29" s="14"/>
      <c r="D29" s="21"/>
      <c r="F29" s="17"/>
      <c r="G29" s="17"/>
      <c r="H29" s="17"/>
    </row>
    <row r="30" spans="1:11">
      <c r="C30" s="14"/>
      <c r="D30" s="21"/>
      <c r="F30" s="17"/>
      <c r="G30" s="17"/>
      <c r="H30" s="17"/>
    </row>
    <row r="31" spans="1:11">
      <c r="C31" s="14"/>
      <c r="F31" s="17"/>
      <c r="G31" s="17"/>
      <c r="H31" s="17"/>
    </row>
    <row r="32" spans="1:11">
      <c r="C32" s="14"/>
      <c r="F32" s="17"/>
      <c r="G32" s="17"/>
      <c r="H32" s="17"/>
    </row>
    <row r="33" spans="3:9">
      <c r="C33" s="14"/>
      <c r="F33" s="17"/>
      <c r="G33" s="17"/>
      <c r="H33" s="17"/>
    </row>
    <row r="34" spans="3:9">
      <c r="C34" s="14"/>
      <c r="F34" s="17"/>
      <c r="G34" s="17"/>
      <c r="H34" s="17"/>
    </row>
    <row r="35" spans="3:9">
      <c r="C35" s="14"/>
      <c r="F35" s="17"/>
      <c r="G35" s="17"/>
      <c r="H35" s="17"/>
    </row>
    <row r="36" spans="3:9">
      <c r="C36" s="14"/>
      <c r="F36" s="17"/>
      <c r="G36" s="17"/>
      <c r="H36" s="17"/>
    </row>
    <row r="37" spans="3:9">
      <c r="C37" s="14"/>
      <c r="F37" s="17"/>
      <c r="G37" s="17"/>
      <c r="H37" s="17"/>
    </row>
    <row r="38" spans="3:9">
      <c r="C38" s="14"/>
      <c r="F38" s="17"/>
      <c r="G38" s="17"/>
      <c r="H38" s="17"/>
    </row>
    <row r="39" spans="3:9">
      <c r="C39" s="14"/>
      <c r="D39" s="22"/>
      <c r="E39" s="23"/>
      <c r="F39" s="17"/>
      <c r="G39" s="17"/>
      <c r="H39" s="17"/>
      <c r="I39" s="76"/>
    </row>
    <row r="40" spans="3:9">
      <c r="C40" s="14"/>
      <c r="D40" s="22"/>
      <c r="E40" s="23"/>
      <c r="F40" s="17"/>
      <c r="G40" s="17"/>
      <c r="H40" s="17"/>
    </row>
    <row r="41" spans="3:9">
      <c r="C41" s="14"/>
      <c r="D41" s="22"/>
      <c r="E41" s="23"/>
      <c r="F41" s="17"/>
      <c r="G41" s="17"/>
      <c r="H41" s="17"/>
      <c r="I41" s="76"/>
    </row>
    <row r="42" spans="3:9">
      <c r="C42" s="14"/>
      <c r="D42" s="22"/>
      <c r="E42" s="23"/>
      <c r="F42" s="17"/>
      <c r="G42" s="17"/>
      <c r="H42" s="17"/>
    </row>
    <row r="43" spans="3:9">
      <c r="C43" s="14"/>
      <c r="D43" s="22"/>
      <c r="E43" s="23"/>
      <c r="F43" s="14"/>
      <c r="G43" s="14"/>
      <c r="H43" s="14"/>
    </row>
    <row r="44" spans="3:9">
      <c r="C44" s="14"/>
      <c r="D44" s="22"/>
      <c r="E44" s="23"/>
      <c r="F44" s="14"/>
      <c r="G44" s="14"/>
      <c r="H44" s="14"/>
    </row>
    <row r="45" spans="3:9">
      <c r="C45" s="14"/>
      <c r="D45" s="22"/>
      <c r="E45" s="23"/>
      <c r="F45" s="14"/>
      <c r="G45" s="14"/>
      <c r="H45" s="14"/>
    </row>
    <row r="46" spans="3:9">
      <c r="C46" s="14"/>
      <c r="D46" s="24"/>
      <c r="E46" s="25"/>
      <c r="F46" s="14"/>
      <c r="G46" s="14"/>
      <c r="H46" s="14"/>
    </row>
    <row r="47" spans="3:9">
      <c r="C47" s="14"/>
      <c r="D47" s="14"/>
      <c r="E47" s="26"/>
      <c r="F47" s="14"/>
      <c r="G47" s="14"/>
      <c r="H47" s="14"/>
    </row>
    <row r="48" spans="3:9">
      <c r="C48" s="14"/>
      <c r="E48" s="25"/>
      <c r="F48" s="14"/>
      <c r="G48" s="14"/>
      <c r="H48" s="14"/>
    </row>
    <row r="49" spans="3:8">
      <c r="C49" s="14"/>
      <c r="E49" s="25"/>
      <c r="F49" s="14"/>
      <c r="G49" s="14"/>
      <c r="H49" s="14"/>
    </row>
    <row r="50" spans="3:8">
      <c r="C50" s="14"/>
      <c r="D50" s="22"/>
      <c r="E50" s="23"/>
      <c r="F50" s="14"/>
      <c r="G50" s="14"/>
      <c r="H50" s="14"/>
    </row>
    <row r="51" spans="3:8">
      <c r="C51" s="14"/>
      <c r="D51" s="22"/>
      <c r="E51" s="23"/>
      <c r="F51" s="14"/>
      <c r="G51" s="14"/>
      <c r="H51" s="14"/>
    </row>
    <row r="52" spans="3:8">
      <c r="C52" s="14"/>
      <c r="D52" s="22"/>
      <c r="E52" s="23"/>
      <c r="F52" s="14"/>
      <c r="G52" s="14"/>
      <c r="H52" s="14"/>
    </row>
    <row r="53" spans="3:8">
      <c r="C53" s="14"/>
      <c r="D53" s="22"/>
      <c r="E53" s="23"/>
      <c r="F53" s="14"/>
      <c r="G53" s="14"/>
      <c r="H53" s="14"/>
    </row>
    <row r="54" spans="3:8">
      <c r="C54" s="14"/>
      <c r="D54" s="22"/>
      <c r="E54" s="23"/>
      <c r="F54" s="14"/>
      <c r="G54" s="14"/>
      <c r="H54" s="14"/>
    </row>
    <row r="55" spans="3:8">
      <c r="C55" s="14"/>
      <c r="D55" s="22"/>
      <c r="E55" s="23"/>
      <c r="F55" s="14"/>
      <c r="G55" s="14"/>
      <c r="H55" s="14"/>
    </row>
    <row r="56" spans="3:8">
      <c r="C56" s="14"/>
      <c r="D56" s="22"/>
      <c r="E56" s="23"/>
      <c r="F56" s="14"/>
      <c r="G56" s="14"/>
      <c r="H56" s="14"/>
    </row>
    <row r="57" spans="3:8">
      <c r="C57" s="14"/>
      <c r="D57" s="22"/>
      <c r="E57" s="23"/>
      <c r="F57" s="14"/>
      <c r="G57" s="14"/>
      <c r="H57" s="14"/>
    </row>
    <row r="58" spans="3:8">
      <c r="C58" s="14"/>
      <c r="E58" s="25"/>
      <c r="F58" s="14"/>
      <c r="G58" s="14"/>
      <c r="H58" s="14"/>
    </row>
    <row r="59" spans="3:8">
      <c r="C59" s="14"/>
      <c r="D59" s="21"/>
      <c r="E59" s="25"/>
      <c r="F59" s="14"/>
      <c r="G59" s="14"/>
      <c r="H59" s="14"/>
    </row>
    <row r="60" spans="3:8">
      <c r="C60" s="14"/>
      <c r="E60" s="25"/>
      <c r="F60" s="14"/>
      <c r="G60" s="14"/>
      <c r="H60" s="14"/>
    </row>
    <row r="61" spans="3:8">
      <c r="C61" s="14"/>
      <c r="D61" s="22"/>
      <c r="E61" s="23"/>
      <c r="F61" s="14"/>
      <c r="G61" s="14"/>
      <c r="H61" s="14"/>
    </row>
    <row r="62" spans="3:8">
      <c r="C62" s="14"/>
      <c r="D62" s="27"/>
      <c r="E62" s="25"/>
      <c r="F62" s="14"/>
      <c r="G62" s="14"/>
      <c r="H62" s="14"/>
    </row>
    <row r="63" spans="3:8">
      <c r="C63" s="14"/>
      <c r="D63" s="14"/>
      <c r="E63" s="26"/>
      <c r="F63" s="14"/>
      <c r="G63" s="14"/>
      <c r="H63" s="14"/>
    </row>
    <row r="64" spans="3:8">
      <c r="C64" s="14"/>
      <c r="E64" s="25"/>
      <c r="F64" s="14"/>
      <c r="G64" s="14"/>
      <c r="H64" s="14"/>
    </row>
    <row r="65" spans="3:8">
      <c r="C65" s="14"/>
      <c r="E65" s="25"/>
      <c r="F65" s="14"/>
      <c r="G65" s="14"/>
      <c r="H65" s="14"/>
    </row>
    <row r="66" spans="3:8">
      <c r="C66" s="14"/>
      <c r="D66" s="22"/>
      <c r="E66" s="23"/>
      <c r="F66" s="14"/>
      <c r="G66" s="14"/>
      <c r="H66" s="14"/>
    </row>
    <row r="67" spans="3:8">
      <c r="C67" s="14"/>
      <c r="D67" s="22"/>
      <c r="E67" s="23"/>
      <c r="F67" s="14"/>
      <c r="G67" s="14"/>
      <c r="H67" s="14"/>
    </row>
    <row r="68" spans="3:8">
      <c r="C68" s="14"/>
      <c r="D68" s="22"/>
      <c r="E68" s="23"/>
      <c r="F68" s="14"/>
      <c r="G68" s="14"/>
      <c r="H68" s="14"/>
    </row>
    <row r="69" spans="3:8">
      <c r="C69" s="14"/>
      <c r="D69" s="22"/>
      <c r="E69" s="23"/>
      <c r="F69" s="14"/>
      <c r="G69" s="14"/>
      <c r="H69" s="14"/>
    </row>
    <row r="70" spans="3:8">
      <c r="C70" s="14"/>
      <c r="D70" s="22"/>
      <c r="E70" s="23"/>
      <c r="F70" s="14"/>
      <c r="G70" s="14"/>
      <c r="H70" s="14"/>
    </row>
    <row r="71" spans="3:8">
      <c r="C71" s="14"/>
      <c r="D71" s="22"/>
      <c r="E71" s="23"/>
      <c r="F71" s="14"/>
      <c r="G71" s="14"/>
      <c r="H71" s="14"/>
    </row>
    <row r="72" spans="3:8">
      <c r="C72" s="14"/>
      <c r="D72" s="22"/>
      <c r="E72" s="23"/>
      <c r="F72" s="14"/>
      <c r="G72" s="14"/>
      <c r="H72" s="14"/>
    </row>
    <row r="73" spans="3:8">
      <c r="C73" s="14"/>
      <c r="D73" s="22"/>
      <c r="E73" s="23"/>
      <c r="F73" s="14"/>
      <c r="G73" s="14"/>
      <c r="H73" s="14"/>
    </row>
    <row r="74" spans="3:8">
      <c r="C74" s="14"/>
      <c r="D74" s="22"/>
      <c r="E74" s="23"/>
      <c r="F74" s="14"/>
      <c r="G74" s="14"/>
      <c r="H74" s="14"/>
    </row>
    <row r="75" spans="3:8">
      <c r="C75" s="14"/>
      <c r="D75" s="22"/>
      <c r="E75" s="23"/>
      <c r="F75" s="14"/>
      <c r="G75" s="14"/>
      <c r="H75" s="14"/>
    </row>
    <row r="76" spans="3:8">
      <c r="C76" s="14"/>
      <c r="D76" s="14"/>
      <c r="E76" s="26"/>
      <c r="F76" s="14"/>
      <c r="G76" s="14"/>
      <c r="H76" s="14"/>
    </row>
    <row r="77" spans="3:8">
      <c r="C77" s="14"/>
      <c r="E77" s="25"/>
      <c r="F77" s="14"/>
      <c r="G77" s="14"/>
      <c r="H77" s="14"/>
    </row>
    <row r="78" spans="3:8">
      <c r="C78" s="14"/>
      <c r="E78" s="25"/>
      <c r="F78" s="14"/>
      <c r="G78" s="14"/>
      <c r="H78" s="14"/>
    </row>
    <row r="79" spans="3:8">
      <c r="C79" s="14"/>
      <c r="D79" s="22"/>
      <c r="E79" s="25"/>
      <c r="F79" s="14"/>
      <c r="G79" s="14"/>
      <c r="H79" s="14"/>
    </row>
    <row r="80" spans="3:8">
      <c r="C80" s="14"/>
      <c r="E80" s="25"/>
      <c r="F80" s="14"/>
      <c r="G80" s="14"/>
      <c r="H80" s="14"/>
    </row>
    <row r="81" spans="3:8">
      <c r="C81" s="14"/>
      <c r="D81" s="22"/>
      <c r="E81" s="23"/>
      <c r="F81" s="14"/>
      <c r="G81" s="14"/>
      <c r="H81" s="14"/>
    </row>
    <row r="82" spans="3:8">
      <c r="C82" s="14"/>
      <c r="D82" s="22"/>
      <c r="E82" s="23"/>
      <c r="F82" s="14"/>
      <c r="G82" s="14"/>
      <c r="H82" s="14"/>
    </row>
    <row r="83" spans="3:8">
      <c r="C83" s="14"/>
      <c r="D83" s="22"/>
      <c r="E83" s="23"/>
      <c r="F83" s="14"/>
      <c r="G83" s="14"/>
      <c r="H83" s="14"/>
    </row>
    <row r="84" spans="3:8">
      <c r="C84" s="14"/>
      <c r="D84" s="22"/>
      <c r="E84" s="23"/>
      <c r="F84" s="14"/>
      <c r="G84" s="14"/>
      <c r="H84" s="14"/>
    </row>
    <row r="85" spans="3:8">
      <c r="C85" s="14"/>
      <c r="D85" s="22"/>
      <c r="E85" s="23"/>
      <c r="F85" s="14"/>
      <c r="G85" s="14"/>
      <c r="H85" s="14"/>
    </row>
    <row r="86" spans="3:8">
      <c r="C86" s="14"/>
      <c r="D86" s="22"/>
      <c r="E86" s="23"/>
      <c r="F86" s="14"/>
      <c r="G86" s="14"/>
      <c r="H86" s="14"/>
    </row>
    <row r="87" spans="3:8">
      <c r="C87" s="14"/>
      <c r="D87" s="22"/>
      <c r="E87" s="23"/>
      <c r="F87" s="14"/>
      <c r="G87" s="14"/>
      <c r="H87" s="14"/>
    </row>
    <row r="88" spans="3:8">
      <c r="C88" s="14"/>
      <c r="D88" s="22"/>
      <c r="E88" s="23"/>
      <c r="F88" s="14"/>
      <c r="G88" s="14"/>
      <c r="H88" s="14"/>
    </row>
    <row r="89" spans="3:8">
      <c r="C89" s="14"/>
      <c r="E89" s="25"/>
      <c r="F89" s="14"/>
      <c r="G89" s="14"/>
      <c r="H89" s="14"/>
    </row>
    <row r="90" spans="3:8">
      <c r="C90" s="14"/>
      <c r="D90" s="14"/>
      <c r="E90" s="26"/>
      <c r="F90" s="14"/>
      <c r="G90" s="14"/>
      <c r="H90" s="14"/>
    </row>
    <row r="91" spans="3:8">
      <c r="C91" s="14"/>
      <c r="E91" s="25"/>
      <c r="F91" s="14"/>
      <c r="G91" s="14"/>
      <c r="H91" s="14"/>
    </row>
    <row r="92" spans="3:8">
      <c r="C92" s="14"/>
      <c r="E92" s="25"/>
      <c r="F92" s="14"/>
      <c r="G92" s="14"/>
      <c r="H92" s="14"/>
    </row>
    <row r="93" spans="3:8">
      <c r="C93" s="14"/>
      <c r="D93" s="22"/>
      <c r="E93" s="23"/>
      <c r="F93" s="14"/>
      <c r="G93" s="14"/>
      <c r="H93" s="14"/>
    </row>
    <row r="94" spans="3:8">
      <c r="C94" s="14"/>
      <c r="D94" s="22"/>
      <c r="E94" s="23"/>
      <c r="F94" s="14"/>
      <c r="G94" s="14"/>
      <c r="H94" s="14"/>
    </row>
    <row r="95" spans="3:8">
      <c r="C95" s="14"/>
      <c r="D95" s="22"/>
      <c r="E95" s="23"/>
      <c r="F95" s="14"/>
      <c r="G95" s="14"/>
      <c r="H95" s="14"/>
    </row>
    <row r="96" spans="3:8">
      <c r="C96" s="14"/>
      <c r="D96" s="22"/>
      <c r="E96" s="23"/>
      <c r="F96" s="14"/>
      <c r="G96" s="14"/>
      <c r="H96" s="14"/>
    </row>
    <row r="97" spans="3:8">
      <c r="C97" s="14"/>
      <c r="D97" s="22"/>
      <c r="E97" s="23"/>
      <c r="F97" s="14"/>
      <c r="G97" s="14"/>
      <c r="H97" s="14"/>
    </row>
    <row r="98" spans="3:8">
      <c r="C98" s="14"/>
      <c r="D98" s="22"/>
      <c r="E98" s="23"/>
      <c r="F98" s="14"/>
      <c r="G98" s="14"/>
      <c r="H98" s="14"/>
    </row>
    <row r="99" spans="3:8">
      <c r="C99" s="14"/>
      <c r="D99" s="22"/>
      <c r="E99" s="23"/>
      <c r="F99" s="14"/>
      <c r="G99" s="14"/>
      <c r="H99" s="14"/>
    </row>
    <row r="100" spans="3:8">
      <c r="C100" s="14"/>
      <c r="D100" s="22"/>
      <c r="E100" s="23"/>
      <c r="F100" s="14"/>
      <c r="G100" s="14"/>
      <c r="H100" s="14"/>
    </row>
    <row r="101" spans="3:8">
      <c r="C101" s="14"/>
      <c r="D101" s="24"/>
      <c r="E101" s="25"/>
      <c r="F101" s="14"/>
      <c r="G101" s="14"/>
      <c r="H101" s="14"/>
    </row>
    <row r="102" spans="3:8">
      <c r="C102" s="14"/>
      <c r="D102" s="14"/>
      <c r="E102" s="26"/>
      <c r="F102" s="14"/>
      <c r="G102" s="14"/>
      <c r="H102" s="14"/>
    </row>
    <row r="103" spans="3:8">
      <c r="C103" s="14"/>
      <c r="D103" s="14"/>
      <c r="E103" s="26"/>
      <c r="F103" s="14"/>
      <c r="G103" s="14"/>
      <c r="H103" s="14"/>
    </row>
    <row r="104" spans="3:8" ht="18.75">
      <c r="C104" s="14"/>
      <c r="D104" s="28"/>
      <c r="E104" s="26"/>
      <c r="F104" s="14"/>
      <c r="G104" s="14"/>
      <c r="H104" s="14"/>
    </row>
    <row r="105" spans="3:8" ht="16.5">
      <c r="C105" s="14"/>
      <c r="D105" s="29"/>
      <c r="E105" s="26"/>
      <c r="F105" s="14"/>
      <c r="G105" s="14"/>
      <c r="H105" s="14"/>
    </row>
    <row r="106" spans="3:8">
      <c r="C106" s="14"/>
      <c r="D106" s="30"/>
      <c r="E106" s="26"/>
      <c r="F106" s="14"/>
      <c r="G106" s="14"/>
      <c r="H106" s="14"/>
    </row>
    <row r="107" spans="3:8">
      <c r="C107" s="14"/>
      <c r="D107" s="31"/>
      <c r="E107" s="26"/>
      <c r="F107" s="14"/>
      <c r="G107" s="14"/>
      <c r="H107" s="14"/>
    </row>
    <row r="108" spans="3:8">
      <c r="C108" s="14"/>
      <c r="D108" s="14"/>
      <c r="E108" s="26"/>
      <c r="F108" s="14"/>
      <c r="G108" s="14"/>
      <c r="H108" s="14"/>
    </row>
    <row r="109" spans="3:8" ht="18.75">
      <c r="C109" s="14"/>
      <c r="D109" s="28"/>
      <c r="E109" s="26"/>
      <c r="F109" s="14"/>
      <c r="G109" s="14"/>
      <c r="H109" s="14"/>
    </row>
    <row r="110" spans="3:8" ht="16.5">
      <c r="C110" s="14"/>
      <c r="D110" s="32"/>
      <c r="E110" s="26"/>
      <c r="F110" s="14"/>
      <c r="G110" s="14"/>
      <c r="H110" s="14"/>
    </row>
    <row r="111" spans="3:8">
      <c r="C111" s="14"/>
      <c r="D111" s="30"/>
      <c r="E111" s="26"/>
      <c r="F111" s="14"/>
      <c r="G111" s="14"/>
      <c r="H111" s="14"/>
    </row>
    <row r="112" spans="3:8">
      <c r="C112" s="14"/>
      <c r="D112" s="14"/>
      <c r="E112" s="26"/>
      <c r="F112" s="14"/>
      <c r="G112" s="14"/>
      <c r="H112" s="14"/>
    </row>
    <row r="113" spans="3:8" ht="18.75">
      <c r="C113" s="14"/>
      <c r="D113" s="28"/>
      <c r="E113" s="26"/>
      <c r="F113" s="14"/>
      <c r="G113" s="14"/>
      <c r="H113" s="14"/>
    </row>
    <row r="114" spans="3:8" ht="18.75">
      <c r="C114" s="14"/>
      <c r="D114" s="33"/>
      <c r="E114" s="26"/>
      <c r="F114" s="14"/>
      <c r="G114" s="14"/>
      <c r="H114" s="14"/>
    </row>
    <row r="115" spans="3:8">
      <c r="C115" s="14"/>
      <c r="D115" s="34"/>
      <c r="E115" s="26"/>
      <c r="F115" s="14"/>
      <c r="G115" s="14"/>
      <c r="H115" s="14"/>
    </row>
    <row r="116" spans="3:8">
      <c r="C116" s="14"/>
      <c r="D116" s="14"/>
      <c r="E116" s="26"/>
      <c r="F116" s="14"/>
      <c r="G116" s="14"/>
      <c r="H116" s="14"/>
    </row>
    <row r="117" spans="3:8" ht="18.75">
      <c r="C117" s="14"/>
      <c r="D117" s="28"/>
      <c r="E117" s="26"/>
      <c r="F117" s="14"/>
      <c r="G117" s="14"/>
      <c r="H117" s="14"/>
    </row>
    <row r="118" spans="3:8" ht="18.75">
      <c r="C118" s="14"/>
      <c r="D118" s="33"/>
      <c r="E118" s="26"/>
      <c r="F118" s="14"/>
      <c r="G118" s="14"/>
      <c r="H118" s="14"/>
    </row>
    <row r="119" spans="3:8">
      <c r="C119" s="14"/>
      <c r="D119" s="27"/>
      <c r="E119" s="26"/>
      <c r="F119" s="14"/>
      <c r="G119" s="14"/>
      <c r="H119" s="14"/>
    </row>
    <row r="120" spans="3:8">
      <c r="C120" s="14"/>
      <c r="D120" s="14"/>
      <c r="E120" s="26"/>
      <c r="F120" s="14"/>
      <c r="G120" s="14"/>
      <c r="H120" s="14"/>
    </row>
    <row r="121" spans="3:8">
      <c r="C121" s="14"/>
      <c r="E121" s="25"/>
      <c r="F121" s="14"/>
      <c r="G121" s="14"/>
      <c r="H121" s="14"/>
    </row>
    <row r="122" spans="3:8">
      <c r="C122" s="14"/>
      <c r="E122" s="25"/>
      <c r="F122" s="14"/>
      <c r="G122" s="14"/>
      <c r="H122" s="14"/>
    </row>
    <row r="123" spans="3:8">
      <c r="C123" s="14"/>
      <c r="D123" s="22"/>
      <c r="E123" s="23"/>
      <c r="F123" s="14"/>
      <c r="G123" s="14"/>
      <c r="H123" s="14"/>
    </row>
    <row r="124" spans="3:8">
      <c r="C124" s="14"/>
      <c r="D124" s="22"/>
      <c r="E124" s="23"/>
      <c r="F124" s="14"/>
      <c r="G124" s="14"/>
      <c r="H124" s="14"/>
    </row>
    <row r="125" spans="3:8">
      <c r="C125" s="14"/>
      <c r="D125" s="22"/>
      <c r="E125" s="23"/>
      <c r="F125" s="14"/>
      <c r="G125" s="14"/>
      <c r="H125" s="14"/>
    </row>
    <row r="126" spans="3:8">
      <c r="C126" s="14"/>
      <c r="D126" s="22"/>
      <c r="E126" s="23"/>
      <c r="F126" s="14"/>
      <c r="G126" s="14"/>
      <c r="H126" s="14"/>
    </row>
    <row r="127" spans="3:8">
      <c r="C127" s="14"/>
      <c r="D127" s="22"/>
      <c r="E127" s="23"/>
      <c r="F127" s="14"/>
      <c r="G127" s="14"/>
      <c r="H127" s="14"/>
    </row>
    <row r="128" spans="3:8">
      <c r="C128" s="14"/>
      <c r="D128" s="27"/>
      <c r="E128" s="25"/>
      <c r="F128" s="14"/>
      <c r="G128" s="14"/>
      <c r="H128" s="14"/>
    </row>
    <row r="129" spans="3:8">
      <c r="C129" s="14"/>
      <c r="D129" s="14"/>
      <c r="E129" s="26"/>
      <c r="F129" s="14"/>
      <c r="G129" s="14"/>
      <c r="H129" s="14"/>
    </row>
    <row r="130" spans="3:8">
      <c r="C130" s="14"/>
      <c r="D130" s="21"/>
      <c r="E130" s="25"/>
      <c r="F130" s="14"/>
      <c r="G130" s="14"/>
      <c r="H130" s="14"/>
    </row>
    <row r="131" spans="3:8">
      <c r="C131" s="14"/>
      <c r="D131" s="22"/>
      <c r="E131" s="25"/>
      <c r="F131" s="14"/>
      <c r="G131" s="14"/>
      <c r="H131" s="14"/>
    </row>
    <row r="132" spans="3:8">
      <c r="C132" s="14"/>
      <c r="D132" s="24"/>
      <c r="E132" s="23"/>
      <c r="F132" s="14"/>
      <c r="G132" s="14"/>
      <c r="H132" s="14"/>
    </row>
    <row r="133" spans="3:8">
      <c r="C133" s="14"/>
      <c r="D133" s="22"/>
      <c r="E133" s="23"/>
      <c r="F133" s="14"/>
      <c r="G133" s="14"/>
      <c r="H133" s="14"/>
    </row>
    <row r="134" spans="3:8">
      <c r="C134" s="14"/>
      <c r="D134" s="22"/>
      <c r="E134" s="23"/>
      <c r="F134" s="14"/>
      <c r="G134" s="14"/>
      <c r="H134" s="14"/>
    </row>
    <row r="135" spans="3:8">
      <c r="C135" s="14"/>
      <c r="D135" s="24"/>
      <c r="E135" s="23"/>
      <c r="F135" s="14"/>
      <c r="G135" s="14"/>
      <c r="H135" s="14"/>
    </row>
    <row r="136" spans="3:8">
      <c r="C136" s="14"/>
      <c r="D136" s="22"/>
      <c r="E136" s="23"/>
      <c r="F136" s="14"/>
      <c r="G136" s="14"/>
      <c r="H136" s="14"/>
    </row>
    <row r="137" spans="3:8">
      <c r="C137" s="14"/>
      <c r="D137" s="24"/>
      <c r="E137" s="25"/>
      <c r="F137" s="14"/>
      <c r="G137" s="14"/>
      <c r="H137" s="14"/>
    </row>
    <row r="138" spans="3:8">
      <c r="C138" s="14"/>
      <c r="D138" s="21"/>
      <c r="E138" s="25"/>
      <c r="F138" s="14"/>
      <c r="G138" s="14"/>
      <c r="H138" s="14"/>
    </row>
    <row r="139" spans="3:8">
      <c r="C139" s="14"/>
      <c r="E139" s="25"/>
      <c r="F139" s="14"/>
      <c r="G139" s="14"/>
      <c r="H139" s="14"/>
    </row>
    <row r="140" spans="3:8">
      <c r="C140" s="14"/>
      <c r="D140" s="22"/>
      <c r="E140" s="23"/>
      <c r="F140" s="14"/>
      <c r="G140" s="14"/>
      <c r="H140" s="14"/>
    </row>
    <row r="141" spans="3:8">
      <c r="C141" s="14"/>
      <c r="D141" s="24"/>
      <c r="E141" s="25"/>
      <c r="F141" s="14"/>
      <c r="G141" s="14"/>
      <c r="H141" s="14"/>
    </row>
    <row r="142" spans="3:8">
      <c r="C142" s="14"/>
      <c r="D142" s="24"/>
      <c r="E142" s="26"/>
      <c r="F142" s="14"/>
      <c r="G142" s="14"/>
      <c r="H142" s="14"/>
    </row>
    <row r="143" spans="3:8">
      <c r="C143" s="14"/>
      <c r="D143" s="14"/>
      <c r="E143" s="14"/>
      <c r="F143" s="14"/>
      <c r="G143" s="14"/>
      <c r="H143" s="14"/>
    </row>
    <row r="144" spans="3:8">
      <c r="C144" s="14"/>
      <c r="D144" s="14"/>
      <c r="E144" s="14"/>
      <c r="F144" s="14"/>
      <c r="G144" s="14"/>
      <c r="H144" s="14"/>
    </row>
    <row r="145" spans="3:8">
      <c r="C145" s="14"/>
      <c r="D145" s="14"/>
      <c r="E145" s="14"/>
      <c r="F145" s="14"/>
      <c r="G145" s="14"/>
      <c r="H145" s="14"/>
    </row>
    <row r="146" spans="3:8">
      <c r="C146" s="14"/>
      <c r="D146" s="14"/>
      <c r="E146" s="14"/>
      <c r="F146" s="14"/>
      <c r="G146" s="14"/>
      <c r="H146" s="14"/>
    </row>
    <row r="147" spans="3:8">
      <c r="C147" s="14"/>
      <c r="D147" s="14"/>
      <c r="E147" s="14"/>
      <c r="F147" s="14"/>
      <c r="G147" s="14"/>
      <c r="H147" s="14"/>
    </row>
    <row r="148" spans="3:8">
      <c r="C148" s="14"/>
      <c r="D148" s="14"/>
      <c r="E148" s="14"/>
      <c r="F148" s="14"/>
      <c r="G148" s="14"/>
      <c r="H148" s="14"/>
    </row>
    <row r="149" spans="3:8">
      <c r="C149" s="14"/>
      <c r="D149" s="14"/>
      <c r="E149" s="14"/>
      <c r="F149" s="14"/>
      <c r="G149" s="14"/>
      <c r="H149" s="14"/>
    </row>
    <row r="150" spans="3:8">
      <c r="C150" s="14"/>
      <c r="D150" s="14"/>
      <c r="E150" s="14"/>
      <c r="F150" s="14"/>
      <c r="G150" s="14"/>
      <c r="H150" s="14"/>
    </row>
    <row r="151" spans="3:8">
      <c r="C151" s="14"/>
      <c r="D151" s="14"/>
      <c r="E151" s="14"/>
      <c r="F151" s="14"/>
      <c r="G151" s="14"/>
      <c r="H151" s="14"/>
    </row>
    <row r="152" spans="3:8">
      <c r="C152" s="14"/>
      <c r="D152" s="14"/>
      <c r="E152" s="14"/>
      <c r="F152" s="14"/>
      <c r="G152" s="14"/>
      <c r="H152" s="14"/>
    </row>
    <row r="153" spans="3:8">
      <c r="C153" s="14"/>
      <c r="D153" s="14"/>
      <c r="E153" s="14"/>
      <c r="F153" s="14"/>
      <c r="G153" s="14"/>
      <c r="H153" s="14"/>
    </row>
    <row r="154" spans="3:8">
      <c r="C154" s="14"/>
      <c r="D154" s="14"/>
      <c r="E154" s="14"/>
      <c r="F154" s="14"/>
      <c r="G154" s="14"/>
      <c r="H154" s="14"/>
    </row>
    <row r="155" spans="3:8">
      <c r="C155" s="14"/>
      <c r="D155" s="14"/>
      <c r="E155" s="14"/>
      <c r="F155" s="14"/>
      <c r="G155" s="14"/>
      <c r="H155" s="14"/>
    </row>
    <row r="156" spans="3:8">
      <c r="C156" s="14"/>
      <c r="D156" s="14"/>
      <c r="E156" s="14"/>
      <c r="F156" s="14"/>
      <c r="G156" s="14"/>
      <c r="H156" s="14"/>
    </row>
    <row r="157" spans="3:8">
      <c r="C157" s="14"/>
      <c r="D157" s="14"/>
      <c r="E157" s="14"/>
      <c r="F157" s="14"/>
      <c r="G157" s="14"/>
      <c r="H157" s="14"/>
    </row>
    <row r="158" spans="3:8">
      <c r="C158" s="14"/>
      <c r="D158" s="14"/>
      <c r="E158" s="14"/>
      <c r="F158" s="14"/>
      <c r="G158" s="14"/>
      <c r="H158" s="14"/>
    </row>
    <row r="159" spans="3:8">
      <c r="C159" s="14"/>
      <c r="D159" s="14"/>
      <c r="E159" s="14"/>
      <c r="F159" s="14"/>
      <c r="G159" s="14"/>
      <c r="H159" s="14"/>
    </row>
    <row r="160" spans="3:8">
      <c r="C160" s="14"/>
      <c r="D160" s="14"/>
      <c r="E160" s="14"/>
      <c r="F160" s="14"/>
      <c r="G160" s="14"/>
      <c r="H160" s="14"/>
    </row>
    <row r="161" spans="3:8">
      <c r="C161" s="14"/>
      <c r="D161" s="14"/>
      <c r="E161" s="14"/>
      <c r="F161" s="14"/>
      <c r="G161" s="14"/>
      <c r="H161" s="14"/>
    </row>
    <row r="162" spans="3:8">
      <c r="C162" s="14"/>
      <c r="D162" s="14"/>
      <c r="E162" s="14"/>
      <c r="F162" s="14"/>
      <c r="G162" s="14"/>
      <c r="H162" s="14"/>
    </row>
    <row r="163" spans="3:8">
      <c r="C163" s="14"/>
      <c r="D163" s="14"/>
      <c r="E163" s="14"/>
      <c r="F163" s="14"/>
      <c r="G163" s="14"/>
      <c r="H163" s="14"/>
    </row>
    <row r="164" spans="3:8">
      <c r="C164" s="14"/>
      <c r="D164" s="14"/>
      <c r="E164" s="14"/>
      <c r="F164" s="14"/>
      <c r="G164" s="14"/>
      <c r="H164" s="14"/>
    </row>
    <row r="165" spans="3:8">
      <c r="C165" s="14"/>
      <c r="D165" s="14"/>
      <c r="E165" s="14"/>
      <c r="F165" s="14"/>
      <c r="G165" s="14"/>
      <c r="H165" s="14"/>
    </row>
    <row r="166" spans="3:8">
      <c r="C166" s="14"/>
      <c r="D166" s="14"/>
      <c r="E166" s="14"/>
      <c r="F166" s="14"/>
      <c r="G166" s="14"/>
      <c r="H166" s="14"/>
    </row>
    <row r="167" spans="3:8">
      <c r="C167" s="14"/>
      <c r="D167" s="14"/>
      <c r="E167" s="14"/>
      <c r="F167" s="14"/>
      <c r="G167" s="14"/>
      <c r="H167" s="14"/>
    </row>
    <row r="168" spans="3:8">
      <c r="C168" s="14"/>
      <c r="D168" s="14"/>
      <c r="E168" s="14"/>
      <c r="F168" s="14"/>
      <c r="G168" s="14"/>
      <c r="H168" s="14"/>
    </row>
    <row r="169" spans="3:8">
      <c r="C169" s="14"/>
      <c r="D169" s="14"/>
      <c r="E169" s="14"/>
      <c r="F169" s="14"/>
      <c r="G169" s="14"/>
      <c r="H169" s="14"/>
    </row>
    <row r="170" spans="3:8">
      <c r="C170" s="14"/>
      <c r="D170" s="14"/>
      <c r="E170" s="14"/>
      <c r="F170" s="14"/>
      <c r="G170" s="14"/>
      <c r="H170" s="14"/>
    </row>
    <row r="171" spans="3:8">
      <c r="C171" s="14"/>
      <c r="D171" s="14"/>
      <c r="E171" s="14"/>
      <c r="F171" s="14"/>
      <c r="G171" s="14"/>
      <c r="H171" s="14"/>
    </row>
    <row r="172" spans="3:8">
      <c r="C172" s="14"/>
      <c r="D172" s="14"/>
      <c r="E172" s="14"/>
      <c r="F172" s="14"/>
      <c r="G172" s="14"/>
      <c r="H172" s="14"/>
    </row>
    <row r="173" spans="3:8">
      <c r="C173" s="14"/>
      <c r="D173" s="14"/>
      <c r="E173" s="14"/>
      <c r="F173" s="14"/>
      <c r="G173" s="14"/>
      <c r="H173" s="14"/>
    </row>
    <row r="174" spans="3:8">
      <c r="C174" s="14"/>
      <c r="D174" s="14"/>
      <c r="E174" s="14"/>
      <c r="F174" s="14"/>
      <c r="G174" s="14"/>
      <c r="H174" s="14"/>
    </row>
    <row r="175" spans="3:8">
      <c r="C175" s="14"/>
      <c r="D175" s="14"/>
      <c r="E175" s="14"/>
      <c r="F175" s="14"/>
      <c r="G175" s="14"/>
      <c r="H175" s="14"/>
    </row>
    <row r="176" spans="3:8">
      <c r="C176" s="14"/>
      <c r="D176" s="14"/>
      <c r="E176" s="14"/>
      <c r="F176" s="14"/>
      <c r="G176" s="14"/>
      <c r="H176" s="14"/>
    </row>
    <row r="177" spans="3:8">
      <c r="C177" s="14"/>
      <c r="D177" s="14"/>
      <c r="E177" s="14"/>
      <c r="F177" s="14"/>
      <c r="G177" s="14"/>
      <c r="H177" s="14"/>
    </row>
    <row r="178" spans="3:8">
      <c r="C178" s="14"/>
      <c r="D178" s="14"/>
      <c r="E178" s="14"/>
      <c r="F178" s="14"/>
      <c r="G178" s="14"/>
      <c r="H178" s="14"/>
    </row>
    <row r="179" spans="3:8">
      <c r="C179" s="14"/>
      <c r="D179" s="14"/>
      <c r="E179" s="14"/>
      <c r="F179" s="14"/>
      <c r="G179" s="14"/>
      <c r="H179" s="14"/>
    </row>
    <row r="180" spans="3:8">
      <c r="C180" s="14"/>
      <c r="D180" s="14"/>
      <c r="E180" s="14"/>
      <c r="F180" s="14"/>
      <c r="G180" s="14"/>
      <c r="H180" s="14"/>
    </row>
    <row r="181" spans="3:8">
      <c r="C181" s="14"/>
      <c r="D181" s="14"/>
      <c r="E181" s="14"/>
      <c r="F181" s="14"/>
      <c r="G181" s="14"/>
      <c r="H181" s="14"/>
    </row>
    <row r="182" spans="3:8">
      <c r="C182" s="14"/>
      <c r="D182" s="14"/>
      <c r="E182" s="14"/>
      <c r="F182" s="14"/>
      <c r="G182" s="14"/>
      <c r="H182" s="14"/>
    </row>
    <row r="183" spans="3:8">
      <c r="C183" s="14"/>
      <c r="D183" s="14"/>
      <c r="E183" s="14"/>
      <c r="F183" s="14"/>
      <c r="G183" s="14"/>
      <c r="H183" s="14"/>
    </row>
    <row r="184" spans="3:8">
      <c r="C184" s="14"/>
      <c r="D184" s="14"/>
      <c r="E184" s="14"/>
      <c r="F184" s="14"/>
      <c r="G184" s="14"/>
      <c r="H184" s="14"/>
    </row>
    <row r="185" spans="3:8">
      <c r="C185" s="14"/>
      <c r="D185" s="14"/>
      <c r="E185" s="14"/>
      <c r="F185" s="14"/>
      <c r="G185" s="14"/>
      <c r="H185" s="14"/>
    </row>
    <row r="186" spans="3:8">
      <c r="C186" s="14"/>
      <c r="D186" s="14"/>
      <c r="E186" s="14"/>
      <c r="F186" s="14"/>
      <c r="G186" s="14"/>
      <c r="H186" s="14"/>
    </row>
    <row r="187" spans="3:8">
      <c r="C187" s="14"/>
      <c r="D187" s="14"/>
      <c r="E187" s="14"/>
      <c r="F187" s="14"/>
      <c r="G187" s="14"/>
      <c r="H187" s="14"/>
    </row>
    <row r="188" spans="3:8">
      <c r="C188" s="14"/>
      <c r="D188" s="14"/>
      <c r="E188" s="14"/>
      <c r="F188" s="14"/>
      <c r="G188" s="14"/>
      <c r="H188" s="14"/>
    </row>
    <row r="189" spans="3:8">
      <c r="C189" s="14"/>
      <c r="D189" s="14"/>
      <c r="E189" s="14"/>
      <c r="F189" s="14"/>
      <c r="G189" s="14"/>
      <c r="H189" s="14"/>
    </row>
    <row r="190" spans="3:8">
      <c r="C190" s="14"/>
      <c r="D190" s="14"/>
      <c r="E190" s="14"/>
      <c r="F190" s="14"/>
      <c r="G190" s="14"/>
      <c r="H190" s="14"/>
    </row>
    <row r="191" spans="3:8">
      <c r="C191" s="14"/>
      <c r="D191" s="14"/>
      <c r="E191" s="14"/>
      <c r="F191" s="14"/>
      <c r="G191" s="14"/>
      <c r="H191" s="14"/>
    </row>
    <row r="192" spans="3:8">
      <c r="C192" s="14"/>
      <c r="D192" s="14"/>
      <c r="E192" s="14"/>
      <c r="F192" s="14"/>
      <c r="G192" s="14"/>
      <c r="H192" s="14"/>
    </row>
    <row r="193" spans="3:8">
      <c r="C193" s="14"/>
      <c r="D193" s="14"/>
      <c r="E193" s="14"/>
      <c r="F193" s="14"/>
      <c r="G193" s="14"/>
      <c r="H193" s="14"/>
    </row>
    <row r="194" spans="3:8">
      <c r="C194" s="14"/>
      <c r="D194" s="14"/>
      <c r="E194" s="14"/>
      <c r="F194" s="14"/>
      <c r="G194" s="14"/>
      <c r="H194" s="14"/>
    </row>
    <row r="195" spans="3:8">
      <c r="C195" s="14"/>
      <c r="D195" s="14"/>
      <c r="E195" s="14"/>
      <c r="F195" s="14"/>
      <c r="G195" s="14"/>
      <c r="H195" s="14"/>
    </row>
    <row r="196" spans="3:8">
      <c r="C196" s="14"/>
      <c r="D196" s="14"/>
      <c r="E196" s="14"/>
      <c r="F196" s="14"/>
      <c r="G196" s="14"/>
      <c r="H196" s="14"/>
    </row>
    <row r="197" spans="3:8">
      <c r="C197" s="14"/>
      <c r="D197" s="14"/>
      <c r="E197" s="14"/>
      <c r="F197" s="14"/>
      <c r="G197" s="14"/>
      <c r="H197" s="14"/>
    </row>
    <row r="198" spans="3:8">
      <c r="C198" s="14"/>
      <c r="D198" s="14"/>
      <c r="E198" s="14"/>
      <c r="F198" s="14"/>
      <c r="G198" s="14"/>
      <c r="H198" s="14"/>
    </row>
    <row r="199" spans="3:8">
      <c r="C199" s="14"/>
      <c r="D199" s="14"/>
      <c r="E199" s="14"/>
      <c r="F199" s="14"/>
      <c r="G199" s="14"/>
      <c r="H199" s="14"/>
    </row>
    <row r="200" spans="3:8">
      <c r="C200" s="14"/>
      <c r="D200" s="14"/>
      <c r="E200" s="14"/>
      <c r="F200" s="14"/>
      <c r="G200" s="14"/>
      <c r="H200" s="14"/>
    </row>
    <row r="201" spans="3:8">
      <c r="C201" s="14"/>
      <c r="D201" s="14"/>
      <c r="E201" s="14"/>
      <c r="F201" s="14"/>
      <c r="G201" s="14"/>
      <c r="H201" s="14"/>
    </row>
    <row r="202" spans="3:8">
      <c r="C202" s="14"/>
      <c r="D202" s="14"/>
      <c r="E202" s="14"/>
      <c r="F202" s="14"/>
      <c r="G202" s="14"/>
      <c r="H202" s="14"/>
    </row>
    <row r="203" spans="3:8">
      <c r="C203" s="14"/>
      <c r="D203" s="14"/>
      <c r="E203" s="14"/>
      <c r="F203" s="14"/>
      <c r="G203" s="14"/>
      <c r="H203" s="14"/>
    </row>
    <row r="204" spans="3:8">
      <c r="C204" s="14"/>
      <c r="D204" s="14"/>
      <c r="E204" s="14"/>
      <c r="F204" s="14"/>
      <c r="G204" s="14"/>
      <c r="H204" s="14"/>
    </row>
    <row r="205" spans="3:8">
      <c r="C205" s="14"/>
      <c r="D205" s="14"/>
      <c r="E205" s="14"/>
      <c r="F205" s="14"/>
      <c r="G205" s="14"/>
      <c r="H205" s="14"/>
    </row>
    <row r="206" spans="3:8">
      <c r="C206" s="14"/>
      <c r="D206" s="14"/>
      <c r="E206" s="14"/>
      <c r="F206" s="14"/>
      <c r="G206" s="14"/>
      <c r="H206" s="14"/>
    </row>
    <row r="207" spans="3:8">
      <c r="C207" s="14"/>
      <c r="D207" s="14"/>
      <c r="E207" s="14"/>
      <c r="F207" s="14"/>
      <c r="G207" s="14"/>
      <c r="H207" s="14"/>
    </row>
    <row r="208" spans="3:8">
      <c r="C208" s="14"/>
      <c r="D208" s="14"/>
      <c r="E208" s="14"/>
      <c r="F208" s="14"/>
      <c r="G208" s="14"/>
      <c r="H208" s="14"/>
    </row>
    <row r="209" spans="3:8">
      <c r="C209" s="14"/>
      <c r="D209" s="14"/>
      <c r="E209" s="14"/>
      <c r="F209" s="14"/>
      <c r="G209" s="14"/>
      <c r="H209" s="14"/>
    </row>
    <row r="210" spans="3:8">
      <c r="C210" s="14"/>
      <c r="D210" s="14"/>
      <c r="E210" s="14"/>
      <c r="F210" s="14"/>
      <c r="G210" s="14"/>
      <c r="H210" s="14"/>
    </row>
    <row r="211" spans="3:8">
      <c r="C211" s="14"/>
      <c r="D211" s="14"/>
      <c r="E211" s="14"/>
      <c r="F211" s="14"/>
      <c r="G211" s="14"/>
      <c r="H211" s="14"/>
    </row>
    <row r="212" spans="3:8">
      <c r="C212" s="14"/>
      <c r="D212" s="14"/>
      <c r="E212" s="14"/>
      <c r="F212" s="14"/>
      <c r="G212" s="14"/>
      <c r="H212" s="14"/>
    </row>
    <row r="213" spans="3:8">
      <c r="C213" s="14"/>
      <c r="D213" s="14"/>
      <c r="E213" s="14"/>
      <c r="F213" s="14"/>
      <c r="G213" s="14"/>
      <c r="H213" s="14"/>
    </row>
    <row r="214" spans="3:8">
      <c r="C214" s="14"/>
      <c r="D214" s="14"/>
      <c r="E214" s="14"/>
      <c r="F214" s="14"/>
      <c r="G214" s="14"/>
      <c r="H214" s="14"/>
    </row>
    <row r="215" spans="3:8">
      <c r="C215" s="14"/>
      <c r="D215" s="14"/>
      <c r="E215" s="14"/>
      <c r="F215" s="14"/>
      <c r="G215" s="14"/>
      <c r="H215" s="14"/>
    </row>
    <row r="216" spans="3:8">
      <c r="C216" s="14"/>
      <c r="D216" s="14"/>
      <c r="E216" s="14"/>
      <c r="F216" s="14"/>
      <c r="G216" s="14"/>
      <c r="H216" s="14"/>
    </row>
    <row r="217" spans="3:8">
      <c r="C217" s="14"/>
      <c r="D217" s="14"/>
      <c r="E217" s="14"/>
      <c r="F217" s="14"/>
      <c r="G217" s="14"/>
      <c r="H217" s="14"/>
    </row>
    <row r="218" spans="3:8">
      <c r="C218" s="14"/>
      <c r="D218" s="14"/>
      <c r="E218" s="14"/>
      <c r="F218" s="14"/>
      <c r="G218" s="14"/>
      <c r="H218" s="14"/>
    </row>
    <row r="219" spans="3:8">
      <c r="C219" s="14"/>
      <c r="D219" s="14"/>
      <c r="E219" s="14"/>
      <c r="F219" s="14"/>
      <c r="G219" s="14"/>
      <c r="H219" s="14"/>
    </row>
    <row r="220" spans="3:8">
      <c r="C220" s="14"/>
      <c r="D220" s="14"/>
      <c r="E220" s="14"/>
      <c r="F220" s="14"/>
      <c r="G220" s="14"/>
      <c r="H220" s="14"/>
    </row>
    <row r="221" spans="3:8">
      <c r="C221" s="14"/>
      <c r="D221" s="14"/>
      <c r="E221" s="14"/>
      <c r="F221" s="14"/>
      <c r="G221" s="14"/>
      <c r="H221" s="14"/>
    </row>
    <row r="222" spans="3:8">
      <c r="C222" s="14"/>
      <c r="D222" s="14"/>
      <c r="E222" s="14"/>
      <c r="F222" s="14"/>
      <c r="G222" s="14"/>
      <c r="H222" s="14"/>
    </row>
    <row r="223" spans="3:8">
      <c r="C223" s="14"/>
      <c r="D223" s="14"/>
      <c r="E223" s="14"/>
      <c r="F223" s="14"/>
      <c r="G223" s="14"/>
      <c r="H223" s="14"/>
    </row>
    <row r="224" spans="3:8">
      <c r="C224" s="14"/>
      <c r="D224" s="14"/>
      <c r="E224" s="14"/>
      <c r="F224" s="14"/>
      <c r="G224" s="14"/>
      <c r="H224" s="14"/>
    </row>
    <row r="225" spans="3:8">
      <c r="C225" s="14"/>
      <c r="D225" s="14"/>
      <c r="E225" s="14"/>
      <c r="F225" s="14"/>
      <c r="G225" s="14"/>
      <c r="H225" s="14"/>
    </row>
    <row r="226" spans="3:8">
      <c r="C226" s="14"/>
      <c r="D226" s="14"/>
      <c r="E226" s="14"/>
      <c r="F226" s="14"/>
      <c r="G226" s="14"/>
      <c r="H226" s="14"/>
    </row>
    <row r="227" spans="3:8">
      <c r="C227" s="14"/>
      <c r="D227" s="14"/>
      <c r="E227" s="14"/>
      <c r="F227" s="14"/>
      <c r="G227" s="14"/>
      <c r="H227" s="14"/>
    </row>
    <row r="228" spans="3:8">
      <c r="C228" s="14"/>
      <c r="D228" s="14"/>
      <c r="E228" s="14"/>
      <c r="F228" s="14"/>
      <c r="G228" s="14"/>
      <c r="H228" s="14"/>
    </row>
    <row r="229" spans="3:8">
      <c r="C229" s="14"/>
      <c r="D229" s="14"/>
      <c r="E229" s="14"/>
      <c r="F229" s="14"/>
      <c r="G229" s="14"/>
      <c r="H229" s="14"/>
    </row>
    <row r="230" spans="3:8">
      <c r="C230" s="14"/>
      <c r="D230" s="14"/>
      <c r="E230" s="14"/>
      <c r="F230" s="14"/>
      <c r="G230" s="14"/>
      <c r="H230" s="14"/>
    </row>
    <row r="231" spans="3:8">
      <c r="C231" s="14"/>
      <c r="D231" s="14"/>
      <c r="E231" s="14"/>
      <c r="F231" s="14"/>
      <c r="G231" s="14"/>
      <c r="H231" s="14"/>
    </row>
    <row r="232" spans="3:8">
      <c r="C232" s="14"/>
      <c r="D232" s="14"/>
      <c r="E232" s="14"/>
      <c r="F232" s="14"/>
      <c r="G232" s="14"/>
      <c r="H232" s="14"/>
    </row>
    <row r="233" spans="3:8">
      <c r="C233" s="14"/>
      <c r="D233" s="14"/>
      <c r="E233" s="14"/>
      <c r="F233" s="14"/>
      <c r="G233" s="14"/>
      <c r="H233" s="14"/>
    </row>
    <row r="234" spans="3:8">
      <c r="C234" s="14"/>
      <c r="D234" s="14"/>
      <c r="E234" s="14"/>
      <c r="F234" s="14"/>
      <c r="G234" s="14"/>
      <c r="H234" s="14"/>
    </row>
    <row r="235" spans="3:8">
      <c r="C235" s="14"/>
      <c r="D235" s="14"/>
      <c r="E235" s="14"/>
      <c r="F235" s="14"/>
      <c r="G235" s="14"/>
      <c r="H235" s="14"/>
    </row>
    <row r="236" spans="3:8">
      <c r="C236" s="14"/>
      <c r="D236" s="14"/>
      <c r="E236" s="14"/>
      <c r="F236" s="14"/>
      <c r="G236" s="14"/>
      <c r="H236" s="14"/>
    </row>
    <row r="237" spans="3:8">
      <c r="C237" s="14"/>
      <c r="D237" s="14"/>
      <c r="E237" s="14"/>
      <c r="F237" s="14"/>
      <c r="G237" s="14"/>
      <c r="H237" s="14"/>
    </row>
    <row r="238" spans="3:8">
      <c r="C238" s="14"/>
      <c r="D238" s="14"/>
      <c r="E238" s="14"/>
      <c r="F238" s="14"/>
      <c r="G238" s="14"/>
      <c r="H238" s="14"/>
    </row>
    <row r="239" spans="3:8">
      <c r="C239" s="14"/>
      <c r="D239" s="14"/>
      <c r="E239" s="14"/>
      <c r="F239" s="14"/>
      <c r="G239" s="14"/>
      <c r="H239" s="14"/>
    </row>
  </sheetData>
  <mergeCells count="31">
    <mergeCell ref="A20:D20"/>
    <mergeCell ref="A5:G5"/>
    <mergeCell ref="F20:G20"/>
    <mergeCell ref="F8:G8"/>
    <mergeCell ref="F13:G13"/>
    <mergeCell ref="F14:G14"/>
    <mergeCell ref="F16:G16"/>
    <mergeCell ref="F17:G17"/>
    <mergeCell ref="F18:G18"/>
    <mergeCell ref="F7:G7"/>
    <mergeCell ref="A7:E7"/>
    <mergeCell ref="B15:E15"/>
    <mergeCell ref="F15:G15"/>
    <mergeCell ref="B10:E10"/>
    <mergeCell ref="F10:G10"/>
    <mergeCell ref="C22:D22"/>
    <mergeCell ref="C1:G4"/>
    <mergeCell ref="A6:G6"/>
    <mergeCell ref="A9:G9"/>
    <mergeCell ref="B12:E12"/>
    <mergeCell ref="B13:E13"/>
    <mergeCell ref="B14:E14"/>
    <mergeCell ref="B16:E16"/>
    <mergeCell ref="B8:E8"/>
    <mergeCell ref="A1:B1"/>
    <mergeCell ref="F12:G12"/>
    <mergeCell ref="B11:E11"/>
    <mergeCell ref="F11:G11"/>
    <mergeCell ref="F19:G19"/>
    <mergeCell ref="A18:E18"/>
    <mergeCell ref="A19:E19"/>
  </mergeCells>
  <printOptions horizontalCentered="1"/>
  <pageMargins left="0.51181102362204722" right="0.51181102362204722" top="0.78740157480314965" bottom="0.78740157480314965" header="0.31496062992125984" footer="0.31496062992125984"/>
  <pageSetup paperSize="9" scale="67"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01"/>
  <sheetViews>
    <sheetView view="pageBreakPreview" zoomScale="70" zoomScaleNormal="77" zoomScaleSheetLayoutView="70" workbookViewId="0">
      <selection sqref="A1:G21"/>
    </sheetView>
  </sheetViews>
  <sheetFormatPr defaultColWidth="9.140625" defaultRowHeight="15"/>
  <cols>
    <col min="1" max="1" width="10" style="1" customWidth="1"/>
    <col min="2" max="2" width="18.28515625" style="1" customWidth="1"/>
    <col min="3" max="3" width="76.7109375" style="1" customWidth="1"/>
    <col min="4" max="4" width="11.28515625" style="1" customWidth="1"/>
    <col min="5" max="5" width="20.7109375" style="1" customWidth="1"/>
    <col min="6" max="6" width="19.7109375" style="1" customWidth="1"/>
    <col min="7" max="7" width="19.42578125" style="82" customWidth="1"/>
    <col min="8" max="8" width="11" style="1" customWidth="1"/>
    <col min="9" max="12" width="9.140625" style="1"/>
    <col min="13" max="13" width="9.42578125" style="1" customWidth="1"/>
    <col min="14" max="20" width="9.140625" style="1"/>
    <col min="21" max="21" width="13.28515625" style="1" customWidth="1"/>
    <col min="22" max="16384" width="9.140625" style="1"/>
  </cols>
  <sheetData>
    <row r="1" spans="1:21" ht="16.149999999999999" customHeight="1">
      <c r="A1" s="438"/>
      <c r="B1" s="490"/>
      <c r="C1" s="439"/>
      <c r="D1" s="473" t="str">
        <f>RESUMO!C1</f>
        <v xml:space="preserve">URBANISMO E DRENAGEM DAS COMUNIDADES ACÚRCIO TORRES, ALMIRANTE TAMANDARÉ, IATE CLUB E AVENIDA CELSO KELLY- NITERÓI - RJ </v>
      </c>
      <c r="E1" s="474"/>
      <c r="F1" s="474"/>
      <c r="G1" s="475"/>
    </row>
    <row r="2" spans="1:21" ht="15" customHeight="1">
      <c r="A2" s="2"/>
      <c r="C2" s="57"/>
      <c r="D2" s="476"/>
      <c r="E2" s="477"/>
      <c r="F2" s="477"/>
      <c r="G2" s="478"/>
    </row>
    <row r="3" spans="1:21" ht="16.149999999999999" customHeight="1">
      <c r="A3" s="2"/>
      <c r="C3" s="57"/>
      <c r="D3" s="476"/>
      <c r="E3" s="477"/>
      <c r="F3" s="477"/>
      <c r="G3" s="478"/>
    </row>
    <row r="4" spans="1:21" ht="13.9" customHeight="1" thickBot="1">
      <c r="A4" s="4"/>
      <c r="B4" s="58"/>
      <c r="C4" s="59"/>
      <c r="D4" s="479"/>
      <c r="E4" s="480"/>
      <c r="F4" s="480"/>
      <c r="G4" s="481"/>
    </row>
    <row r="5" spans="1:21" ht="31.15" customHeight="1" thickBot="1">
      <c r="A5" s="492"/>
      <c r="B5" s="493"/>
      <c r="C5" s="493"/>
      <c r="D5" s="493"/>
      <c r="E5" s="493"/>
      <c r="F5" s="494"/>
      <c r="G5" s="368" t="str">
        <f>RESUMO!F7</f>
        <v>I0 = Agosto/22</v>
      </c>
    </row>
    <row r="6" spans="1:21" ht="42" customHeight="1" thickBot="1">
      <c r="A6" s="41" t="s">
        <v>0</v>
      </c>
      <c r="B6" s="42" t="s">
        <v>5</v>
      </c>
      <c r="C6" s="42" t="s">
        <v>1</v>
      </c>
      <c r="D6" s="35" t="s">
        <v>6</v>
      </c>
      <c r="E6" s="35" t="s">
        <v>147</v>
      </c>
      <c r="F6" s="35" t="s">
        <v>146</v>
      </c>
      <c r="G6" s="36" t="s">
        <v>144</v>
      </c>
    </row>
    <row r="7" spans="1:21" ht="15" customHeight="1" thickBot="1">
      <c r="A7" s="529"/>
      <c r="B7" s="530"/>
      <c r="C7" s="530"/>
      <c r="D7" s="530"/>
      <c r="E7" s="530"/>
      <c r="F7" s="530"/>
      <c r="G7" s="530"/>
    </row>
    <row r="8" spans="1:21" ht="30.75" customHeight="1" thickBot="1">
      <c r="A8" s="428" t="s">
        <v>28497</v>
      </c>
      <c r="B8" s="429"/>
      <c r="C8" s="429"/>
      <c r="D8" s="429"/>
      <c r="E8" s="429"/>
      <c r="F8" s="429"/>
      <c r="G8" s="430"/>
      <c r="I8" s="60"/>
      <c r="J8" s="61"/>
      <c r="K8" s="61"/>
      <c r="L8" s="63"/>
      <c r="M8" s="63"/>
      <c r="N8" s="65"/>
      <c r="O8" s="69"/>
      <c r="P8" s="70"/>
      <c r="Q8" s="74"/>
      <c r="R8" s="80"/>
      <c r="S8" s="91"/>
      <c r="T8" s="71"/>
      <c r="U8" s="68"/>
    </row>
    <row r="9" spans="1:21" ht="15" customHeight="1">
      <c r="A9" s="537"/>
      <c r="B9" s="538"/>
      <c r="C9" s="538"/>
      <c r="D9" s="538"/>
      <c r="E9" s="538"/>
      <c r="F9" s="538"/>
      <c r="G9" s="538"/>
    </row>
    <row r="10" spans="1:21" ht="60.75" customHeight="1">
      <c r="A10" s="90">
        <v>7.1</v>
      </c>
      <c r="B10" s="215" t="s">
        <v>3211</v>
      </c>
      <c r="C10" s="337" t="s">
        <v>27962</v>
      </c>
      <c r="D10" s="335" t="s">
        <v>36</v>
      </c>
      <c r="E10" s="371">
        <f>'MEMO-AVENIDA CHICO XAVIER'!P10</f>
        <v>7.82</v>
      </c>
      <c r="F10" s="354">
        <f>VLOOKUP(B10,EMOP0822!$A$2:$B$27361,2,FALSE)</f>
        <v>186.04</v>
      </c>
      <c r="G10" s="143">
        <f t="shared" ref="G10:G18" si="0">E10*F10</f>
        <v>1454.8327999999999</v>
      </c>
    </row>
    <row r="11" spans="1:21" s="85" customFormat="1" ht="60.75" customHeight="1">
      <c r="A11" s="90">
        <v>7.2</v>
      </c>
      <c r="B11" s="215" t="s">
        <v>132</v>
      </c>
      <c r="C11" s="337" t="s">
        <v>27941</v>
      </c>
      <c r="D11" s="335" t="s">
        <v>15</v>
      </c>
      <c r="E11" s="371">
        <f>'MEMO-AVENIDA CHICO XAVIER'!P15</f>
        <v>78.2</v>
      </c>
      <c r="F11" s="354">
        <f>VLOOKUP(B11,EMOP0822!$A$2:$B$27361,2,FALSE)</f>
        <v>9.0299999999999994</v>
      </c>
      <c r="G11" s="143">
        <f t="shared" si="0"/>
        <v>706.14599999999996</v>
      </c>
      <c r="H11" s="89"/>
      <c r="I11" s="1"/>
      <c r="J11" s="1"/>
      <c r="K11" s="87"/>
      <c r="L11" s="88"/>
      <c r="M11" s="87"/>
      <c r="N11" s="87"/>
      <c r="O11" s="87"/>
      <c r="P11" s="87"/>
      <c r="Q11" s="83"/>
      <c r="R11" s="84"/>
      <c r="S11" s="84"/>
      <c r="T11" s="84"/>
      <c r="U11" s="84"/>
    </row>
    <row r="12" spans="1:21" s="85" customFormat="1" ht="57" customHeight="1">
      <c r="A12" s="90">
        <v>7.3</v>
      </c>
      <c r="B12" s="215" t="s">
        <v>8149</v>
      </c>
      <c r="C12" s="337" t="s">
        <v>27942</v>
      </c>
      <c r="D12" s="335" t="s">
        <v>36</v>
      </c>
      <c r="E12" s="371">
        <f>'MEMO-AVENIDA CHICO XAVIER'!P21</f>
        <v>6.2560000000000002</v>
      </c>
      <c r="F12" s="354">
        <f>VLOOKUP(B12,EMOP0822!$A$2:$B$27361,2,FALSE)</f>
        <v>142.52000000000001</v>
      </c>
      <c r="G12" s="143">
        <f t="shared" si="0"/>
        <v>891.60512000000006</v>
      </c>
      <c r="H12" s="89"/>
      <c r="I12" s="1"/>
      <c r="J12" s="1"/>
      <c r="K12" s="87"/>
      <c r="L12" s="88"/>
      <c r="M12" s="87"/>
      <c r="N12" s="87"/>
      <c r="O12" s="87"/>
      <c r="P12" s="87"/>
      <c r="Q12" s="83"/>
      <c r="R12" s="84"/>
      <c r="S12" s="84"/>
      <c r="T12" s="84"/>
      <c r="U12" s="84"/>
    </row>
    <row r="13" spans="1:21" s="85" customFormat="1" ht="54" customHeight="1">
      <c r="A13" s="90">
        <v>7.4</v>
      </c>
      <c r="B13" s="215" t="s">
        <v>8227</v>
      </c>
      <c r="C13" s="337" t="s">
        <v>80</v>
      </c>
      <c r="D13" s="335" t="s">
        <v>9</v>
      </c>
      <c r="E13" s="371">
        <f>'MEMO-AVENIDA CHICO XAVIER'!P27</f>
        <v>18</v>
      </c>
      <c r="F13" s="354">
        <f>VLOOKUP(B13,EMOP0822!$A$2:$B$27361,2,FALSE)</f>
        <v>46.24</v>
      </c>
      <c r="G13" s="143">
        <f t="shared" si="0"/>
        <v>832.32</v>
      </c>
      <c r="H13" s="89"/>
      <c r="I13" s="1"/>
      <c r="J13" s="1"/>
      <c r="K13" s="87"/>
      <c r="L13" s="88"/>
      <c r="M13" s="87"/>
      <c r="N13" s="87"/>
      <c r="O13" s="87"/>
      <c r="P13" s="87"/>
      <c r="Q13" s="83"/>
      <c r="R13" s="84"/>
      <c r="S13" s="84"/>
      <c r="T13" s="84"/>
      <c r="U13" s="84"/>
    </row>
    <row r="14" spans="1:21" s="85" customFormat="1" ht="62.25" customHeight="1">
      <c r="A14" s="90">
        <v>7.5</v>
      </c>
      <c r="B14" s="215" t="s">
        <v>77</v>
      </c>
      <c r="C14" s="337" t="s">
        <v>78</v>
      </c>
      <c r="D14" s="335" t="s">
        <v>9</v>
      </c>
      <c r="E14" s="371">
        <f>'MEMO-AVENIDA CHICO XAVIER'!P33</f>
        <v>35.6</v>
      </c>
      <c r="F14" s="354">
        <f>VLOOKUP(B14,EMOP0822!$A$2:$B$27361,2,FALSE)</f>
        <v>112.65</v>
      </c>
      <c r="G14" s="143">
        <f t="shared" si="0"/>
        <v>4010.34</v>
      </c>
      <c r="H14" s="89"/>
      <c r="I14" s="1"/>
      <c r="J14" s="1"/>
      <c r="K14" s="87"/>
      <c r="L14" s="88"/>
      <c r="M14" s="87"/>
      <c r="N14" s="87"/>
      <c r="O14" s="87"/>
      <c r="P14" s="87"/>
      <c r="Q14" s="83"/>
      <c r="R14" s="84"/>
      <c r="S14" s="84"/>
      <c r="T14" s="84"/>
      <c r="U14" s="84"/>
    </row>
    <row r="15" spans="1:21" s="85" customFormat="1" ht="105.75" customHeight="1">
      <c r="A15" s="90">
        <v>7.6</v>
      </c>
      <c r="B15" s="215" t="s">
        <v>8347</v>
      </c>
      <c r="C15" s="337" t="s">
        <v>74</v>
      </c>
      <c r="D15" s="335" t="s">
        <v>15</v>
      </c>
      <c r="E15" s="371">
        <f>'MEMO-AVENIDA CHICO XAVIER'!P39</f>
        <v>78.2</v>
      </c>
      <c r="F15" s="354">
        <f>VLOOKUP(B15,EMOP0822!$A$2:$B$27361,2,FALSE)</f>
        <v>96.24</v>
      </c>
      <c r="G15" s="143">
        <f t="shared" ref="G15" si="1">E15*F15</f>
        <v>7525.9679999999998</v>
      </c>
      <c r="H15" s="89"/>
      <c r="I15" s="1"/>
      <c r="J15" s="1"/>
      <c r="K15" s="87"/>
      <c r="L15" s="88"/>
      <c r="M15" s="87"/>
      <c r="N15" s="87"/>
      <c r="O15" s="87"/>
      <c r="P15" s="87"/>
      <c r="Q15" s="83"/>
      <c r="R15" s="84"/>
      <c r="S15" s="84"/>
      <c r="T15" s="84"/>
      <c r="U15" s="84"/>
    </row>
    <row r="16" spans="1:21" s="85" customFormat="1" ht="57" customHeight="1">
      <c r="A16" s="90">
        <v>7.7</v>
      </c>
      <c r="B16" s="215" t="s">
        <v>21945</v>
      </c>
      <c r="C16" s="337" t="s">
        <v>27945</v>
      </c>
      <c r="D16" s="335" t="s">
        <v>148</v>
      </c>
      <c r="E16" s="371">
        <f>'MEMO-AVENIDA CHICO XAVIER'!P45</f>
        <v>1</v>
      </c>
      <c r="F16" s="354">
        <f>VLOOKUP(B16,EMOP0822!$A$2:$B$27361,2,FALSE)</f>
        <v>274.63</v>
      </c>
      <c r="G16" s="143">
        <f t="shared" si="0"/>
        <v>274.63</v>
      </c>
      <c r="H16" s="89"/>
      <c r="I16" s="1"/>
      <c r="J16" s="1"/>
      <c r="K16" s="87"/>
      <c r="L16" s="88"/>
      <c r="M16" s="87"/>
      <c r="N16" s="87"/>
      <c r="O16" s="87"/>
      <c r="P16" s="87"/>
      <c r="Q16" s="83"/>
      <c r="R16" s="84"/>
      <c r="S16" s="84"/>
      <c r="T16" s="84"/>
      <c r="U16" s="84"/>
    </row>
    <row r="17" spans="1:21" s="85" customFormat="1" ht="73.5" customHeight="1">
      <c r="A17" s="90">
        <v>7.8</v>
      </c>
      <c r="B17" s="215" t="s">
        <v>3002</v>
      </c>
      <c r="C17" s="337" t="s">
        <v>27967</v>
      </c>
      <c r="D17" s="335" t="s">
        <v>9</v>
      </c>
      <c r="E17" s="371">
        <f>'MEMO-AVENIDA CHICO XAVIER'!P51</f>
        <v>18</v>
      </c>
      <c r="F17" s="354">
        <f>VLOOKUP(B17,EMOP0822!$A$2:$B$27361,2,FALSE)</f>
        <v>19.87</v>
      </c>
      <c r="G17" s="143">
        <f t="shared" si="0"/>
        <v>357.66</v>
      </c>
      <c r="H17" s="89"/>
      <c r="I17" s="1"/>
      <c r="J17" s="1"/>
      <c r="K17" s="87"/>
      <c r="L17" s="88"/>
      <c r="M17" s="87"/>
      <c r="N17" s="87"/>
      <c r="O17" s="87"/>
      <c r="P17" s="87"/>
      <c r="Q17" s="83"/>
      <c r="R17" s="84"/>
      <c r="S17" s="84"/>
      <c r="T17" s="84"/>
      <c r="U17" s="84"/>
    </row>
    <row r="18" spans="1:21" s="85" customFormat="1" ht="57" customHeight="1">
      <c r="A18" s="90">
        <v>7.9</v>
      </c>
      <c r="B18" s="215" t="s">
        <v>142</v>
      </c>
      <c r="C18" s="337" t="s">
        <v>70</v>
      </c>
      <c r="D18" s="335" t="s">
        <v>148</v>
      </c>
      <c r="E18" s="371">
        <f>'MEMO-AVENIDA CHICO XAVIER'!P57</f>
        <v>2</v>
      </c>
      <c r="F18" s="354">
        <f>VLOOKUP(B18,EMOP0822!$A$2:$B$27361,2,FALSE)</f>
        <v>280.83</v>
      </c>
      <c r="G18" s="143">
        <f t="shared" si="0"/>
        <v>561.66</v>
      </c>
      <c r="H18" s="216"/>
      <c r="I18" s="1"/>
      <c r="J18" s="1"/>
      <c r="K18" s="87"/>
      <c r="L18" s="88"/>
      <c r="M18" s="87"/>
      <c r="N18" s="87"/>
      <c r="O18" s="87"/>
      <c r="P18" s="87"/>
      <c r="Q18" s="83"/>
      <c r="R18" s="84"/>
      <c r="S18" s="84"/>
      <c r="T18" s="84"/>
      <c r="U18" s="84"/>
    </row>
    <row r="19" spans="1:21">
      <c r="A19" s="533"/>
      <c r="B19" s="534"/>
      <c r="C19" s="534"/>
      <c r="D19" s="534"/>
      <c r="E19" s="534"/>
      <c r="F19" s="534"/>
      <c r="G19" s="583"/>
      <c r="I19" s="50"/>
      <c r="J19" s="50"/>
      <c r="K19" s="50"/>
      <c r="L19" s="50"/>
    </row>
    <row r="20" spans="1:21" ht="30.75" customHeight="1">
      <c r="A20" s="523"/>
      <c r="B20" s="524"/>
      <c r="C20" s="524"/>
      <c r="D20" s="568" t="s">
        <v>28498</v>
      </c>
      <c r="E20" s="569"/>
      <c r="F20" s="570"/>
      <c r="G20" s="141">
        <f>SUM(G10:G18)</f>
        <v>16615.161920000002</v>
      </c>
      <c r="I20" s="50"/>
      <c r="J20" s="50"/>
      <c r="K20" s="50"/>
      <c r="L20" s="50"/>
    </row>
    <row r="21" spans="1:21" ht="15.75" thickBot="1">
      <c r="A21" s="571"/>
      <c r="B21" s="572"/>
      <c r="C21" s="572"/>
      <c r="D21" s="572"/>
      <c r="E21" s="572"/>
      <c r="F21" s="572"/>
      <c r="G21" s="573"/>
      <c r="I21" s="50"/>
      <c r="J21" s="50"/>
      <c r="K21" s="50"/>
      <c r="L21" s="50"/>
    </row>
    <row r="22" spans="1:21">
      <c r="D22" s="14"/>
      <c r="E22" s="21"/>
      <c r="F22" s="25"/>
      <c r="G22" s="81"/>
      <c r="I22" s="50"/>
      <c r="J22" s="50"/>
      <c r="K22" s="50"/>
      <c r="L22" s="50"/>
    </row>
    <row r="23" spans="1:21">
      <c r="A23" s="108"/>
      <c r="B23" s="148"/>
      <c r="C23" s="149"/>
      <c r="D23" s="150"/>
      <c r="E23" s="151"/>
      <c r="F23" s="152"/>
      <c r="G23" s="153"/>
      <c r="I23" s="50"/>
      <c r="J23" s="50"/>
      <c r="K23" s="50"/>
      <c r="L23" s="50"/>
    </row>
    <row r="24" spans="1:21">
      <c r="A24" s="108"/>
      <c r="B24" s="148"/>
      <c r="C24" s="149"/>
      <c r="D24" s="150"/>
      <c r="E24" s="151"/>
      <c r="F24" s="152"/>
      <c r="G24" s="153"/>
      <c r="I24" s="50"/>
      <c r="J24" s="50"/>
      <c r="K24" s="50"/>
      <c r="L24" s="50"/>
    </row>
    <row r="25" spans="1:21">
      <c r="D25" s="14"/>
      <c r="E25" s="14"/>
      <c r="F25" s="26"/>
      <c r="G25" s="81"/>
      <c r="I25" s="50"/>
      <c r="J25" s="50"/>
      <c r="K25" s="50"/>
      <c r="L25" s="50"/>
    </row>
    <row r="26" spans="1:21">
      <c r="D26" s="14"/>
      <c r="F26" s="25"/>
      <c r="G26" s="81"/>
      <c r="I26" s="50"/>
      <c r="J26" s="50"/>
      <c r="K26" s="50"/>
      <c r="L26" s="50"/>
    </row>
    <row r="27" spans="1:21">
      <c r="D27" s="14"/>
      <c r="F27" s="25"/>
      <c r="G27" s="81"/>
      <c r="I27" s="50"/>
      <c r="J27" s="50"/>
      <c r="K27" s="50"/>
      <c r="L27" s="50"/>
    </row>
    <row r="28" spans="1:21">
      <c r="D28" s="14"/>
      <c r="E28" s="22"/>
      <c r="F28" s="23"/>
      <c r="G28" s="81"/>
      <c r="I28" s="50"/>
      <c r="J28" s="50"/>
      <c r="K28" s="50"/>
      <c r="L28" s="50"/>
    </row>
    <row r="29" spans="1:21">
      <c r="D29" s="14"/>
      <c r="E29" s="22"/>
      <c r="F29" s="23"/>
      <c r="G29" s="81"/>
      <c r="I29" s="50"/>
      <c r="J29" s="50"/>
      <c r="K29" s="50"/>
      <c r="L29" s="50"/>
    </row>
    <row r="30" spans="1:21">
      <c r="D30" s="14"/>
      <c r="E30" s="22"/>
      <c r="F30" s="23"/>
      <c r="G30" s="81"/>
      <c r="I30" s="50"/>
      <c r="J30" s="50"/>
      <c r="K30" s="50"/>
      <c r="L30" s="50"/>
    </row>
    <row r="31" spans="1:21">
      <c r="D31" s="14"/>
      <c r="E31" s="22"/>
      <c r="F31" s="23"/>
      <c r="G31" s="81"/>
      <c r="I31" s="50"/>
      <c r="J31" s="50"/>
      <c r="K31" s="50"/>
      <c r="L31" s="50"/>
    </row>
    <row r="32" spans="1:21">
      <c r="D32" s="14"/>
      <c r="E32" s="22"/>
      <c r="F32" s="23"/>
      <c r="G32" s="81"/>
      <c r="I32" s="50"/>
      <c r="J32" s="50"/>
      <c r="K32" s="50"/>
      <c r="L32" s="50"/>
    </row>
    <row r="33" spans="4:12">
      <c r="D33" s="14"/>
      <c r="E33" s="22"/>
      <c r="F33" s="23"/>
      <c r="G33" s="81"/>
      <c r="I33" s="50"/>
      <c r="J33" s="50"/>
      <c r="K33" s="50"/>
      <c r="L33" s="50"/>
    </row>
    <row r="34" spans="4:12">
      <c r="D34" s="14"/>
      <c r="E34" s="22"/>
      <c r="F34" s="23"/>
      <c r="G34" s="81"/>
      <c r="I34" s="50"/>
      <c r="J34" s="50"/>
      <c r="K34" s="50"/>
      <c r="L34" s="50"/>
    </row>
    <row r="35" spans="4:12">
      <c r="D35" s="14"/>
      <c r="E35" s="22"/>
      <c r="F35" s="23"/>
      <c r="G35" s="81"/>
      <c r="I35" s="50"/>
      <c r="J35" s="50"/>
      <c r="K35" s="50"/>
      <c r="L35" s="50"/>
    </row>
    <row r="36" spans="4:12">
      <c r="D36" s="14"/>
      <c r="E36" s="22"/>
      <c r="F36" s="23"/>
      <c r="G36" s="81"/>
      <c r="I36" s="50"/>
      <c r="J36" s="50"/>
      <c r="K36" s="50"/>
      <c r="L36" s="50"/>
    </row>
    <row r="37" spans="4:12">
      <c r="D37" s="14"/>
      <c r="E37" s="22"/>
      <c r="F37" s="23"/>
      <c r="G37" s="81"/>
      <c r="I37" s="50"/>
      <c r="J37" s="50"/>
      <c r="K37" s="50"/>
      <c r="L37" s="50"/>
    </row>
    <row r="38" spans="4:12">
      <c r="D38" s="14"/>
      <c r="E38" s="14"/>
      <c r="F38" s="26"/>
      <c r="G38" s="81"/>
      <c r="I38" s="50"/>
      <c r="J38" s="50"/>
      <c r="K38" s="50"/>
      <c r="L38" s="50"/>
    </row>
    <row r="39" spans="4:12">
      <c r="D39" s="14"/>
      <c r="F39" s="25"/>
      <c r="G39" s="81"/>
      <c r="I39" s="50"/>
      <c r="J39" s="50"/>
      <c r="K39" s="50"/>
      <c r="L39" s="50"/>
    </row>
    <row r="40" spans="4:12">
      <c r="D40" s="14"/>
      <c r="F40" s="25"/>
      <c r="G40" s="81"/>
      <c r="I40" s="50"/>
      <c r="J40" s="50"/>
      <c r="K40" s="50"/>
      <c r="L40" s="50"/>
    </row>
    <row r="41" spans="4:12">
      <c r="D41" s="14"/>
      <c r="E41" s="22"/>
      <c r="F41" s="25"/>
      <c r="G41" s="81"/>
      <c r="I41" s="50"/>
      <c r="J41" s="50"/>
      <c r="K41" s="50"/>
      <c r="L41" s="50"/>
    </row>
    <row r="42" spans="4:12">
      <c r="D42" s="14"/>
      <c r="F42" s="25"/>
      <c r="G42" s="81"/>
      <c r="I42" s="50"/>
      <c r="J42" s="50"/>
      <c r="K42" s="50"/>
      <c r="L42" s="50"/>
    </row>
    <row r="43" spans="4:12">
      <c r="D43" s="14"/>
      <c r="E43" s="22"/>
      <c r="F43" s="23"/>
      <c r="G43" s="81"/>
      <c r="I43" s="50"/>
      <c r="J43" s="50"/>
      <c r="K43" s="50"/>
      <c r="L43" s="50"/>
    </row>
    <row r="44" spans="4:12">
      <c r="D44" s="14"/>
      <c r="E44" s="22"/>
      <c r="F44" s="23"/>
      <c r="G44" s="81"/>
      <c r="I44" s="50"/>
      <c r="J44" s="50"/>
      <c r="K44" s="50"/>
      <c r="L44" s="50"/>
    </row>
    <row r="45" spans="4:12">
      <c r="D45" s="14"/>
      <c r="E45" s="22"/>
      <c r="F45" s="23"/>
      <c r="G45" s="81"/>
      <c r="I45" s="50"/>
      <c r="J45" s="50"/>
      <c r="K45" s="50"/>
      <c r="L45" s="50"/>
    </row>
    <row r="46" spans="4:12">
      <c r="D46" s="14"/>
      <c r="E46" s="22"/>
      <c r="F46" s="23"/>
      <c r="G46" s="81"/>
      <c r="I46" s="50"/>
      <c r="J46" s="50"/>
      <c r="K46" s="50"/>
      <c r="L46" s="50"/>
    </row>
    <row r="47" spans="4:12">
      <c r="D47" s="14"/>
      <c r="E47" s="22"/>
      <c r="F47" s="23"/>
      <c r="G47" s="81"/>
      <c r="I47" s="50"/>
      <c r="J47" s="50"/>
      <c r="K47" s="50"/>
      <c r="L47" s="50"/>
    </row>
    <row r="48" spans="4:12">
      <c r="D48" s="14"/>
      <c r="E48" s="22"/>
      <c r="F48" s="23"/>
      <c r="G48" s="81"/>
      <c r="I48" s="50"/>
      <c r="J48" s="50"/>
      <c r="K48" s="50"/>
      <c r="L48" s="50"/>
    </row>
    <row r="49" spans="4:12">
      <c r="D49" s="14"/>
      <c r="E49" s="22"/>
      <c r="F49" s="23"/>
      <c r="G49" s="81"/>
      <c r="I49" s="50"/>
      <c r="J49" s="50"/>
      <c r="K49" s="50"/>
      <c r="L49" s="50"/>
    </row>
    <row r="50" spans="4:12">
      <c r="D50" s="14"/>
      <c r="E50" s="22"/>
      <c r="F50" s="23"/>
      <c r="G50" s="81"/>
      <c r="I50" s="50"/>
      <c r="J50" s="50"/>
      <c r="K50" s="50"/>
      <c r="L50" s="50"/>
    </row>
    <row r="51" spans="4:12">
      <c r="D51" s="14"/>
      <c r="F51" s="25"/>
      <c r="G51" s="81"/>
      <c r="I51" s="50"/>
      <c r="J51" s="50"/>
      <c r="K51" s="50"/>
      <c r="L51" s="50"/>
    </row>
    <row r="52" spans="4:12">
      <c r="D52" s="14"/>
      <c r="E52" s="14"/>
      <c r="F52" s="26"/>
      <c r="G52" s="81"/>
      <c r="I52" s="50"/>
      <c r="J52" s="50"/>
      <c r="K52" s="50"/>
      <c r="L52" s="50"/>
    </row>
    <row r="53" spans="4:12">
      <c r="D53" s="14"/>
      <c r="F53" s="25"/>
      <c r="G53" s="81"/>
      <c r="I53" s="50"/>
      <c r="J53" s="50"/>
      <c r="K53" s="50"/>
      <c r="L53" s="50"/>
    </row>
    <row r="54" spans="4:12">
      <c r="D54" s="14"/>
      <c r="F54" s="25"/>
      <c r="G54" s="81"/>
      <c r="I54" s="50"/>
      <c r="J54" s="50"/>
      <c r="K54" s="50"/>
      <c r="L54" s="50"/>
    </row>
    <row r="55" spans="4:12">
      <c r="D55" s="14"/>
      <c r="E55" s="22"/>
      <c r="F55" s="23"/>
      <c r="G55" s="81"/>
      <c r="I55" s="50"/>
      <c r="J55" s="50"/>
      <c r="K55" s="50"/>
      <c r="L55" s="50"/>
    </row>
    <row r="56" spans="4:12">
      <c r="D56" s="14"/>
      <c r="E56" s="22"/>
      <c r="F56" s="23"/>
      <c r="G56" s="81"/>
      <c r="I56" s="50"/>
      <c r="J56" s="50"/>
      <c r="K56" s="50"/>
      <c r="L56" s="50"/>
    </row>
    <row r="57" spans="4:12">
      <c r="D57" s="14"/>
      <c r="E57" s="22"/>
      <c r="F57" s="23"/>
      <c r="G57" s="81"/>
      <c r="I57" s="50"/>
      <c r="J57" s="50"/>
      <c r="K57" s="50"/>
      <c r="L57" s="50"/>
    </row>
    <row r="58" spans="4:12">
      <c r="D58" s="14"/>
      <c r="E58" s="22"/>
      <c r="F58" s="23"/>
      <c r="G58" s="81"/>
      <c r="I58" s="50"/>
      <c r="J58" s="50"/>
      <c r="K58" s="50"/>
      <c r="L58" s="50"/>
    </row>
    <row r="59" spans="4:12">
      <c r="D59" s="14"/>
      <c r="E59" s="22"/>
      <c r="F59" s="23"/>
      <c r="G59" s="81"/>
      <c r="I59" s="50"/>
      <c r="J59" s="50"/>
      <c r="K59" s="50"/>
      <c r="L59" s="50"/>
    </row>
    <row r="60" spans="4:12">
      <c r="D60" s="14"/>
      <c r="E60" s="22"/>
      <c r="F60" s="23"/>
      <c r="G60" s="81"/>
      <c r="I60" s="50"/>
      <c r="J60" s="50"/>
      <c r="K60" s="50"/>
      <c r="L60" s="50"/>
    </row>
    <row r="61" spans="4:12">
      <c r="D61" s="14"/>
      <c r="E61" s="22"/>
      <c r="F61" s="23"/>
      <c r="G61" s="81"/>
      <c r="I61" s="50"/>
      <c r="J61" s="50"/>
      <c r="K61" s="50"/>
      <c r="L61" s="50"/>
    </row>
    <row r="62" spans="4:12">
      <c r="D62" s="14"/>
      <c r="E62" s="22"/>
      <c r="F62" s="23"/>
      <c r="G62" s="81"/>
      <c r="I62" s="50"/>
      <c r="J62" s="50"/>
      <c r="K62" s="50"/>
      <c r="L62" s="50"/>
    </row>
    <row r="63" spans="4:12">
      <c r="D63" s="14"/>
      <c r="E63" s="24"/>
      <c r="F63" s="25"/>
      <c r="G63" s="81"/>
      <c r="I63" s="50"/>
      <c r="J63" s="50"/>
      <c r="K63" s="50"/>
      <c r="L63" s="50"/>
    </row>
    <row r="64" spans="4:12">
      <c r="D64" s="14"/>
      <c r="E64" s="14"/>
      <c r="F64" s="26"/>
      <c r="G64" s="81"/>
      <c r="I64" s="50"/>
      <c r="J64" s="50"/>
      <c r="K64" s="50"/>
      <c r="L64" s="50"/>
    </row>
    <row r="65" spans="4:12">
      <c r="D65" s="14"/>
      <c r="E65" s="14"/>
      <c r="F65" s="26"/>
      <c r="G65" s="81"/>
      <c r="I65" s="50"/>
      <c r="J65" s="50"/>
      <c r="K65" s="50"/>
      <c r="L65" s="50"/>
    </row>
    <row r="66" spans="4:12" ht="18.75">
      <c r="D66" s="14"/>
      <c r="E66" s="28"/>
      <c r="F66" s="26"/>
      <c r="G66" s="81"/>
      <c r="I66" s="50"/>
      <c r="J66" s="50"/>
      <c r="K66" s="50"/>
      <c r="L66" s="50"/>
    </row>
    <row r="67" spans="4:12" ht="16.5">
      <c r="D67" s="14"/>
      <c r="E67" s="29"/>
      <c r="F67" s="26"/>
      <c r="G67" s="81"/>
      <c r="I67" s="50"/>
      <c r="J67" s="50"/>
      <c r="K67" s="50"/>
      <c r="L67" s="50"/>
    </row>
    <row r="68" spans="4:12">
      <c r="D68" s="14"/>
      <c r="E68" s="30"/>
      <c r="F68" s="26"/>
      <c r="G68" s="81"/>
      <c r="I68" s="50"/>
      <c r="J68" s="50"/>
      <c r="K68" s="50"/>
      <c r="L68" s="50"/>
    </row>
    <row r="69" spans="4:12">
      <c r="D69" s="14"/>
      <c r="E69" s="31"/>
      <c r="F69" s="26"/>
      <c r="G69" s="81"/>
      <c r="I69" s="50"/>
      <c r="J69" s="50"/>
      <c r="K69" s="50"/>
      <c r="L69" s="50"/>
    </row>
    <row r="70" spans="4:12">
      <c r="D70" s="14"/>
      <c r="E70" s="14"/>
      <c r="F70" s="26"/>
      <c r="G70" s="81"/>
      <c r="I70" s="50"/>
      <c r="J70" s="50"/>
      <c r="K70" s="50"/>
      <c r="L70" s="50"/>
    </row>
    <row r="71" spans="4:12" ht="18.75">
      <c r="D71" s="14"/>
      <c r="E71" s="28"/>
      <c r="F71" s="26"/>
      <c r="G71" s="81"/>
      <c r="I71" s="50"/>
      <c r="J71" s="50"/>
      <c r="K71" s="50"/>
      <c r="L71" s="50"/>
    </row>
    <row r="72" spans="4:12" ht="16.5">
      <c r="D72" s="14"/>
      <c r="E72" s="32"/>
      <c r="F72" s="26"/>
      <c r="G72" s="81"/>
      <c r="I72" s="50"/>
      <c r="J72" s="50"/>
      <c r="K72" s="50"/>
      <c r="L72" s="50"/>
    </row>
    <row r="73" spans="4:12">
      <c r="D73" s="14"/>
      <c r="E73" s="30"/>
      <c r="F73" s="26"/>
      <c r="G73" s="81"/>
      <c r="I73" s="50"/>
      <c r="J73" s="50"/>
      <c r="K73" s="50"/>
      <c r="L73" s="50"/>
    </row>
    <row r="74" spans="4:12">
      <c r="D74" s="14"/>
      <c r="E74" s="14"/>
      <c r="F74" s="26"/>
      <c r="G74" s="81"/>
      <c r="I74" s="50"/>
      <c r="J74" s="50"/>
      <c r="K74" s="50"/>
      <c r="L74" s="50"/>
    </row>
    <row r="75" spans="4:12" ht="18.75">
      <c r="D75" s="14"/>
      <c r="E75" s="28"/>
      <c r="F75" s="26"/>
      <c r="G75" s="81"/>
      <c r="I75" s="50"/>
      <c r="J75" s="50"/>
      <c r="K75" s="50"/>
      <c r="L75" s="50"/>
    </row>
    <row r="76" spans="4:12" ht="18.75">
      <c r="D76" s="14"/>
      <c r="E76" s="33"/>
      <c r="F76" s="26"/>
      <c r="G76" s="81"/>
      <c r="I76" s="50"/>
      <c r="J76" s="50"/>
      <c r="K76" s="50"/>
      <c r="L76" s="50"/>
    </row>
    <row r="77" spans="4:12">
      <c r="D77" s="14"/>
      <c r="E77" s="34"/>
      <c r="F77" s="26"/>
      <c r="G77" s="81"/>
      <c r="I77" s="50"/>
      <c r="J77" s="50"/>
      <c r="K77" s="50"/>
      <c r="L77" s="50"/>
    </row>
    <row r="78" spans="4:12">
      <c r="D78" s="14"/>
      <c r="E78" s="14"/>
      <c r="F78" s="26"/>
      <c r="G78" s="81"/>
      <c r="I78" s="50"/>
      <c r="J78" s="50"/>
      <c r="K78" s="50"/>
      <c r="L78" s="50"/>
    </row>
    <row r="79" spans="4:12" ht="18.75">
      <c r="D79" s="14"/>
      <c r="E79" s="28"/>
      <c r="F79" s="26"/>
      <c r="G79" s="81"/>
      <c r="I79" s="50"/>
      <c r="J79" s="50"/>
      <c r="K79" s="50"/>
      <c r="L79" s="50"/>
    </row>
    <row r="80" spans="4:12" ht="18.75">
      <c r="D80" s="14"/>
      <c r="E80" s="33"/>
      <c r="F80" s="26"/>
      <c r="G80" s="81"/>
      <c r="I80" s="50"/>
      <c r="J80" s="50"/>
      <c r="K80" s="50"/>
      <c r="L80" s="50"/>
    </row>
    <row r="81" spans="4:12">
      <c r="D81" s="14"/>
      <c r="E81" s="27"/>
      <c r="F81" s="26"/>
      <c r="G81" s="81"/>
      <c r="I81" s="50"/>
      <c r="J81" s="50"/>
      <c r="K81" s="50"/>
      <c r="L81" s="50"/>
    </row>
    <row r="82" spans="4:12">
      <c r="D82" s="14"/>
      <c r="E82" s="14"/>
      <c r="F82" s="26"/>
      <c r="G82" s="81"/>
      <c r="I82" s="50"/>
      <c r="J82" s="50"/>
      <c r="K82" s="50"/>
      <c r="L82" s="50"/>
    </row>
    <row r="83" spans="4:12">
      <c r="D83" s="14"/>
      <c r="F83" s="25"/>
      <c r="G83" s="81"/>
      <c r="I83" s="50"/>
      <c r="J83" s="50"/>
      <c r="K83" s="50"/>
      <c r="L83" s="50"/>
    </row>
    <row r="84" spans="4:12">
      <c r="D84" s="14"/>
      <c r="F84" s="25"/>
      <c r="G84" s="81"/>
      <c r="I84" s="50"/>
      <c r="J84" s="50"/>
      <c r="K84" s="50"/>
      <c r="L84" s="50"/>
    </row>
    <row r="85" spans="4:12">
      <c r="D85" s="14"/>
      <c r="E85" s="22"/>
      <c r="F85" s="23"/>
      <c r="G85" s="81"/>
      <c r="I85" s="50"/>
      <c r="J85" s="50"/>
      <c r="K85" s="50"/>
      <c r="L85" s="50"/>
    </row>
    <row r="86" spans="4:12">
      <c r="D86" s="14"/>
      <c r="E86" s="22"/>
      <c r="F86" s="23"/>
      <c r="G86" s="81"/>
      <c r="I86" s="50"/>
      <c r="J86" s="50"/>
      <c r="K86" s="50"/>
      <c r="L86" s="50"/>
    </row>
    <row r="87" spans="4:12">
      <c r="D87" s="14"/>
      <c r="E87" s="22"/>
      <c r="F87" s="23"/>
      <c r="G87" s="81"/>
      <c r="I87" s="50"/>
      <c r="J87" s="50"/>
      <c r="K87" s="50"/>
      <c r="L87" s="50"/>
    </row>
    <row r="88" spans="4:12">
      <c r="D88" s="14"/>
      <c r="E88" s="22"/>
      <c r="F88" s="23"/>
      <c r="G88" s="81"/>
      <c r="I88" s="50"/>
      <c r="J88" s="50"/>
      <c r="K88" s="50"/>
      <c r="L88" s="50"/>
    </row>
    <row r="89" spans="4:12">
      <c r="D89" s="14"/>
      <c r="E89" s="22"/>
      <c r="F89" s="23"/>
      <c r="G89" s="81"/>
      <c r="I89" s="50"/>
      <c r="J89" s="50"/>
      <c r="K89" s="50"/>
      <c r="L89" s="50"/>
    </row>
    <row r="90" spans="4:12">
      <c r="D90" s="14"/>
      <c r="E90" s="27"/>
      <c r="F90" s="25"/>
      <c r="G90" s="81"/>
      <c r="I90" s="50"/>
      <c r="J90" s="50"/>
      <c r="K90" s="50"/>
      <c r="L90" s="50"/>
    </row>
    <row r="91" spans="4:12">
      <c r="D91" s="14"/>
      <c r="E91" s="14"/>
      <c r="F91" s="26"/>
      <c r="G91" s="81"/>
      <c r="I91" s="50"/>
      <c r="J91" s="50"/>
      <c r="K91" s="50"/>
      <c r="L91" s="50"/>
    </row>
    <row r="92" spans="4:12">
      <c r="D92" s="14"/>
      <c r="E92" s="21"/>
      <c r="F92" s="25"/>
      <c r="G92" s="81"/>
      <c r="I92" s="50"/>
      <c r="J92" s="50"/>
      <c r="K92" s="50"/>
      <c r="L92" s="50"/>
    </row>
    <row r="93" spans="4:12">
      <c r="D93" s="14"/>
      <c r="E93" s="22"/>
      <c r="F93" s="25"/>
      <c r="G93" s="81"/>
      <c r="I93" s="50"/>
      <c r="J93" s="50"/>
      <c r="K93" s="50"/>
      <c r="L93" s="50"/>
    </row>
    <row r="94" spans="4:12">
      <c r="D94" s="14"/>
      <c r="E94" s="24"/>
      <c r="F94" s="23"/>
      <c r="G94" s="81"/>
      <c r="I94" s="50"/>
      <c r="J94" s="50"/>
      <c r="K94" s="50"/>
      <c r="L94" s="50"/>
    </row>
    <row r="95" spans="4:12">
      <c r="D95" s="14"/>
      <c r="E95" s="22"/>
      <c r="F95" s="23"/>
      <c r="G95" s="81"/>
      <c r="I95" s="50"/>
      <c r="J95" s="50"/>
      <c r="K95" s="50"/>
      <c r="L95" s="50"/>
    </row>
    <row r="96" spans="4:12">
      <c r="D96" s="14"/>
      <c r="E96" s="22"/>
      <c r="F96" s="23"/>
      <c r="G96" s="81"/>
      <c r="I96" s="50"/>
      <c r="J96" s="50"/>
      <c r="K96" s="50"/>
      <c r="L96" s="50"/>
    </row>
    <row r="97" spans="4:12">
      <c r="D97" s="14"/>
      <c r="E97" s="24"/>
      <c r="F97" s="23"/>
      <c r="G97" s="81"/>
      <c r="I97" s="50"/>
      <c r="J97" s="50"/>
      <c r="K97" s="50"/>
      <c r="L97" s="50"/>
    </row>
    <row r="98" spans="4:12">
      <c r="D98" s="14"/>
      <c r="E98" s="22"/>
      <c r="F98" s="23"/>
      <c r="G98" s="81"/>
      <c r="I98" s="50"/>
      <c r="J98" s="50"/>
      <c r="K98" s="50"/>
      <c r="L98" s="50"/>
    </row>
    <row r="99" spans="4:12">
      <c r="D99" s="14"/>
      <c r="E99" s="24"/>
      <c r="F99" s="25"/>
      <c r="G99" s="81"/>
      <c r="I99" s="50"/>
      <c r="J99" s="50"/>
      <c r="K99" s="50"/>
      <c r="L99" s="50"/>
    </row>
    <row r="100" spans="4:12">
      <c r="D100" s="14"/>
      <c r="E100" s="21"/>
      <c r="F100" s="25"/>
      <c r="G100" s="81"/>
      <c r="I100" s="50"/>
      <c r="J100" s="50"/>
      <c r="K100" s="50"/>
      <c r="L100" s="50"/>
    </row>
    <row r="101" spans="4:12">
      <c r="D101" s="14"/>
      <c r="F101" s="25"/>
      <c r="G101" s="81"/>
      <c r="I101" s="50"/>
      <c r="J101" s="50"/>
      <c r="K101" s="50"/>
      <c r="L101" s="50"/>
    </row>
    <row r="102" spans="4:12">
      <c r="D102" s="14"/>
      <c r="E102" s="22"/>
      <c r="F102" s="23"/>
      <c r="G102" s="81"/>
      <c r="I102" s="50"/>
      <c r="J102" s="50"/>
      <c r="K102" s="50"/>
      <c r="L102" s="50"/>
    </row>
    <row r="103" spans="4:12">
      <c r="D103" s="14"/>
      <c r="E103" s="24"/>
      <c r="F103" s="25"/>
      <c r="G103" s="81"/>
      <c r="I103" s="50"/>
      <c r="J103" s="50"/>
      <c r="K103" s="50"/>
      <c r="L103" s="50"/>
    </row>
    <row r="104" spans="4:12">
      <c r="D104" s="14"/>
      <c r="E104" s="24"/>
      <c r="F104" s="26"/>
      <c r="G104" s="81"/>
      <c r="I104" s="50"/>
      <c r="J104" s="50"/>
      <c r="K104" s="50"/>
      <c r="L104" s="50"/>
    </row>
    <row r="105" spans="4:12">
      <c r="D105" s="14"/>
      <c r="E105" s="14"/>
      <c r="F105" s="14"/>
      <c r="G105" s="81"/>
      <c r="I105" s="50"/>
      <c r="J105" s="50"/>
      <c r="K105" s="50"/>
      <c r="L105" s="50"/>
    </row>
    <row r="106" spans="4:12">
      <c r="D106" s="14"/>
      <c r="E106" s="14"/>
      <c r="F106" s="14"/>
      <c r="G106" s="81"/>
      <c r="I106" s="50"/>
      <c r="J106" s="50"/>
      <c r="K106" s="50"/>
      <c r="L106" s="50"/>
    </row>
    <row r="107" spans="4:12">
      <c r="D107" s="14"/>
      <c r="E107" s="14"/>
      <c r="F107" s="14"/>
      <c r="G107" s="81"/>
      <c r="I107" s="50"/>
      <c r="J107" s="50"/>
      <c r="K107" s="50"/>
      <c r="L107" s="50"/>
    </row>
    <row r="108" spans="4:12">
      <c r="D108" s="14"/>
      <c r="E108" s="14"/>
      <c r="F108" s="14"/>
      <c r="G108" s="81"/>
      <c r="I108" s="50"/>
      <c r="J108" s="50"/>
      <c r="K108" s="50"/>
      <c r="L108" s="50"/>
    </row>
    <row r="109" spans="4:12">
      <c r="D109" s="14"/>
      <c r="E109" s="14"/>
      <c r="F109" s="14"/>
      <c r="G109" s="81"/>
      <c r="I109" s="50"/>
      <c r="J109" s="50"/>
      <c r="K109" s="50"/>
      <c r="L109" s="50"/>
    </row>
    <row r="110" spans="4:12">
      <c r="D110" s="14"/>
      <c r="E110" s="14"/>
      <c r="F110" s="14"/>
      <c r="G110" s="81"/>
      <c r="I110" s="50"/>
      <c r="J110" s="50"/>
      <c r="K110" s="50"/>
      <c r="L110" s="50"/>
    </row>
    <row r="111" spans="4:12">
      <c r="D111" s="14"/>
      <c r="E111" s="14"/>
      <c r="F111" s="14"/>
      <c r="G111" s="81"/>
      <c r="I111" s="50"/>
      <c r="J111" s="50"/>
      <c r="K111" s="50"/>
      <c r="L111" s="50"/>
    </row>
    <row r="112" spans="4:12">
      <c r="D112" s="14"/>
      <c r="E112" s="14"/>
      <c r="F112" s="14"/>
      <c r="G112" s="81"/>
      <c r="I112" s="50"/>
      <c r="J112" s="50"/>
      <c r="K112" s="50"/>
      <c r="L112" s="50"/>
    </row>
    <row r="113" spans="4:12">
      <c r="D113" s="14"/>
      <c r="E113" s="14"/>
      <c r="F113" s="14"/>
      <c r="G113" s="81"/>
      <c r="I113" s="50"/>
      <c r="J113" s="50"/>
      <c r="K113" s="50"/>
      <c r="L113" s="50"/>
    </row>
    <row r="114" spans="4:12">
      <c r="D114" s="14"/>
      <c r="E114" s="14"/>
      <c r="F114" s="14"/>
      <c r="G114" s="81"/>
      <c r="I114" s="50"/>
      <c r="J114" s="50"/>
      <c r="K114" s="50"/>
      <c r="L114" s="50"/>
    </row>
    <row r="115" spans="4:12">
      <c r="D115" s="14"/>
      <c r="E115" s="14"/>
      <c r="F115" s="14"/>
      <c r="G115" s="81"/>
      <c r="I115" s="50"/>
      <c r="J115" s="50"/>
      <c r="K115" s="50"/>
      <c r="L115" s="50"/>
    </row>
    <row r="116" spans="4:12">
      <c r="D116" s="14"/>
      <c r="E116" s="14"/>
      <c r="F116" s="14"/>
      <c r="G116" s="81"/>
      <c r="I116" s="50"/>
      <c r="J116" s="50"/>
      <c r="K116" s="50"/>
      <c r="L116" s="50"/>
    </row>
    <row r="117" spans="4:12">
      <c r="D117" s="14"/>
      <c r="E117" s="14"/>
      <c r="F117" s="14"/>
      <c r="G117" s="81"/>
      <c r="I117" s="50"/>
      <c r="J117" s="50"/>
      <c r="K117" s="50"/>
      <c r="L117" s="50"/>
    </row>
    <row r="118" spans="4:12">
      <c r="D118" s="14"/>
      <c r="E118" s="14"/>
      <c r="F118" s="14"/>
      <c r="G118" s="81"/>
      <c r="I118" s="50"/>
      <c r="J118" s="50"/>
      <c r="K118" s="50"/>
      <c r="L118" s="50"/>
    </row>
    <row r="119" spans="4:12">
      <c r="D119" s="14"/>
      <c r="E119" s="14"/>
      <c r="F119" s="14"/>
      <c r="G119" s="81"/>
      <c r="I119" s="50"/>
      <c r="J119" s="50"/>
      <c r="K119" s="50"/>
      <c r="L119" s="50"/>
    </row>
    <row r="120" spans="4:12">
      <c r="D120" s="14"/>
      <c r="E120" s="14"/>
      <c r="F120" s="14"/>
      <c r="G120" s="81"/>
      <c r="I120" s="50"/>
      <c r="J120" s="50"/>
      <c r="K120" s="50"/>
      <c r="L120" s="50"/>
    </row>
    <row r="121" spans="4:12">
      <c r="D121" s="14"/>
      <c r="E121" s="14"/>
      <c r="F121" s="14"/>
      <c r="G121" s="81"/>
    </row>
    <row r="122" spans="4:12">
      <c r="D122" s="14"/>
      <c r="E122" s="14"/>
      <c r="F122" s="14"/>
      <c r="G122" s="81"/>
    </row>
    <row r="123" spans="4:12">
      <c r="D123" s="14"/>
      <c r="E123" s="14"/>
      <c r="F123" s="14"/>
      <c r="G123" s="81"/>
    </row>
    <row r="124" spans="4:12">
      <c r="D124" s="14"/>
      <c r="E124" s="14"/>
      <c r="F124" s="14"/>
      <c r="G124" s="81"/>
    </row>
    <row r="125" spans="4:12">
      <c r="D125" s="14"/>
      <c r="E125" s="14"/>
      <c r="F125" s="14"/>
      <c r="G125" s="81"/>
    </row>
    <row r="126" spans="4:12">
      <c r="D126" s="14"/>
      <c r="E126" s="14"/>
      <c r="F126" s="14"/>
      <c r="G126" s="81"/>
    </row>
    <row r="127" spans="4:12">
      <c r="D127" s="14"/>
      <c r="E127" s="14"/>
      <c r="F127" s="14"/>
      <c r="G127" s="81"/>
    </row>
    <row r="128" spans="4:12">
      <c r="D128" s="14"/>
      <c r="E128" s="14"/>
      <c r="F128" s="14"/>
      <c r="G128" s="81"/>
    </row>
    <row r="129" spans="4:7">
      <c r="D129" s="14"/>
      <c r="E129" s="14"/>
      <c r="F129" s="14"/>
      <c r="G129" s="81"/>
    </row>
    <row r="130" spans="4:7">
      <c r="D130" s="14"/>
      <c r="E130" s="14"/>
      <c r="F130" s="14"/>
      <c r="G130" s="81"/>
    </row>
    <row r="131" spans="4:7">
      <c r="D131" s="14"/>
      <c r="E131" s="14"/>
      <c r="F131" s="14"/>
      <c r="G131" s="81"/>
    </row>
    <row r="132" spans="4:7">
      <c r="D132" s="14"/>
      <c r="E132" s="14"/>
      <c r="F132" s="14"/>
      <c r="G132" s="81"/>
    </row>
    <row r="133" spans="4:7">
      <c r="D133" s="14"/>
      <c r="E133" s="14"/>
      <c r="F133" s="14"/>
      <c r="G133" s="81"/>
    </row>
    <row r="134" spans="4:7">
      <c r="D134" s="14"/>
      <c r="E134" s="14"/>
      <c r="F134" s="14"/>
      <c r="G134" s="81"/>
    </row>
    <row r="135" spans="4:7">
      <c r="D135" s="14"/>
      <c r="E135" s="14"/>
      <c r="F135" s="14"/>
      <c r="G135" s="81"/>
    </row>
    <row r="136" spans="4:7">
      <c r="D136" s="14"/>
      <c r="E136" s="14"/>
      <c r="F136" s="14"/>
      <c r="G136" s="81"/>
    </row>
    <row r="137" spans="4:7">
      <c r="D137" s="14"/>
      <c r="E137" s="14"/>
      <c r="F137" s="14"/>
      <c r="G137" s="81"/>
    </row>
    <row r="138" spans="4:7">
      <c r="D138" s="14"/>
      <c r="E138" s="14"/>
      <c r="F138" s="14"/>
      <c r="G138" s="81"/>
    </row>
    <row r="139" spans="4:7">
      <c r="D139" s="14"/>
      <c r="E139" s="14"/>
      <c r="F139" s="14"/>
      <c r="G139" s="81"/>
    </row>
    <row r="140" spans="4:7">
      <c r="D140" s="14"/>
      <c r="E140" s="14"/>
      <c r="F140" s="14"/>
      <c r="G140" s="81"/>
    </row>
    <row r="141" spans="4:7">
      <c r="D141" s="14"/>
      <c r="E141" s="14"/>
      <c r="F141" s="14"/>
      <c r="G141" s="81"/>
    </row>
    <row r="142" spans="4:7">
      <c r="D142" s="14"/>
      <c r="E142" s="14"/>
      <c r="F142" s="14"/>
      <c r="G142" s="81"/>
    </row>
    <row r="143" spans="4:7">
      <c r="D143" s="14"/>
      <c r="E143" s="14"/>
      <c r="F143" s="14"/>
      <c r="G143" s="81"/>
    </row>
    <row r="144" spans="4:7">
      <c r="D144" s="14"/>
      <c r="E144" s="14"/>
      <c r="F144" s="14"/>
      <c r="G144" s="81"/>
    </row>
    <row r="145" spans="4:7">
      <c r="D145" s="14"/>
      <c r="E145" s="14"/>
      <c r="F145" s="14"/>
      <c r="G145" s="81"/>
    </row>
    <row r="146" spans="4:7">
      <c r="D146" s="14"/>
      <c r="E146" s="14"/>
      <c r="F146" s="14"/>
      <c r="G146" s="81"/>
    </row>
    <row r="147" spans="4:7">
      <c r="D147" s="14"/>
      <c r="E147" s="14"/>
      <c r="F147" s="14"/>
      <c r="G147" s="81"/>
    </row>
    <row r="148" spans="4:7">
      <c r="D148" s="14"/>
      <c r="E148" s="14"/>
      <c r="F148" s="14"/>
      <c r="G148" s="81"/>
    </row>
    <row r="149" spans="4:7">
      <c r="D149" s="14"/>
      <c r="E149" s="14"/>
      <c r="F149" s="14"/>
      <c r="G149" s="81"/>
    </row>
    <row r="150" spans="4:7">
      <c r="D150" s="14"/>
      <c r="E150" s="14"/>
      <c r="F150" s="14"/>
      <c r="G150" s="81"/>
    </row>
    <row r="151" spans="4:7">
      <c r="D151" s="14"/>
      <c r="E151" s="14"/>
      <c r="F151" s="14"/>
      <c r="G151" s="81"/>
    </row>
    <row r="152" spans="4:7">
      <c r="D152" s="14"/>
      <c r="E152" s="14"/>
      <c r="F152" s="14"/>
      <c r="G152" s="81"/>
    </row>
    <row r="153" spans="4:7">
      <c r="D153" s="14"/>
      <c r="E153" s="14"/>
      <c r="F153" s="14"/>
      <c r="G153" s="81"/>
    </row>
    <row r="154" spans="4:7">
      <c r="D154" s="14"/>
      <c r="E154" s="14"/>
      <c r="F154" s="14"/>
      <c r="G154" s="81"/>
    </row>
    <row r="155" spans="4:7">
      <c r="D155" s="14"/>
      <c r="E155" s="14"/>
      <c r="F155" s="14"/>
      <c r="G155" s="81"/>
    </row>
    <row r="156" spans="4:7">
      <c r="D156" s="14"/>
      <c r="E156" s="14"/>
      <c r="F156" s="14"/>
      <c r="G156" s="81"/>
    </row>
    <row r="157" spans="4:7">
      <c r="D157" s="14"/>
      <c r="E157" s="14"/>
      <c r="F157" s="14"/>
      <c r="G157" s="81"/>
    </row>
    <row r="158" spans="4:7">
      <c r="D158" s="14"/>
      <c r="E158" s="14"/>
      <c r="F158" s="14"/>
      <c r="G158" s="81"/>
    </row>
    <row r="159" spans="4:7">
      <c r="D159" s="14"/>
      <c r="E159" s="14"/>
      <c r="F159" s="14"/>
      <c r="G159" s="81"/>
    </row>
    <row r="160" spans="4:7">
      <c r="D160" s="14"/>
      <c r="E160" s="14"/>
      <c r="F160" s="14"/>
      <c r="G160" s="81"/>
    </row>
    <row r="161" spans="4:7">
      <c r="D161" s="14"/>
      <c r="E161" s="14"/>
      <c r="F161" s="14"/>
      <c r="G161" s="81"/>
    </row>
    <row r="162" spans="4:7">
      <c r="D162" s="14"/>
      <c r="E162" s="14"/>
      <c r="F162" s="14"/>
      <c r="G162" s="81"/>
    </row>
    <row r="163" spans="4:7">
      <c r="D163" s="14"/>
      <c r="E163" s="14"/>
      <c r="F163" s="14"/>
      <c r="G163" s="81"/>
    </row>
    <row r="164" spans="4:7">
      <c r="D164" s="14"/>
      <c r="E164" s="14"/>
      <c r="F164" s="14"/>
      <c r="G164" s="81"/>
    </row>
    <row r="165" spans="4:7">
      <c r="D165" s="14"/>
      <c r="E165" s="14"/>
      <c r="F165" s="14"/>
      <c r="G165" s="81"/>
    </row>
    <row r="166" spans="4:7">
      <c r="D166" s="14"/>
      <c r="E166" s="14"/>
      <c r="F166" s="14"/>
      <c r="G166" s="81"/>
    </row>
    <row r="167" spans="4:7">
      <c r="D167" s="14"/>
      <c r="E167" s="14"/>
      <c r="F167" s="14"/>
      <c r="G167" s="81"/>
    </row>
    <row r="168" spans="4:7">
      <c r="D168" s="14"/>
      <c r="E168" s="14"/>
      <c r="F168" s="14"/>
      <c r="G168" s="81"/>
    </row>
    <row r="169" spans="4:7">
      <c r="D169" s="14"/>
      <c r="E169" s="14"/>
      <c r="F169" s="14"/>
      <c r="G169" s="81"/>
    </row>
    <row r="170" spans="4:7">
      <c r="D170" s="14"/>
      <c r="E170" s="14"/>
      <c r="F170" s="14"/>
      <c r="G170" s="81"/>
    </row>
    <row r="171" spans="4:7">
      <c r="D171" s="14"/>
      <c r="E171" s="14"/>
      <c r="F171" s="14"/>
      <c r="G171" s="81"/>
    </row>
    <row r="172" spans="4:7">
      <c r="D172" s="14"/>
      <c r="E172" s="14"/>
      <c r="F172" s="14"/>
      <c r="G172" s="81"/>
    </row>
    <row r="173" spans="4:7">
      <c r="D173" s="14"/>
      <c r="E173" s="14"/>
      <c r="F173" s="14"/>
      <c r="G173" s="81"/>
    </row>
    <row r="174" spans="4:7">
      <c r="D174" s="14"/>
      <c r="E174" s="14"/>
      <c r="F174" s="14"/>
      <c r="G174" s="81"/>
    </row>
    <row r="175" spans="4:7">
      <c r="D175" s="14"/>
      <c r="E175" s="14"/>
      <c r="F175" s="14"/>
      <c r="G175" s="81"/>
    </row>
    <row r="176" spans="4:7">
      <c r="D176" s="14"/>
      <c r="E176" s="14"/>
      <c r="F176" s="14"/>
      <c r="G176" s="81"/>
    </row>
    <row r="177" spans="4:7">
      <c r="D177" s="14"/>
      <c r="E177" s="14"/>
      <c r="F177" s="14"/>
      <c r="G177" s="81"/>
    </row>
    <row r="178" spans="4:7">
      <c r="D178" s="14"/>
      <c r="E178" s="14"/>
      <c r="F178" s="14"/>
      <c r="G178" s="81"/>
    </row>
    <row r="179" spans="4:7">
      <c r="D179" s="14"/>
      <c r="E179" s="14"/>
      <c r="F179" s="14"/>
      <c r="G179" s="81"/>
    </row>
    <row r="180" spans="4:7">
      <c r="D180" s="14"/>
      <c r="E180" s="14"/>
      <c r="F180" s="14"/>
      <c r="G180" s="81"/>
    </row>
    <row r="181" spans="4:7">
      <c r="D181" s="14"/>
      <c r="E181" s="14"/>
      <c r="F181" s="14"/>
      <c r="G181" s="81"/>
    </row>
    <row r="182" spans="4:7">
      <c r="D182" s="14"/>
      <c r="E182" s="14"/>
      <c r="F182" s="14"/>
      <c r="G182" s="81"/>
    </row>
    <row r="183" spans="4:7">
      <c r="D183" s="14"/>
      <c r="E183" s="14"/>
      <c r="F183" s="14"/>
      <c r="G183" s="81"/>
    </row>
    <row r="184" spans="4:7">
      <c r="D184" s="14"/>
      <c r="E184" s="14"/>
      <c r="F184" s="14"/>
      <c r="G184" s="81"/>
    </row>
    <row r="185" spans="4:7">
      <c r="D185" s="14"/>
      <c r="E185" s="14"/>
      <c r="F185" s="14"/>
      <c r="G185" s="81"/>
    </row>
    <row r="186" spans="4:7">
      <c r="D186" s="14"/>
      <c r="E186" s="14"/>
      <c r="F186" s="14"/>
      <c r="G186" s="81"/>
    </row>
    <row r="187" spans="4:7">
      <c r="D187" s="14"/>
      <c r="E187" s="14"/>
      <c r="F187" s="14"/>
      <c r="G187" s="81"/>
    </row>
    <row r="188" spans="4:7">
      <c r="D188" s="14"/>
      <c r="E188" s="14"/>
      <c r="F188" s="14"/>
      <c r="G188" s="81"/>
    </row>
    <row r="189" spans="4:7">
      <c r="D189" s="14"/>
      <c r="E189" s="14"/>
      <c r="F189" s="14"/>
      <c r="G189" s="81"/>
    </row>
    <row r="190" spans="4:7">
      <c r="D190" s="14"/>
      <c r="E190" s="14"/>
      <c r="F190" s="14"/>
      <c r="G190" s="81"/>
    </row>
    <row r="191" spans="4:7">
      <c r="D191" s="14"/>
      <c r="E191" s="14"/>
      <c r="F191" s="14"/>
      <c r="G191" s="81"/>
    </row>
    <row r="192" spans="4:7">
      <c r="D192" s="14"/>
      <c r="E192" s="14"/>
      <c r="F192" s="14"/>
      <c r="G192" s="81"/>
    </row>
    <row r="193" spans="4:7">
      <c r="D193" s="14"/>
      <c r="E193" s="14"/>
      <c r="F193" s="14"/>
      <c r="G193" s="81"/>
    </row>
    <row r="194" spans="4:7">
      <c r="D194" s="14"/>
      <c r="E194" s="14"/>
      <c r="F194" s="14"/>
      <c r="G194" s="81"/>
    </row>
    <row r="195" spans="4:7">
      <c r="D195" s="14"/>
      <c r="E195" s="14"/>
      <c r="F195" s="14"/>
      <c r="G195" s="81"/>
    </row>
    <row r="196" spans="4:7">
      <c r="D196" s="14"/>
      <c r="E196" s="14"/>
      <c r="F196" s="14"/>
      <c r="G196" s="81"/>
    </row>
    <row r="197" spans="4:7">
      <c r="D197" s="14"/>
      <c r="E197" s="14"/>
      <c r="F197" s="14"/>
      <c r="G197" s="81"/>
    </row>
    <row r="198" spans="4:7">
      <c r="D198" s="14"/>
      <c r="E198" s="14"/>
      <c r="F198" s="14"/>
      <c r="G198" s="81"/>
    </row>
    <row r="199" spans="4:7">
      <c r="D199" s="14"/>
      <c r="E199" s="14"/>
      <c r="F199" s="14"/>
      <c r="G199" s="81"/>
    </row>
    <row r="200" spans="4:7">
      <c r="D200" s="14"/>
      <c r="E200" s="14"/>
      <c r="F200" s="14"/>
      <c r="G200" s="81"/>
    </row>
    <row r="201" spans="4:7">
      <c r="D201" s="14"/>
      <c r="E201" s="14"/>
      <c r="F201" s="14"/>
      <c r="G201" s="81"/>
    </row>
  </sheetData>
  <mergeCells count="10">
    <mergeCell ref="A19:G19"/>
    <mergeCell ref="A20:C20"/>
    <mergeCell ref="D20:F20"/>
    <mergeCell ref="A21:G21"/>
    <mergeCell ref="A1:C1"/>
    <mergeCell ref="D1:G4"/>
    <mergeCell ref="A5:F5"/>
    <mergeCell ref="A7:G7"/>
    <mergeCell ref="A8:G8"/>
    <mergeCell ref="A9:G9"/>
  </mergeCells>
  <conditionalFormatting sqref="G23:G24 G16:G17">
    <cfRule type="cellIs" dxfId="7" priority="11" operator="lessThan">
      <formula>0</formula>
    </cfRule>
  </conditionalFormatting>
  <conditionalFormatting sqref="G11">
    <cfRule type="cellIs" dxfId="6" priority="8" operator="lessThan">
      <formula>0</formula>
    </cfRule>
  </conditionalFormatting>
  <conditionalFormatting sqref="G12">
    <cfRule type="cellIs" dxfId="5" priority="7" operator="lessThan">
      <formula>0</formula>
    </cfRule>
  </conditionalFormatting>
  <conditionalFormatting sqref="G13">
    <cfRule type="cellIs" dxfId="4" priority="6" operator="lessThan">
      <formula>0</formula>
    </cfRule>
  </conditionalFormatting>
  <conditionalFormatting sqref="G14">
    <cfRule type="cellIs" dxfId="3" priority="5" operator="lessThan">
      <formula>0</formula>
    </cfRule>
  </conditionalFormatting>
  <conditionalFormatting sqref="G15">
    <cfRule type="cellIs" dxfId="2" priority="4" operator="lessThan">
      <formula>0</formula>
    </cfRule>
  </conditionalFormatting>
  <conditionalFormatting sqref="G10">
    <cfRule type="cellIs" dxfId="1" priority="2" operator="lessThan">
      <formula>0</formula>
    </cfRule>
  </conditionalFormatting>
  <conditionalFormatting sqref="G18">
    <cfRule type="cellIs" dxfId="0" priority="1" operator="lessThan">
      <formula>0</formula>
    </cfRule>
  </conditionalFormatting>
  <pageMargins left="0.51181102362204722" right="0.51181102362204722" top="0.78740157480314965" bottom="0.78740157480314965" header="0.31496062992125984" footer="0.31496062992125984"/>
  <pageSetup paperSize="9" scale="53"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1"/>
  <sheetViews>
    <sheetView view="pageBreakPreview" topLeftCell="A22" zoomScale="70" zoomScaleNormal="100" zoomScaleSheetLayoutView="70" workbookViewId="0">
      <selection activeCell="A2" sqref="A2:P63"/>
    </sheetView>
  </sheetViews>
  <sheetFormatPr defaultRowHeight="12.75"/>
  <cols>
    <col min="1" max="1" width="7.85546875" style="77" customWidth="1"/>
    <col min="2" max="2" width="23.5703125" style="77" customWidth="1"/>
    <col min="3" max="3" width="12.28515625" style="78" customWidth="1"/>
    <col min="4" max="4" width="35.85546875" style="77" customWidth="1"/>
    <col min="5" max="5" width="7.85546875" style="77" customWidth="1"/>
    <col min="6" max="6" width="30.140625" style="77" customWidth="1"/>
    <col min="7" max="7" width="6.28515625" style="77" customWidth="1"/>
    <col min="8" max="8" width="25.28515625" style="77" customWidth="1"/>
    <col min="9" max="9" width="7.140625" style="77" customWidth="1"/>
    <col min="10" max="10" width="23.7109375" style="77" customWidth="1"/>
    <col min="11" max="11" width="2" style="77" customWidth="1"/>
    <col min="12" max="12" width="12.28515625" style="77" customWidth="1"/>
    <col min="13" max="13" width="8.7109375" style="77" customWidth="1"/>
    <col min="14" max="14" width="6.28515625" style="77" customWidth="1"/>
    <col min="15" max="15" width="9.140625" style="77" customWidth="1"/>
    <col min="16" max="16" width="10.7109375" style="77" customWidth="1"/>
  </cols>
  <sheetData>
    <row r="1" spans="1:16" ht="13.5" thickBot="1"/>
    <row r="2" spans="1:16" ht="30.75" customHeight="1" thickBot="1">
      <c r="A2" s="618" t="s">
        <v>93</v>
      </c>
      <c r="B2" s="619"/>
      <c r="C2" s="619"/>
      <c r="D2" s="619"/>
      <c r="E2" s="619"/>
      <c r="F2" s="619"/>
      <c r="G2" s="619"/>
      <c r="H2" s="619"/>
      <c r="I2" s="619"/>
      <c r="J2" s="619"/>
      <c r="K2" s="619"/>
      <c r="L2" s="619"/>
      <c r="M2" s="619"/>
      <c r="N2" s="619"/>
      <c r="O2" s="619"/>
      <c r="P2" s="620"/>
    </row>
    <row r="3" spans="1:16" ht="15" customHeight="1" thickBot="1">
      <c r="A3" s="504"/>
      <c r="B3" s="505"/>
      <c r="C3" s="505"/>
      <c r="D3" s="505"/>
      <c r="E3" s="505"/>
      <c r="F3" s="505"/>
      <c r="G3" s="505"/>
      <c r="H3" s="505"/>
      <c r="I3" s="505"/>
      <c r="J3" s="505"/>
      <c r="K3" s="505"/>
      <c r="L3" s="505"/>
      <c r="M3" s="505"/>
      <c r="N3" s="505"/>
      <c r="O3" s="505"/>
      <c r="P3" s="506"/>
    </row>
    <row r="4" spans="1:16" ht="30.75" customHeight="1" thickBot="1">
      <c r="A4" s="607" t="s">
        <v>28207</v>
      </c>
      <c r="B4" s="608"/>
      <c r="C4" s="608"/>
      <c r="D4" s="608"/>
      <c r="E4" s="608"/>
      <c r="F4" s="608"/>
      <c r="G4" s="608"/>
      <c r="H4" s="608"/>
      <c r="I4" s="608"/>
      <c r="J4" s="608"/>
      <c r="K4" s="608"/>
      <c r="L4" s="608"/>
      <c r="M4" s="608"/>
      <c r="N4" s="608"/>
      <c r="O4" s="608"/>
      <c r="P4" s="609"/>
    </row>
    <row r="5" spans="1:16" s="45" customFormat="1" ht="15" customHeight="1" thickBot="1">
      <c r="A5" s="621"/>
      <c r="B5" s="621"/>
      <c r="C5" s="621"/>
      <c r="D5" s="621"/>
      <c r="E5" s="621"/>
      <c r="F5" s="621"/>
      <c r="G5" s="621"/>
      <c r="H5" s="621"/>
      <c r="I5" s="621"/>
      <c r="J5" s="621"/>
      <c r="K5" s="621"/>
      <c r="L5" s="621"/>
      <c r="M5" s="621"/>
      <c r="N5" s="621"/>
      <c r="O5" s="621"/>
      <c r="P5" s="621"/>
    </row>
    <row r="6" spans="1:16" s="45" customFormat="1" ht="30.75" customHeight="1" thickBot="1">
      <c r="A6" s="188" t="s">
        <v>0</v>
      </c>
      <c r="B6" s="189" t="s">
        <v>28233</v>
      </c>
      <c r="C6" s="622" t="s">
        <v>1</v>
      </c>
      <c r="D6" s="623"/>
      <c r="E6" s="623"/>
      <c r="F6" s="623"/>
      <c r="G6" s="623"/>
      <c r="H6" s="623"/>
      <c r="I6" s="623"/>
      <c r="J6" s="623"/>
      <c r="K6" s="623"/>
      <c r="L6" s="623"/>
      <c r="M6" s="623"/>
      <c r="N6" s="624"/>
      <c r="O6" s="189" t="s">
        <v>6</v>
      </c>
      <c r="P6" s="190" t="s">
        <v>114</v>
      </c>
    </row>
    <row r="7" spans="1:16" s="45" customFormat="1" ht="15" customHeight="1" thickBot="1">
      <c r="A7" s="617"/>
      <c r="B7" s="617"/>
      <c r="C7" s="617"/>
      <c r="D7" s="617"/>
      <c r="E7" s="617"/>
      <c r="F7" s="617"/>
      <c r="G7" s="617"/>
      <c r="H7" s="617"/>
      <c r="I7" s="617"/>
      <c r="J7" s="617"/>
      <c r="K7" s="617"/>
      <c r="L7" s="617"/>
      <c r="M7" s="617"/>
      <c r="N7" s="617"/>
      <c r="O7" s="617"/>
      <c r="P7" s="617"/>
    </row>
    <row r="8" spans="1:16" s="45" customFormat="1" ht="30" customHeight="1" thickBot="1">
      <c r="A8" s="607" t="s">
        <v>28497</v>
      </c>
      <c r="B8" s="608"/>
      <c r="C8" s="608"/>
      <c r="D8" s="608"/>
      <c r="E8" s="608"/>
      <c r="F8" s="608"/>
      <c r="G8" s="608"/>
      <c r="H8" s="608"/>
      <c r="I8" s="608"/>
      <c r="J8" s="608"/>
      <c r="K8" s="608"/>
      <c r="L8" s="608"/>
      <c r="M8" s="608"/>
      <c r="N8" s="608"/>
      <c r="O8" s="608"/>
      <c r="P8" s="609"/>
    </row>
    <row r="9" spans="1:16" ht="15" customHeight="1">
      <c r="A9" s="628"/>
      <c r="B9" s="629"/>
      <c r="C9" s="629"/>
      <c r="D9" s="629"/>
      <c r="E9" s="629"/>
      <c r="F9" s="629"/>
      <c r="G9" s="629"/>
      <c r="H9" s="629"/>
      <c r="I9" s="629"/>
      <c r="J9" s="629"/>
      <c r="K9" s="629"/>
      <c r="L9" s="629"/>
      <c r="M9" s="629"/>
      <c r="N9" s="629"/>
      <c r="O9" s="629"/>
      <c r="P9" s="630"/>
    </row>
    <row r="10" spans="1:16" ht="26.25" customHeight="1">
      <c r="A10" s="108">
        <v>7.1</v>
      </c>
      <c r="B10" s="148" t="s">
        <v>3211</v>
      </c>
      <c r="C10" s="592" t="s">
        <v>27962</v>
      </c>
      <c r="D10" s="592" t="s">
        <v>36</v>
      </c>
      <c r="E10" s="592"/>
      <c r="F10" s="592"/>
      <c r="G10" s="592"/>
      <c r="H10" s="592"/>
      <c r="I10" s="592"/>
      <c r="J10" s="592"/>
      <c r="K10" s="592"/>
      <c r="L10" s="592"/>
      <c r="M10" s="592"/>
      <c r="N10" s="592"/>
      <c r="O10" s="166" t="s">
        <v>36</v>
      </c>
      <c r="P10" s="323">
        <f>G13</f>
        <v>7.82</v>
      </c>
    </row>
    <row r="11" spans="1:16" ht="15" customHeight="1">
      <c r="A11" s="108"/>
      <c r="C11" s="373"/>
      <c r="D11" s="373"/>
      <c r="E11" s="373"/>
      <c r="F11" s="373"/>
      <c r="G11" s="373"/>
      <c r="H11" s="373"/>
      <c r="I11" s="373"/>
      <c r="J11" s="373"/>
      <c r="K11" s="373"/>
      <c r="L11" s="373"/>
      <c r="M11" s="373"/>
      <c r="N11" s="373"/>
      <c r="P11" s="372"/>
    </row>
    <row r="12" spans="1:16" ht="15" customHeight="1">
      <c r="D12" s="166" t="s">
        <v>27958</v>
      </c>
      <c r="E12" s="78"/>
      <c r="F12" s="75" t="s">
        <v>27963</v>
      </c>
      <c r="H12" s="166"/>
      <c r="I12" s="78"/>
      <c r="M12" s="78"/>
      <c r="N12" s="78"/>
    </row>
    <row r="13" spans="1:16" ht="15" customHeight="1">
      <c r="B13" s="196"/>
      <c r="C13" s="142"/>
      <c r="D13" s="374">
        <f>P39</f>
        <v>78.2</v>
      </c>
      <c r="E13" s="75" t="s">
        <v>94</v>
      </c>
      <c r="F13" s="66">
        <v>0.1</v>
      </c>
      <c r="G13" s="44">
        <f>D13*F13</f>
        <v>7.82</v>
      </c>
      <c r="H13" s="66"/>
      <c r="I13" s="166"/>
      <c r="J13" s="372"/>
      <c r="M13" s="166"/>
      <c r="N13" s="78"/>
    </row>
    <row r="14" spans="1:16" ht="15" customHeight="1">
      <c r="B14" s="196"/>
      <c r="C14" s="142"/>
      <c r="D14" s="374"/>
      <c r="E14" s="374"/>
      <c r="F14" s="374"/>
      <c r="G14" s="44"/>
      <c r="H14" s="66"/>
      <c r="I14" s="166"/>
      <c r="J14" s="372"/>
      <c r="K14" s="78"/>
      <c r="L14" s="78"/>
      <c r="M14" s="78"/>
      <c r="N14" s="78"/>
    </row>
    <row r="15" spans="1:16" ht="24.75" customHeight="1">
      <c r="A15" s="108">
        <v>7.2</v>
      </c>
      <c r="B15" s="148" t="s">
        <v>132</v>
      </c>
      <c r="C15" s="592" t="s">
        <v>27941</v>
      </c>
      <c r="D15" s="592" t="s">
        <v>15</v>
      </c>
      <c r="E15" s="592"/>
      <c r="F15" s="592"/>
      <c r="G15" s="592"/>
      <c r="H15" s="592"/>
      <c r="I15" s="592"/>
      <c r="J15" s="592"/>
      <c r="K15" s="592"/>
      <c r="L15" s="592"/>
      <c r="M15" s="592"/>
      <c r="N15" s="592"/>
      <c r="O15" s="166" t="s">
        <v>15</v>
      </c>
      <c r="P15" s="148">
        <f>J18</f>
        <v>78.2</v>
      </c>
    </row>
    <row r="16" spans="1:16" ht="14.25" customHeight="1">
      <c r="A16" s="108"/>
      <c r="C16" s="373"/>
      <c r="D16" s="373"/>
      <c r="E16" s="373"/>
      <c r="F16" s="373"/>
      <c r="G16" s="373"/>
      <c r="H16" s="373"/>
      <c r="I16" s="373"/>
      <c r="J16" s="373"/>
      <c r="K16" s="373"/>
      <c r="L16" s="373"/>
      <c r="M16" s="373"/>
      <c r="N16" s="373"/>
      <c r="P16" s="372"/>
    </row>
    <row r="17" spans="1:16">
      <c r="D17" s="166" t="s">
        <v>27958</v>
      </c>
      <c r="H17" s="166"/>
      <c r="I17" s="78"/>
      <c r="K17" s="78"/>
      <c r="L17" s="78"/>
      <c r="M17" s="78"/>
      <c r="N17" s="78"/>
    </row>
    <row r="18" spans="1:16" ht="12.75" customHeight="1">
      <c r="B18" s="196"/>
      <c r="C18" s="142"/>
      <c r="D18" s="374">
        <f>P39</f>
        <v>78.2</v>
      </c>
      <c r="E18" s="374"/>
      <c r="G18" s="44"/>
      <c r="H18" s="66"/>
      <c r="I18" s="166" t="s">
        <v>95</v>
      </c>
      <c r="J18" s="372">
        <f>D18</f>
        <v>78.2</v>
      </c>
      <c r="K18" s="78"/>
      <c r="L18" s="78"/>
      <c r="M18" s="78"/>
      <c r="N18" s="78"/>
    </row>
    <row r="19" spans="1:16">
      <c r="D19" s="374"/>
      <c r="E19" s="44"/>
      <c r="F19" s="374"/>
      <c r="G19" s="44"/>
      <c r="H19" s="372"/>
      <c r="I19" s="166"/>
      <c r="J19" s="66"/>
      <c r="K19" s="78"/>
      <c r="L19" s="78"/>
      <c r="M19" s="78"/>
      <c r="N19" s="78"/>
    </row>
    <row r="20" spans="1:16">
      <c r="D20" s="78"/>
      <c r="E20" s="78"/>
      <c r="F20" s="78"/>
      <c r="G20" s="78"/>
      <c r="K20" s="78"/>
      <c r="L20" s="78"/>
      <c r="M20" s="78"/>
      <c r="N20" s="78"/>
    </row>
    <row r="21" spans="1:16" ht="34.5" customHeight="1">
      <c r="A21" s="108">
        <v>7.3</v>
      </c>
      <c r="B21" s="148" t="s">
        <v>72</v>
      </c>
      <c r="C21" s="592" t="s">
        <v>27942</v>
      </c>
      <c r="D21" s="592" t="s">
        <v>36</v>
      </c>
      <c r="E21" s="592"/>
      <c r="F21" s="592"/>
      <c r="G21" s="592"/>
      <c r="H21" s="592"/>
      <c r="I21" s="592"/>
      <c r="J21" s="592"/>
      <c r="K21" s="592"/>
      <c r="L21" s="592"/>
      <c r="M21" s="592"/>
      <c r="N21" s="592"/>
      <c r="O21" s="77" t="s">
        <v>36</v>
      </c>
      <c r="P21" s="66">
        <f>H24</f>
        <v>6.2560000000000002</v>
      </c>
    </row>
    <row r="22" spans="1:16">
      <c r="D22" s="78"/>
      <c r="E22" s="78"/>
      <c r="F22" s="78"/>
      <c r="G22" s="78"/>
      <c r="K22" s="78"/>
      <c r="L22" s="78"/>
      <c r="M22" s="78"/>
      <c r="N22" s="78"/>
    </row>
    <row r="23" spans="1:16">
      <c r="D23" s="166" t="s">
        <v>27958</v>
      </c>
      <c r="E23" s="78"/>
      <c r="F23" s="166" t="s">
        <v>27963</v>
      </c>
      <c r="G23" s="78"/>
      <c r="K23" s="78"/>
      <c r="L23" s="78"/>
      <c r="M23" s="78"/>
      <c r="N23" s="78"/>
    </row>
    <row r="24" spans="1:16">
      <c r="D24" s="374">
        <f>P39</f>
        <v>78.2</v>
      </c>
      <c r="E24" s="375" t="s">
        <v>94</v>
      </c>
      <c r="F24" s="77">
        <v>0.08</v>
      </c>
      <c r="G24" s="166" t="s">
        <v>95</v>
      </c>
      <c r="H24" s="77">
        <f>D24*F24</f>
        <v>6.2560000000000002</v>
      </c>
      <c r="K24" s="78"/>
      <c r="L24" s="78"/>
      <c r="M24" s="78"/>
      <c r="N24" s="78"/>
    </row>
    <row r="25" spans="1:16">
      <c r="C25" s="595"/>
      <c r="D25" s="595"/>
      <c r="E25" s="595"/>
      <c r="F25" s="595"/>
      <c r="G25" s="595"/>
      <c r="H25" s="595"/>
      <c r="I25" s="595"/>
      <c r="K25" s="78"/>
      <c r="L25" s="78"/>
      <c r="M25" s="78"/>
      <c r="N25" s="78"/>
    </row>
    <row r="26" spans="1:16">
      <c r="D26" s="78"/>
      <c r="E26" s="78"/>
      <c r="F26" s="78"/>
      <c r="G26" s="78"/>
      <c r="K26" s="78"/>
      <c r="L26" s="78"/>
      <c r="M26" s="78"/>
      <c r="N26" s="78"/>
    </row>
    <row r="27" spans="1:16" ht="30" customHeight="1">
      <c r="A27" s="108">
        <v>7.4</v>
      </c>
      <c r="B27" s="148" t="s">
        <v>79</v>
      </c>
      <c r="C27" s="592" t="s">
        <v>80</v>
      </c>
      <c r="D27" s="592" t="s">
        <v>9</v>
      </c>
      <c r="E27" s="592"/>
      <c r="F27" s="592"/>
      <c r="G27" s="592"/>
      <c r="H27" s="592"/>
      <c r="I27" s="592"/>
      <c r="J27" s="592"/>
      <c r="K27" s="592"/>
      <c r="L27" s="592"/>
      <c r="M27" s="592"/>
      <c r="N27" s="592"/>
      <c r="O27" s="166" t="s">
        <v>9</v>
      </c>
      <c r="P27" s="66">
        <f>H31</f>
        <v>18</v>
      </c>
    </row>
    <row r="28" spans="1:16">
      <c r="D28" s="78"/>
      <c r="E28" s="78"/>
      <c r="F28" s="78"/>
      <c r="G28" s="78"/>
      <c r="K28" s="78"/>
      <c r="L28" s="78"/>
      <c r="M28" s="78"/>
      <c r="N28" s="78"/>
    </row>
    <row r="29" spans="1:16">
      <c r="D29" s="166" t="s">
        <v>27955</v>
      </c>
      <c r="E29" s="78"/>
      <c r="F29" s="166"/>
      <c r="G29" s="78"/>
      <c r="K29" s="78"/>
      <c r="L29" s="78"/>
      <c r="M29" s="78"/>
      <c r="N29" s="78"/>
    </row>
    <row r="30" spans="1:16">
      <c r="D30" s="374" t="s">
        <v>27956</v>
      </c>
      <c r="E30" s="78"/>
      <c r="F30" s="166"/>
      <c r="G30" s="78"/>
      <c r="K30" s="78"/>
      <c r="L30" s="78"/>
      <c r="M30" s="78"/>
      <c r="N30" s="78"/>
    </row>
    <row r="31" spans="1:16">
      <c r="C31" s="160"/>
      <c r="D31" s="374">
        <v>18</v>
      </c>
      <c r="E31" s="166"/>
      <c r="F31" s="166"/>
      <c r="G31" s="166" t="s">
        <v>95</v>
      </c>
      <c r="H31" s="372">
        <f>D31+F31</f>
        <v>18</v>
      </c>
      <c r="I31" s="160"/>
      <c r="K31" s="160"/>
      <c r="L31" s="160"/>
      <c r="M31" s="160"/>
      <c r="N31" s="160"/>
    </row>
    <row r="32" spans="1:16">
      <c r="D32" s="78"/>
      <c r="E32" s="78"/>
      <c r="F32" s="78"/>
      <c r="G32" s="78"/>
      <c r="K32" s="78"/>
      <c r="L32" s="78"/>
      <c r="M32" s="78"/>
      <c r="N32" s="78"/>
    </row>
    <row r="33" spans="1:16" ht="34.5" customHeight="1">
      <c r="A33" s="108">
        <v>7.5</v>
      </c>
      <c r="B33" s="148" t="s">
        <v>77</v>
      </c>
      <c r="C33" s="592" t="s">
        <v>78</v>
      </c>
      <c r="D33" s="592" t="s">
        <v>9</v>
      </c>
      <c r="E33" s="592"/>
      <c r="F33" s="592"/>
      <c r="G33" s="592"/>
      <c r="H33" s="592"/>
      <c r="I33" s="592"/>
      <c r="J33" s="592"/>
      <c r="K33" s="592"/>
      <c r="L33" s="592"/>
      <c r="M33" s="592"/>
      <c r="N33" s="592"/>
      <c r="O33" s="166" t="s">
        <v>9</v>
      </c>
      <c r="P33" s="372">
        <f>D37</f>
        <v>35.6</v>
      </c>
    </row>
    <row r="34" spans="1:16">
      <c r="D34" s="78"/>
      <c r="E34" s="78"/>
      <c r="F34" s="78"/>
      <c r="G34" s="78"/>
      <c r="K34" s="78"/>
      <c r="L34" s="78"/>
      <c r="M34" s="78"/>
      <c r="N34" s="78"/>
    </row>
    <row r="35" spans="1:16">
      <c r="D35" s="166" t="s">
        <v>27957</v>
      </c>
      <c r="E35" s="78"/>
      <c r="F35" s="78"/>
      <c r="G35" s="78"/>
      <c r="K35" s="78"/>
      <c r="L35" s="78"/>
      <c r="M35" s="78"/>
      <c r="N35" s="78"/>
    </row>
    <row r="36" spans="1:16">
      <c r="D36" s="374" t="s">
        <v>27956</v>
      </c>
      <c r="E36" s="78"/>
      <c r="F36" s="78"/>
      <c r="G36" s="78"/>
      <c r="K36" s="78"/>
      <c r="L36" s="78"/>
      <c r="M36" s="78"/>
      <c r="N36" s="78"/>
    </row>
    <row r="37" spans="1:16">
      <c r="D37" s="374">
        <v>35.6</v>
      </c>
      <c r="E37" s="78"/>
      <c r="F37" s="78"/>
      <c r="G37" s="78"/>
      <c r="K37" s="78"/>
      <c r="L37" s="78"/>
      <c r="M37" s="78"/>
      <c r="N37" s="78"/>
    </row>
    <row r="38" spans="1:16">
      <c r="K38" s="78"/>
      <c r="L38" s="78"/>
      <c r="M38" s="78"/>
      <c r="N38" s="78"/>
    </row>
    <row r="39" spans="1:16" ht="44.25" customHeight="1">
      <c r="A39" s="108">
        <v>7.6</v>
      </c>
      <c r="B39" s="148" t="s">
        <v>8347</v>
      </c>
      <c r="C39" s="592" t="s">
        <v>74</v>
      </c>
      <c r="D39" s="592" t="s">
        <v>15</v>
      </c>
      <c r="E39" s="592"/>
      <c r="F39" s="592"/>
      <c r="G39" s="592"/>
      <c r="H39" s="592"/>
      <c r="I39" s="592"/>
      <c r="J39" s="592"/>
      <c r="K39" s="592"/>
      <c r="L39" s="592"/>
      <c r="M39" s="592"/>
      <c r="N39" s="592"/>
      <c r="O39" s="77" t="s">
        <v>15</v>
      </c>
      <c r="P39" s="372">
        <f>H43</f>
        <v>78.2</v>
      </c>
    </row>
    <row r="40" spans="1:16" ht="12.75" customHeight="1">
      <c r="A40" s="108"/>
      <c r="D40" s="78"/>
      <c r="E40" s="78"/>
      <c r="F40" s="78"/>
      <c r="G40" s="78"/>
      <c r="K40" s="78"/>
      <c r="L40" s="78"/>
      <c r="M40" s="78"/>
      <c r="N40" s="78"/>
    </row>
    <row r="41" spans="1:16" ht="12.75" customHeight="1">
      <c r="A41" s="108"/>
      <c r="D41" s="166" t="s">
        <v>27523</v>
      </c>
      <c r="F41" s="166"/>
      <c r="K41" s="78"/>
      <c r="L41" s="78"/>
      <c r="M41" s="78"/>
      <c r="N41" s="78"/>
    </row>
    <row r="42" spans="1:16" ht="12.75" customHeight="1">
      <c r="A42" s="108"/>
      <c r="D42" s="374" t="s">
        <v>27975</v>
      </c>
      <c r="E42" s="374"/>
      <c r="F42" s="374"/>
      <c r="G42" s="44"/>
      <c r="H42" s="376"/>
      <c r="K42" s="78"/>
      <c r="L42" s="78"/>
      <c r="M42" s="78"/>
      <c r="N42" s="78"/>
    </row>
    <row r="43" spans="1:16" ht="12.75" customHeight="1">
      <c r="A43" s="108"/>
      <c r="D43" s="374">
        <v>78.2</v>
      </c>
      <c r="E43" s="44"/>
      <c r="F43" s="374"/>
      <c r="G43" s="44" t="s">
        <v>95</v>
      </c>
      <c r="H43" s="372">
        <f>D43+F43</f>
        <v>78.2</v>
      </c>
      <c r="J43" s="372"/>
      <c r="K43" s="78"/>
      <c r="L43" s="78"/>
      <c r="M43" s="78"/>
      <c r="N43" s="78"/>
    </row>
    <row r="44" spans="1:16" ht="12.75" customHeight="1">
      <c r="A44" s="108"/>
      <c r="C44" s="75"/>
      <c r="D44" s="78"/>
      <c r="E44" s="78"/>
      <c r="F44" s="78"/>
      <c r="G44" s="78"/>
      <c r="H44" s="78"/>
      <c r="I44" s="78"/>
      <c r="J44" s="160"/>
      <c r="K44" s="78"/>
      <c r="L44" s="78"/>
      <c r="M44" s="78"/>
      <c r="N44" s="78"/>
    </row>
    <row r="45" spans="1:16" ht="31.5" customHeight="1">
      <c r="A45" s="108">
        <v>7.7</v>
      </c>
      <c r="B45" s="148" t="s">
        <v>21945</v>
      </c>
      <c r="C45" s="592" t="s">
        <v>27945</v>
      </c>
      <c r="D45" s="592" t="s">
        <v>148</v>
      </c>
      <c r="E45" s="592"/>
      <c r="F45" s="592"/>
      <c r="G45" s="592"/>
      <c r="H45" s="592"/>
      <c r="I45" s="592"/>
      <c r="J45" s="592"/>
      <c r="K45" s="592"/>
      <c r="L45" s="592"/>
      <c r="M45" s="592"/>
      <c r="N45" s="592"/>
      <c r="O45" s="166" t="s">
        <v>148</v>
      </c>
      <c r="P45" s="372">
        <f>D49</f>
        <v>1</v>
      </c>
    </row>
    <row r="46" spans="1:16" ht="9" customHeight="1">
      <c r="A46" s="108"/>
      <c r="B46" s="148"/>
      <c r="C46" s="373"/>
      <c r="D46" s="373"/>
      <c r="E46" s="373"/>
      <c r="F46" s="373"/>
      <c r="G46" s="373"/>
      <c r="H46" s="373"/>
      <c r="I46" s="373"/>
      <c r="J46" s="373"/>
      <c r="K46" s="373"/>
      <c r="L46" s="373"/>
      <c r="M46" s="373"/>
      <c r="N46" s="373"/>
      <c r="O46" s="166"/>
    </row>
    <row r="47" spans="1:16" ht="14.25">
      <c r="A47" s="108"/>
      <c r="B47" s="148"/>
      <c r="C47" s="373"/>
      <c r="D47" s="166" t="s">
        <v>27966</v>
      </c>
      <c r="E47" s="373"/>
      <c r="F47" s="373"/>
      <c r="G47" s="373"/>
      <c r="H47" s="373"/>
      <c r="I47" s="373"/>
      <c r="J47" s="373"/>
      <c r="K47" s="373"/>
      <c r="L47" s="373"/>
      <c r="M47" s="373"/>
      <c r="N47" s="373"/>
      <c r="O47" s="166"/>
    </row>
    <row r="48" spans="1:16" ht="14.25">
      <c r="A48" s="108"/>
      <c r="B48" s="148"/>
      <c r="C48" s="373"/>
      <c r="D48" s="374" t="s">
        <v>27956</v>
      </c>
      <c r="E48" s="373"/>
      <c r="F48" s="373"/>
      <c r="G48" s="373"/>
      <c r="H48" s="373"/>
      <c r="I48" s="373"/>
      <c r="J48" s="373"/>
      <c r="K48" s="373"/>
      <c r="L48" s="373"/>
      <c r="M48" s="373"/>
      <c r="N48" s="373"/>
      <c r="O48" s="166"/>
    </row>
    <row r="49" spans="1:16" ht="14.25">
      <c r="A49" s="108"/>
      <c r="B49" s="148"/>
      <c r="C49" s="373"/>
      <c r="D49" s="374">
        <v>1</v>
      </c>
      <c r="E49" s="373"/>
      <c r="F49" s="373"/>
      <c r="G49" s="373"/>
      <c r="H49" s="373"/>
      <c r="I49" s="373"/>
      <c r="J49" s="373"/>
      <c r="K49" s="373"/>
      <c r="L49" s="373"/>
      <c r="M49" s="373"/>
      <c r="N49" s="373"/>
      <c r="O49" s="166"/>
    </row>
    <row r="50" spans="1:16" ht="14.25" customHeight="1">
      <c r="A50" s="108"/>
      <c r="C50" s="75"/>
      <c r="D50" s="78"/>
      <c r="E50" s="78"/>
      <c r="F50" s="78"/>
      <c r="G50" s="78"/>
      <c r="H50" s="78"/>
      <c r="I50" s="78"/>
      <c r="J50" s="160"/>
      <c r="K50" s="78"/>
      <c r="L50" s="78"/>
      <c r="M50" s="78"/>
      <c r="N50" s="78"/>
    </row>
    <row r="51" spans="1:16" ht="31.5" customHeight="1">
      <c r="A51" s="108">
        <v>7.8</v>
      </c>
      <c r="B51" s="148" t="s">
        <v>3002</v>
      </c>
      <c r="C51" s="592" t="s">
        <v>27967</v>
      </c>
      <c r="D51" s="592" t="s">
        <v>9</v>
      </c>
      <c r="E51" s="592"/>
      <c r="F51" s="592"/>
      <c r="G51" s="592"/>
      <c r="H51" s="592"/>
      <c r="I51" s="592"/>
      <c r="J51" s="592"/>
      <c r="K51" s="592"/>
      <c r="L51" s="592"/>
      <c r="M51" s="592"/>
      <c r="N51" s="592"/>
      <c r="O51" s="166" t="s">
        <v>9</v>
      </c>
      <c r="P51" s="372">
        <f>D55</f>
        <v>18</v>
      </c>
    </row>
    <row r="52" spans="1:16" ht="14.25" customHeight="1">
      <c r="A52" s="108"/>
      <c r="B52" s="148"/>
      <c r="C52" s="373"/>
      <c r="D52" s="373"/>
      <c r="E52" s="373"/>
      <c r="F52" s="373"/>
      <c r="G52" s="373"/>
      <c r="H52" s="373"/>
      <c r="I52" s="373"/>
      <c r="J52" s="373"/>
      <c r="K52" s="373"/>
      <c r="L52" s="373"/>
      <c r="M52" s="373"/>
      <c r="N52" s="373"/>
      <c r="O52" s="166"/>
      <c r="P52" s="372"/>
    </row>
    <row r="53" spans="1:16" ht="18.75" customHeight="1">
      <c r="A53" s="108"/>
      <c r="B53" s="148"/>
      <c r="C53" s="373"/>
      <c r="D53" s="166" t="s">
        <v>27968</v>
      </c>
      <c r="E53" s="373"/>
      <c r="F53" s="373"/>
      <c r="G53" s="373"/>
      <c r="H53" s="373"/>
      <c r="I53" s="373"/>
      <c r="J53" s="373"/>
      <c r="K53" s="373"/>
      <c r="L53" s="373"/>
      <c r="M53" s="373"/>
      <c r="N53" s="373"/>
      <c r="O53" s="166"/>
      <c r="P53" s="372"/>
    </row>
    <row r="54" spans="1:16" ht="18.75" customHeight="1">
      <c r="A54" s="108"/>
      <c r="B54" s="148"/>
      <c r="C54" s="373"/>
      <c r="D54" s="374" t="s">
        <v>27956</v>
      </c>
      <c r="E54" s="373"/>
      <c r="F54" s="373"/>
      <c r="G54" s="373"/>
      <c r="H54" s="373"/>
      <c r="I54" s="373"/>
      <c r="J54" s="373"/>
      <c r="K54" s="373"/>
      <c r="L54" s="373"/>
      <c r="M54" s="373"/>
      <c r="N54" s="373"/>
      <c r="O54" s="166"/>
      <c r="P54" s="372"/>
    </row>
    <row r="55" spans="1:16" ht="18.75" customHeight="1">
      <c r="A55" s="108"/>
      <c r="B55" s="148"/>
      <c r="C55" s="373"/>
      <c r="D55" s="374">
        <v>18</v>
      </c>
      <c r="E55" s="373"/>
      <c r="F55" s="373"/>
      <c r="G55" s="373"/>
      <c r="H55" s="373"/>
      <c r="I55" s="373"/>
      <c r="J55" s="373"/>
      <c r="K55" s="373"/>
      <c r="L55" s="373"/>
      <c r="M55" s="373"/>
      <c r="N55" s="373"/>
      <c r="O55" s="166"/>
      <c r="P55" s="372"/>
    </row>
    <row r="56" spans="1:16" ht="12" customHeight="1">
      <c r="C56" s="161"/>
      <c r="D56" s="161"/>
      <c r="E56" s="161"/>
      <c r="F56" s="161"/>
      <c r="G56" s="161"/>
      <c r="H56" s="161"/>
      <c r="I56" s="161"/>
      <c r="J56" s="66"/>
      <c r="K56" s="78"/>
      <c r="L56" s="78"/>
      <c r="M56" s="78"/>
      <c r="N56" s="78"/>
    </row>
    <row r="57" spans="1:16" ht="30.75" customHeight="1">
      <c r="A57" s="108">
        <v>7.9</v>
      </c>
      <c r="B57" s="148" t="s">
        <v>142</v>
      </c>
      <c r="C57" s="591" t="s">
        <v>70</v>
      </c>
      <c r="D57" s="591" t="s">
        <v>148</v>
      </c>
      <c r="E57" s="591"/>
      <c r="F57" s="591"/>
      <c r="G57" s="591"/>
      <c r="H57" s="591"/>
      <c r="I57" s="591"/>
      <c r="J57" s="591"/>
      <c r="K57" s="591"/>
      <c r="L57" s="591"/>
      <c r="M57" s="591"/>
      <c r="N57" s="196"/>
      <c r="O57" s="341" t="s">
        <v>148</v>
      </c>
      <c r="P57" s="341">
        <f>L61</f>
        <v>2</v>
      </c>
    </row>
    <row r="58" spans="1:16" ht="12" customHeight="1">
      <c r="C58" s="77"/>
      <c r="D58" s="374"/>
      <c r="K58" s="78"/>
      <c r="L58" s="78"/>
      <c r="M58" s="78"/>
      <c r="N58" s="78"/>
    </row>
    <row r="59" spans="1:16" ht="12" customHeight="1">
      <c r="C59" s="77"/>
      <c r="D59" s="166"/>
      <c r="K59" s="78"/>
      <c r="L59" s="78"/>
      <c r="M59" s="78"/>
      <c r="N59" s="78"/>
    </row>
    <row r="60" spans="1:16" ht="12" customHeight="1">
      <c r="C60" s="77"/>
      <c r="D60" s="374" t="s">
        <v>27972</v>
      </c>
      <c r="F60" s="166" t="s">
        <v>27974</v>
      </c>
      <c r="G60"/>
      <c r="H60"/>
      <c r="K60" s="78"/>
      <c r="L60" s="78"/>
      <c r="M60" s="78"/>
      <c r="N60" s="78"/>
    </row>
    <row r="61" spans="1:16" ht="12" customHeight="1">
      <c r="C61" s="77"/>
      <c r="D61" s="317">
        <f>P10</f>
        <v>7.82</v>
      </c>
      <c r="E61" s="171" t="s">
        <v>27961</v>
      </c>
      <c r="F61" s="66">
        <f>P51*0.15*0.3</f>
        <v>0.80999999999999994</v>
      </c>
      <c r="G61"/>
      <c r="H61"/>
      <c r="I61" s="166" t="s">
        <v>111</v>
      </c>
      <c r="J61" s="77">
        <v>5</v>
      </c>
      <c r="K61" s="75" t="s">
        <v>95</v>
      </c>
      <c r="L61" s="77">
        <f>ROUNDUP((D61+F61)/5,0)</f>
        <v>2</v>
      </c>
      <c r="M61" s="78"/>
      <c r="N61" s="78"/>
    </row>
    <row r="62" spans="1:16" ht="12" customHeight="1">
      <c r="C62" s="77"/>
      <c r="D62" s="374"/>
      <c r="K62" s="78"/>
      <c r="L62" s="78"/>
      <c r="M62" s="78"/>
      <c r="N62" s="78"/>
    </row>
    <row r="63" spans="1:16" ht="12" customHeight="1">
      <c r="C63" s="77"/>
      <c r="D63" s="374"/>
      <c r="K63" s="78"/>
      <c r="L63" s="78"/>
      <c r="M63" s="78"/>
      <c r="N63" s="78"/>
    </row>
    <row r="64" spans="1:16" ht="12" customHeight="1">
      <c r="C64" s="77"/>
      <c r="D64" s="374"/>
      <c r="K64" s="78"/>
      <c r="L64" s="78"/>
      <c r="M64" s="78"/>
      <c r="N64" s="78"/>
    </row>
    <row r="65" spans="3:14" ht="12" customHeight="1">
      <c r="C65" s="77"/>
      <c r="D65" s="374"/>
      <c r="K65" s="78"/>
      <c r="L65" s="78"/>
      <c r="M65" s="78"/>
      <c r="N65" s="78"/>
    </row>
    <row r="66" spans="3:14" ht="12" customHeight="1">
      <c r="C66" s="77"/>
      <c r="D66" s="374"/>
      <c r="K66" s="78"/>
      <c r="L66" s="78"/>
      <c r="M66" s="78"/>
      <c r="N66" s="78"/>
    </row>
    <row r="67" spans="3:14" ht="12" customHeight="1">
      <c r="C67" s="77"/>
      <c r="D67" s="374"/>
      <c r="K67" s="78"/>
      <c r="L67" s="78"/>
      <c r="M67" s="78"/>
      <c r="N67" s="78"/>
    </row>
    <row r="68" spans="3:14" ht="12" customHeight="1">
      <c r="C68" s="77"/>
      <c r="D68" s="374"/>
      <c r="K68" s="78"/>
      <c r="L68" s="78"/>
      <c r="M68" s="78"/>
      <c r="N68" s="78"/>
    </row>
    <row r="69" spans="3:14" ht="12" customHeight="1">
      <c r="C69" s="77"/>
      <c r="D69" s="374"/>
      <c r="K69" s="78"/>
      <c r="L69" s="78"/>
      <c r="M69" s="78"/>
      <c r="N69" s="78"/>
    </row>
    <row r="70" spans="3:14" ht="12" customHeight="1">
      <c r="C70" s="77"/>
      <c r="D70" s="374"/>
      <c r="K70" s="78"/>
      <c r="L70" s="78"/>
      <c r="M70" s="78"/>
      <c r="N70" s="78"/>
    </row>
    <row r="71" spans="3:14" ht="12" customHeight="1">
      <c r="C71" s="77"/>
      <c r="D71" s="374"/>
      <c r="K71" s="78"/>
      <c r="L71" s="78"/>
      <c r="M71" s="78"/>
      <c r="N71" s="78"/>
    </row>
    <row r="72" spans="3:14" ht="12" customHeight="1">
      <c r="C72" s="77"/>
      <c r="D72" s="374"/>
      <c r="K72" s="78"/>
      <c r="L72" s="78"/>
      <c r="M72" s="78"/>
      <c r="N72" s="78"/>
    </row>
    <row r="73" spans="3:14" ht="12" customHeight="1">
      <c r="C73" s="77"/>
      <c r="D73" s="374"/>
      <c r="K73" s="78"/>
      <c r="L73" s="78"/>
      <c r="M73" s="78"/>
      <c r="N73" s="78"/>
    </row>
    <row r="74" spans="3:14" ht="12" customHeight="1">
      <c r="C74" s="77"/>
      <c r="D74" s="374"/>
      <c r="K74" s="78"/>
      <c r="L74" s="78"/>
      <c r="M74" s="78"/>
      <c r="N74" s="78"/>
    </row>
    <row r="75" spans="3:14" ht="12" customHeight="1">
      <c r="C75" s="77"/>
      <c r="D75" s="374"/>
      <c r="K75" s="78"/>
      <c r="L75" s="78"/>
      <c r="M75" s="78"/>
      <c r="N75" s="78"/>
    </row>
    <row r="76" spans="3:14" ht="12" customHeight="1">
      <c r="C76" s="77"/>
      <c r="D76" s="374"/>
      <c r="K76" s="78"/>
      <c r="L76" s="78"/>
      <c r="M76" s="78"/>
      <c r="N76" s="78"/>
    </row>
    <row r="77" spans="3:14" ht="12" customHeight="1">
      <c r="C77" s="77"/>
      <c r="D77" s="374"/>
      <c r="K77" s="78"/>
      <c r="L77" s="78"/>
      <c r="M77" s="78"/>
      <c r="N77" s="78"/>
    </row>
    <row r="78" spans="3:14" ht="12" customHeight="1">
      <c r="C78" s="77"/>
      <c r="K78" s="78"/>
      <c r="L78" s="78"/>
      <c r="M78" s="78"/>
      <c r="N78" s="78"/>
    </row>
    <row r="79" spans="3:14" ht="12" customHeight="1">
      <c r="C79" s="77"/>
      <c r="K79" s="78"/>
      <c r="L79" s="78"/>
      <c r="M79" s="78"/>
      <c r="N79" s="78"/>
    </row>
    <row r="80" spans="3:14" ht="12" customHeight="1">
      <c r="C80" s="161"/>
      <c r="D80" s="161"/>
      <c r="E80" s="161"/>
      <c r="F80" s="161"/>
      <c r="H80" s="66"/>
      <c r="J80" s="66"/>
      <c r="K80" s="78"/>
      <c r="L80" s="78"/>
      <c r="M80" s="78"/>
      <c r="N80" s="78"/>
    </row>
    <row r="81" spans="3:14" ht="12" customHeight="1">
      <c r="C81" s="77"/>
      <c r="K81" s="78"/>
      <c r="L81" s="78"/>
      <c r="M81" s="78"/>
      <c r="N81" s="78"/>
    </row>
  </sheetData>
  <mergeCells count="18">
    <mergeCell ref="C51:N51"/>
    <mergeCell ref="C57:M57"/>
    <mergeCell ref="C39:N39"/>
    <mergeCell ref="C45:N45"/>
    <mergeCell ref="C27:N27"/>
    <mergeCell ref="C33:N33"/>
    <mergeCell ref="C25:I25"/>
    <mergeCell ref="A2:P2"/>
    <mergeCell ref="A3:P3"/>
    <mergeCell ref="A4:P4"/>
    <mergeCell ref="A5:P5"/>
    <mergeCell ref="C6:N6"/>
    <mergeCell ref="A7:P7"/>
    <mergeCell ref="A8:P8"/>
    <mergeCell ref="A9:P9"/>
    <mergeCell ref="C10:N10"/>
    <mergeCell ref="C15:N15"/>
    <mergeCell ref="C21:N21"/>
  </mergeCells>
  <pageMargins left="0.51181102362204722" right="0.31496062992125984" top="0.39370078740157483" bottom="0.39370078740157483" header="0.31496062992125984" footer="0.31496062992125984"/>
  <pageSetup paperSize="9" scale="4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U47"/>
  <sheetViews>
    <sheetView view="pageBreakPreview" zoomScaleNormal="110" zoomScaleSheetLayoutView="100" workbookViewId="0">
      <selection sqref="A1:M38"/>
    </sheetView>
  </sheetViews>
  <sheetFormatPr defaultColWidth="9.140625" defaultRowHeight="12.75"/>
  <cols>
    <col min="1" max="1" width="6.42578125" style="230" customWidth="1"/>
    <col min="2" max="2" width="28.28515625" style="230" customWidth="1"/>
    <col min="3" max="3" width="8.28515625" style="230" bestFit="1" customWidth="1"/>
    <col min="4" max="4" width="4.42578125" style="230" customWidth="1"/>
    <col min="5" max="13" width="19.140625" style="230" customWidth="1"/>
    <col min="14" max="14" width="17.140625" style="230" hidden="1" customWidth="1"/>
    <col min="15" max="15" width="17.5703125" style="230" hidden="1" customWidth="1"/>
    <col min="16" max="16" width="0" style="230" hidden="1" customWidth="1"/>
    <col min="17" max="17" width="13.140625" style="230" hidden="1" customWidth="1"/>
    <col min="18" max="18" width="15" style="230" bestFit="1" customWidth="1"/>
    <col min="19" max="19" width="12.42578125" style="230" bestFit="1" customWidth="1"/>
    <col min="20" max="20" width="13.85546875" style="230" bestFit="1" customWidth="1"/>
    <col min="21" max="16384" width="9.140625" style="230"/>
  </cols>
  <sheetData>
    <row r="1" spans="1:20" ht="24" customHeight="1">
      <c r="A1" s="227"/>
      <c r="B1" s="228"/>
      <c r="C1" s="228"/>
      <c r="D1" s="228"/>
      <c r="E1" s="228"/>
      <c r="F1" s="229"/>
      <c r="G1" s="635" t="str">
        <f>RESUMO!C1</f>
        <v xml:space="preserve">URBANISMO E DRENAGEM DAS COMUNIDADES ACÚRCIO TORRES, ALMIRANTE TAMANDARÉ, IATE CLUB E AVENIDA CELSO KELLY- NITERÓI - RJ </v>
      </c>
      <c r="H1" s="636"/>
      <c r="I1" s="636"/>
      <c r="J1" s="636"/>
      <c r="K1" s="636"/>
      <c r="L1" s="636"/>
      <c r="M1" s="637"/>
    </row>
    <row r="2" spans="1:20" ht="23.25" customHeight="1">
      <c r="A2" s="231"/>
      <c r="B2" s="232"/>
      <c r="C2" s="232"/>
      <c r="D2" s="232"/>
      <c r="E2" s="232"/>
      <c r="F2" s="233"/>
      <c r="G2" s="638"/>
      <c r="H2" s="639"/>
      <c r="I2" s="639"/>
      <c r="J2" s="639"/>
      <c r="K2" s="639"/>
      <c r="L2" s="639"/>
      <c r="M2" s="640"/>
    </row>
    <row r="3" spans="1:20" ht="30" customHeight="1">
      <c r="A3" s="231"/>
      <c r="B3" s="232"/>
      <c r="C3" s="232"/>
      <c r="D3" s="232"/>
      <c r="E3" s="232"/>
      <c r="F3" s="233"/>
      <c r="G3" s="638"/>
      <c r="H3" s="639"/>
      <c r="I3" s="639"/>
      <c r="J3" s="639"/>
      <c r="K3" s="639"/>
      <c r="L3" s="639"/>
      <c r="M3" s="640"/>
    </row>
    <row r="4" spans="1:20" ht="20.100000000000001" customHeight="1" thickBot="1">
      <c r="A4" s="234"/>
      <c r="B4" s="235"/>
      <c r="C4" s="235"/>
      <c r="D4" s="235"/>
      <c r="E4" s="235"/>
      <c r="F4" s="236"/>
      <c r="G4" s="641"/>
      <c r="H4" s="642"/>
      <c r="I4" s="642"/>
      <c r="J4" s="642"/>
      <c r="K4" s="642"/>
      <c r="L4" s="642"/>
      <c r="M4" s="643"/>
    </row>
    <row r="5" spans="1:20" ht="20.100000000000001" customHeight="1">
      <c r="A5" s="631" t="s">
        <v>28017</v>
      </c>
      <c r="B5" s="632"/>
      <c r="C5" s="632"/>
      <c r="D5" s="632"/>
      <c r="E5" s="632"/>
      <c r="F5" s="632"/>
      <c r="G5" s="632"/>
      <c r="H5" s="632"/>
      <c r="I5" s="632"/>
      <c r="J5" s="632"/>
      <c r="K5" s="632"/>
      <c r="L5" s="632"/>
      <c r="M5" s="237"/>
    </row>
    <row r="6" spans="1:20" ht="15.75" customHeight="1">
      <c r="A6" s="631"/>
      <c r="B6" s="632"/>
      <c r="C6" s="632"/>
      <c r="D6" s="632"/>
      <c r="E6" s="632"/>
      <c r="F6" s="632"/>
      <c r="G6" s="632"/>
      <c r="H6" s="632"/>
      <c r="I6" s="632"/>
      <c r="J6" s="632"/>
      <c r="K6" s="632"/>
      <c r="L6" s="632"/>
      <c r="M6" s="238" t="str">
        <f>RESUMO!F7</f>
        <v>I0 = Agosto/22</v>
      </c>
    </row>
    <row r="7" spans="1:20" ht="20.100000000000001" customHeight="1">
      <c r="A7" s="631"/>
      <c r="B7" s="632"/>
      <c r="C7" s="632"/>
      <c r="D7" s="632"/>
      <c r="E7" s="633" t="s">
        <v>28018</v>
      </c>
      <c r="F7" s="633"/>
      <c r="G7" s="633"/>
      <c r="H7" s="633"/>
      <c r="I7" s="633"/>
      <c r="J7" s="633"/>
      <c r="K7" s="633"/>
      <c r="L7" s="633"/>
      <c r="M7" s="634"/>
    </row>
    <row r="8" spans="1:20" ht="15.75">
      <c r="A8" s="649" t="s">
        <v>28019</v>
      </c>
      <c r="B8" s="650" t="s">
        <v>28020</v>
      </c>
      <c r="C8" s="650" t="s">
        <v>28021</v>
      </c>
      <c r="D8" s="651"/>
      <c r="E8" s="239" t="s">
        <v>28022</v>
      </c>
      <c r="F8" s="239" t="s">
        <v>28023</v>
      </c>
      <c r="G8" s="239" t="s">
        <v>28024</v>
      </c>
      <c r="H8" s="239" t="s">
        <v>28025</v>
      </c>
      <c r="I8" s="239" t="s">
        <v>28026</v>
      </c>
      <c r="J8" s="239" t="s">
        <v>28027</v>
      </c>
      <c r="K8" s="239" t="s">
        <v>28216</v>
      </c>
      <c r="L8" s="239" t="s">
        <v>28217</v>
      </c>
      <c r="M8" s="652" t="s">
        <v>28028</v>
      </c>
      <c r="O8" s="240" t="e">
        <f>L12+O10</f>
        <v>#REF!</v>
      </c>
    </row>
    <row r="9" spans="1:20" ht="12.75" customHeight="1">
      <c r="A9" s="649"/>
      <c r="B9" s="650"/>
      <c r="C9" s="650"/>
      <c r="D9" s="651"/>
      <c r="E9" s="241" t="s">
        <v>28029</v>
      </c>
      <c r="F9" s="241" t="s">
        <v>28030</v>
      </c>
      <c r="G9" s="241" t="s">
        <v>28031</v>
      </c>
      <c r="H9" s="241" t="s">
        <v>28032</v>
      </c>
      <c r="I9" s="241" t="s">
        <v>28033</v>
      </c>
      <c r="J9" s="241" t="s">
        <v>28034</v>
      </c>
      <c r="K9" s="241" t="s">
        <v>28214</v>
      </c>
      <c r="L9" s="241" t="s">
        <v>28215</v>
      </c>
      <c r="M9" s="652"/>
    </row>
    <row r="10" spans="1:20" ht="12.75" customHeight="1">
      <c r="A10" s="644" t="s">
        <v>28208</v>
      </c>
      <c r="B10" s="645" t="str">
        <f>RESUMO!B10</f>
        <v xml:space="preserve"> ADMINISTRAÇÃO/INSTALAÇÃO/MOBILIZAÇÃO</v>
      </c>
      <c r="C10" s="647">
        <f>M12/($M$12+$M$18+$M$21+$M$24+$M$27+$M$30)</f>
        <v>0.12696929883295141</v>
      </c>
      <c r="D10" s="242" t="s">
        <v>28021</v>
      </c>
      <c r="E10" s="243">
        <f>E12/$M$12</f>
        <v>0.125</v>
      </c>
      <c r="F10" s="243">
        <f t="shared" ref="F10:L10" si="0">F12/$M$12</f>
        <v>0.125</v>
      </c>
      <c r="G10" s="243">
        <f t="shared" si="0"/>
        <v>0.125</v>
      </c>
      <c r="H10" s="243">
        <f t="shared" si="0"/>
        <v>0.125</v>
      </c>
      <c r="I10" s="243">
        <f t="shared" si="0"/>
        <v>0.125</v>
      </c>
      <c r="J10" s="243">
        <f t="shared" si="0"/>
        <v>0.125</v>
      </c>
      <c r="K10" s="243">
        <f t="shared" si="0"/>
        <v>0.125</v>
      </c>
      <c r="L10" s="243">
        <f t="shared" si="0"/>
        <v>0.125</v>
      </c>
      <c r="M10" s="244">
        <f>SUM(E10:L10)</f>
        <v>1</v>
      </c>
      <c r="N10" s="245">
        <f>SUM(E10:L10)</f>
        <v>1</v>
      </c>
      <c r="O10" s="648" t="e">
        <f>#REF!-N12</f>
        <v>#REF!</v>
      </c>
      <c r="T10" s="246"/>
    </row>
    <row r="11" spans="1:20" ht="6" customHeight="1">
      <c r="A11" s="644"/>
      <c r="B11" s="646"/>
      <c r="C11" s="647"/>
      <c r="D11" s="242"/>
      <c r="E11" s="247"/>
      <c r="F11" s="247"/>
      <c r="G11" s="247"/>
      <c r="H11" s="247"/>
      <c r="I11" s="247"/>
      <c r="J11" s="247"/>
      <c r="K11" s="247"/>
      <c r="L11" s="247"/>
      <c r="M11" s="248"/>
      <c r="O11" s="648"/>
    </row>
    <row r="12" spans="1:20" ht="12.75" customHeight="1">
      <c r="A12" s="644"/>
      <c r="B12" s="646"/>
      <c r="C12" s="647"/>
      <c r="D12" s="242" t="s">
        <v>28035</v>
      </c>
      <c r="E12" s="249">
        <f>(ADMINISTRAÇÃO!$G$19/8)</f>
        <v>40781.772250000002</v>
      </c>
      <c r="F12" s="249">
        <f>(ADMINISTRAÇÃO!$G$19/8)</f>
        <v>40781.772250000002</v>
      </c>
      <c r="G12" s="249">
        <f>(ADMINISTRAÇÃO!$G$19/8)</f>
        <v>40781.772250000002</v>
      </c>
      <c r="H12" s="249">
        <f>(ADMINISTRAÇÃO!$G$19/8)</f>
        <v>40781.772250000002</v>
      </c>
      <c r="I12" s="249">
        <f>(ADMINISTRAÇÃO!$G$19/8)</f>
        <v>40781.772250000002</v>
      </c>
      <c r="J12" s="249">
        <f>(ADMINISTRAÇÃO!$G$19/8)</f>
        <v>40781.772250000002</v>
      </c>
      <c r="K12" s="249">
        <f>(ADMINISTRAÇÃO!$G$19/8)</f>
        <v>40781.772250000002</v>
      </c>
      <c r="L12" s="249">
        <f>(ADMINISTRAÇÃO!$G$19/8)</f>
        <v>40781.772250000002</v>
      </c>
      <c r="M12" s="250">
        <f>SUM(E12:L12)</f>
        <v>326254.17800000001</v>
      </c>
      <c r="N12" s="251">
        <f>SUM(E12:L12)</f>
        <v>326254.17800000001</v>
      </c>
      <c r="O12" s="648"/>
      <c r="Q12" s="252"/>
      <c r="R12" s="252"/>
      <c r="S12" s="240"/>
    </row>
    <row r="13" spans="1:20" ht="12.75" customHeight="1">
      <c r="A13" s="644" t="s">
        <v>28209</v>
      </c>
      <c r="B13" s="645" t="str">
        <f>RESUMO!B11</f>
        <v>SERVIÇOS PRELIMINARES</v>
      </c>
      <c r="C13" s="647">
        <f t="shared" ref="C13" si="1">M15/($M$12+$M$18+$M$21+$M$24+$M$27+$M$30)</f>
        <v>0.25044059574177585</v>
      </c>
      <c r="D13" s="242" t="s">
        <v>28021</v>
      </c>
      <c r="E13" s="243">
        <f>E15/$M$15</f>
        <v>0.125</v>
      </c>
      <c r="F13" s="243">
        <f t="shared" ref="F13:L13" si="2">F15/$M$15</f>
        <v>0.125</v>
      </c>
      <c r="G13" s="243">
        <f t="shared" si="2"/>
        <v>0.125</v>
      </c>
      <c r="H13" s="243">
        <f t="shared" si="2"/>
        <v>0.125</v>
      </c>
      <c r="I13" s="243">
        <f t="shared" si="2"/>
        <v>0.125</v>
      </c>
      <c r="J13" s="243">
        <f t="shared" si="2"/>
        <v>0.125</v>
      </c>
      <c r="K13" s="243">
        <f t="shared" si="2"/>
        <v>0.125</v>
      </c>
      <c r="L13" s="243">
        <f t="shared" si="2"/>
        <v>0.125</v>
      </c>
      <c r="M13" s="244">
        <f>SUM(E13:L13)</f>
        <v>1</v>
      </c>
      <c r="N13" s="251"/>
      <c r="O13" s="414"/>
      <c r="Q13" s="252"/>
      <c r="R13" s="252"/>
      <c r="S13" s="240"/>
    </row>
    <row r="14" spans="1:20" ht="6.75" customHeight="1">
      <c r="A14" s="644"/>
      <c r="B14" s="646"/>
      <c r="C14" s="647"/>
      <c r="D14" s="242"/>
      <c r="E14" s="247"/>
      <c r="F14" s="247"/>
      <c r="G14" s="247"/>
      <c r="H14" s="247"/>
      <c r="I14" s="247"/>
      <c r="J14" s="247"/>
      <c r="K14" s="247"/>
      <c r="L14" s="247"/>
      <c r="M14" s="253"/>
      <c r="N14" s="251"/>
      <c r="O14" s="414"/>
      <c r="Q14" s="252"/>
      <c r="R14" s="252"/>
      <c r="S14" s="240"/>
    </row>
    <row r="15" spans="1:20" ht="12.75" customHeight="1">
      <c r="A15" s="644"/>
      <c r="B15" s="646"/>
      <c r="C15" s="647"/>
      <c r="D15" s="242" t="s">
        <v>28035</v>
      </c>
      <c r="E15" s="249">
        <f>('SERVIÇOS PRELIM'!$G$27/8)</f>
        <v>80440.007399999988</v>
      </c>
      <c r="F15" s="249">
        <f>('SERVIÇOS PRELIM'!$G$27/8)</f>
        <v>80440.007399999988</v>
      </c>
      <c r="G15" s="249">
        <f>('SERVIÇOS PRELIM'!$G$27/8)</f>
        <v>80440.007399999988</v>
      </c>
      <c r="H15" s="249">
        <f>('SERVIÇOS PRELIM'!$G$27/8)</f>
        <v>80440.007399999988</v>
      </c>
      <c r="I15" s="249">
        <f>('SERVIÇOS PRELIM'!$G$27/8)</f>
        <v>80440.007399999988</v>
      </c>
      <c r="J15" s="249">
        <f>('SERVIÇOS PRELIM'!$G$27/8)</f>
        <v>80440.007399999988</v>
      </c>
      <c r="K15" s="249">
        <f>('SERVIÇOS PRELIM'!$G$27/8)</f>
        <v>80440.007399999988</v>
      </c>
      <c r="L15" s="249">
        <f>('SERVIÇOS PRELIM'!$G$27/8)</f>
        <v>80440.007399999988</v>
      </c>
      <c r="M15" s="250">
        <f>SUM(E15:L15)</f>
        <v>643520.0591999999</v>
      </c>
      <c r="N15" s="251"/>
      <c r="O15" s="414"/>
      <c r="Q15" s="252"/>
      <c r="R15" s="252"/>
      <c r="S15" s="240"/>
    </row>
    <row r="16" spans="1:20" ht="12.75" customHeight="1">
      <c r="A16" s="644" t="s">
        <v>28210</v>
      </c>
      <c r="B16" s="645" t="str">
        <f>RESUMO!B12</f>
        <v>COMUNIDADE ACÚRCIO TORRES</v>
      </c>
      <c r="C16" s="647">
        <f t="shared" ref="C16" si="3">M18/($M$12+$M$18+$M$21+$M$24+$M$27+$M$30)</f>
        <v>5.9346073949804651E-2</v>
      </c>
      <c r="D16" s="242" t="s">
        <v>28021</v>
      </c>
      <c r="E16" s="243">
        <f>E18/$M$18</f>
        <v>0.5</v>
      </c>
      <c r="F16" s="243">
        <f t="shared" ref="F16:L16" si="4">F18/$M$18</f>
        <v>0.5</v>
      </c>
      <c r="G16" s="243">
        <f t="shared" si="4"/>
        <v>0</v>
      </c>
      <c r="H16" s="243">
        <f t="shared" si="4"/>
        <v>0</v>
      </c>
      <c r="I16" s="243">
        <f t="shared" si="4"/>
        <v>0</v>
      </c>
      <c r="J16" s="243">
        <f t="shared" si="4"/>
        <v>0</v>
      </c>
      <c r="K16" s="243">
        <f t="shared" si="4"/>
        <v>0</v>
      </c>
      <c r="L16" s="243">
        <f t="shared" si="4"/>
        <v>0</v>
      </c>
      <c r="M16" s="244">
        <f>SUM(E16:L16)</f>
        <v>1</v>
      </c>
      <c r="N16" s="245">
        <f>SUM(E16:L16)</f>
        <v>1</v>
      </c>
      <c r="O16" s="648" t="e">
        <f>#REF!-N18</f>
        <v>#REF!</v>
      </c>
      <c r="T16" s="246"/>
    </row>
    <row r="17" spans="1:21" ht="6" customHeight="1">
      <c r="A17" s="644"/>
      <c r="B17" s="646"/>
      <c r="C17" s="647"/>
      <c r="D17" s="242"/>
      <c r="E17" s="247"/>
      <c r="F17" s="247"/>
      <c r="G17" s="382"/>
      <c r="H17" s="382"/>
      <c r="I17" s="382"/>
      <c r="J17" s="382"/>
      <c r="K17" s="382"/>
      <c r="L17" s="382"/>
      <c r="M17" s="253"/>
      <c r="O17" s="648"/>
    </row>
    <row r="18" spans="1:21" ht="12.75" customHeight="1">
      <c r="A18" s="644"/>
      <c r="B18" s="646"/>
      <c r="C18" s="647"/>
      <c r="D18" s="242" t="s">
        <v>28035</v>
      </c>
      <c r="E18" s="249">
        <f>COMUNIDADES!$G$37/2</f>
        <v>76246.402681542866</v>
      </c>
      <c r="F18" s="249">
        <f>COMUNIDADES!$G$37/2</f>
        <v>76246.402681542866</v>
      </c>
      <c r="G18" s="249"/>
      <c r="H18" s="249"/>
      <c r="I18" s="249"/>
      <c r="J18" s="249"/>
      <c r="K18" s="249"/>
      <c r="L18" s="249"/>
      <c r="M18" s="250">
        <f>SUM(E18:L18)</f>
        <v>152492.80536308573</v>
      </c>
      <c r="N18" s="251">
        <f>SUM(E18:L18)</f>
        <v>152492.80536308573</v>
      </c>
      <c r="O18" s="648"/>
      <c r="Q18" s="252"/>
      <c r="R18" s="252"/>
      <c r="S18" s="240"/>
      <c r="T18" s="246"/>
    </row>
    <row r="19" spans="1:21" ht="12.75" customHeight="1">
      <c r="A19" s="644" t="s">
        <v>28211</v>
      </c>
      <c r="B19" s="645" t="str">
        <f>RESUMO!B13</f>
        <v>COMUNIDADE ALMIRANTE TAMANDARÉ</v>
      </c>
      <c r="C19" s="647">
        <f t="shared" ref="C19" si="5">M21/($M$12+$M$18+$M$21+$M$24+$M$27+$M$30)</f>
        <v>0.18968809406946258</v>
      </c>
      <c r="D19" s="242" t="s">
        <v>28021</v>
      </c>
      <c r="E19" s="243">
        <f>E21/$M$21</f>
        <v>0</v>
      </c>
      <c r="F19" s="243">
        <f t="shared" ref="F19:L19" si="6">F21/$M$21</f>
        <v>0.25</v>
      </c>
      <c r="G19" s="243">
        <f t="shared" si="6"/>
        <v>0.25</v>
      </c>
      <c r="H19" s="243">
        <f t="shared" si="6"/>
        <v>0.25</v>
      </c>
      <c r="I19" s="243">
        <f t="shared" si="6"/>
        <v>0.25</v>
      </c>
      <c r="J19" s="243">
        <f t="shared" si="6"/>
        <v>0</v>
      </c>
      <c r="K19" s="243">
        <f t="shared" si="6"/>
        <v>0</v>
      </c>
      <c r="L19" s="243">
        <f t="shared" si="6"/>
        <v>0</v>
      </c>
      <c r="M19" s="244">
        <f>SUM(E19:L19)</f>
        <v>1</v>
      </c>
      <c r="N19" s="245">
        <f>SUM(E19:L19)</f>
        <v>1</v>
      </c>
      <c r="O19" s="648" t="e">
        <f>#REF!-N21</f>
        <v>#REF!</v>
      </c>
      <c r="P19" s="246">
        <f>SUM(F19:L19)</f>
        <v>1</v>
      </c>
      <c r="Q19" s="254">
        <f>100%-P19</f>
        <v>0</v>
      </c>
      <c r="S19" s="240"/>
      <c r="T19" s="246"/>
    </row>
    <row r="20" spans="1:21" ht="6" customHeight="1">
      <c r="A20" s="644"/>
      <c r="B20" s="646"/>
      <c r="C20" s="647"/>
      <c r="D20" s="242"/>
      <c r="E20" s="382"/>
      <c r="F20" s="247"/>
      <c r="G20" s="247"/>
      <c r="H20" s="247"/>
      <c r="I20" s="247"/>
      <c r="J20" s="382"/>
      <c r="K20" s="382"/>
      <c r="L20" s="382"/>
      <c r="M20" s="253"/>
      <c r="O20" s="648"/>
      <c r="Q20" s="255"/>
    </row>
    <row r="21" spans="1:21" ht="12.75" customHeight="1">
      <c r="A21" s="644"/>
      <c r="B21" s="646"/>
      <c r="C21" s="647"/>
      <c r="D21" s="242" t="s">
        <v>28035</v>
      </c>
      <c r="E21" s="249"/>
      <c r="F21" s="249">
        <f>COMUNIDADES!$G$146/4</f>
        <v>121853.34127197336</v>
      </c>
      <c r="G21" s="249">
        <f>COMUNIDADES!$G$146/4</f>
        <v>121853.34127197336</v>
      </c>
      <c r="H21" s="249">
        <f>COMUNIDADES!$G$146/4</f>
        <v>121853.34127197336</v>
      </c>
      <c r="I21" s="249">
        <f>COMUNIDADES!$G$146/4</f>
        <v>121853.34127197336</v>
      </c>
      <c r="J21" s="249"/>
      <c r="K21" s="249"/>
      <c r="L21" s="249"/>
      <c r="M21" s="250">
        <f>SUM(E21:L21)</f>
        <v>487413.36508789344</v>
      </c>
      <c r="N21" s="251">
        <f>SUM(E21:L21)</f>
        <v>487413.36508789344</v>
      </c>
      <c r="O21" s="648"/>
      <c r="Q21" s="257"/>
      <c r="R21" s="252"/>
      <c r="S21" s="240"/>
    </row>
    <row r="22" spans="1:21" ht="12.75" customHeight="1">
      <c r="A22" s="644" t="s">
        <v>28212</v>
      </c>
      <c r="B22" s="645" t="str">
        <f>RESUMO!B14</f>
        <v>IATE CLUB</v>
      </c>
      <c r="C22" s="647">
        <f t="shared" ref="C22" si="7">M24/($M$12+$M$18+$M$21+$M$24+$M$27+$M$30)</f>
        <v>0.35538433612165893</v>
      </c>
      <c r="D22" s="242" t="s">
        <v>28021</v>
      </c>
      <c r="E22" s="243">
        <f>E24/$M$24</f>
        <v>0</v>
      </c>
      <c r="F22" s="243">
        <f t="shared" ref="F22:L22" si="8">F24/$M$24</f>
        <v>0</v>
      </c>
      <c r="G22" s="243">
        <f t="shared" si="8"/>
        <v>0.16666666666666666</v>
      </c>
      <c r="H22" s="243">
        <f t="shared" si="8"/>
        <v>0.16666666666666666</v>
      </c>
      <c r="I22" s="243">
        <f t="shared" si="8"/>
        <v>0.16666666666666666</v>
      </c>
      <c r="J22" s="243">
        <f t="shared" si="8"/>
        <v>0.16666666666666666</v>
      </c>
      <c r="K22" s="243">
        <f t="shared" si="8"/>
        <v>0.16666666666666666</v>
      </c>
      <c r="L22" s="243">
        <f t="shared" si="8"/>
        <v>0.16666666666666666</v>
      </c>
      <c r="M22" s="244">
        <f>SUM(E22:L22)</f>
        <v>0.99999999999999989</v>
      </c>
      <c r="N22" s="245">
        <f>SUM(E22:L22)</f>
        <v>0.99999999999999989</v>
      </c>
      <c r="O22" s="648" t="e">
        <f>#REF!-N24</f>
        <v>#REF!</v>
      </c>
      <c r="P22" s="246">
        <f>SUM(F22:L22)</f>
        <v>0.99999999999999989</v>
      </c>
      <c r="Q22" s="252"/>
      <c r="R22" s="252"/>
    </row>
    <row r="23" spans="1:21" ht="6" customHeight="1">
      <c r="A23" s="644"/>
      <c r="B23" s="646"/>
      <c r="C23" s="647"/>
      <c r="D23" s="242"/>
      <c r="E23" s="382"/>
      <c r="F23" s="382"/>
      <c r="G23" s="247"/>
      <c r="H23" s="247"/>
      <c r="I23" s="247"/>
      <c r="J23" s="247"/>
      <c r="K23" s="258"/>
      <c r="L23" s="258"/>
      <c r="M23" s="253"/>
      <c r="O23" s="648"/>
      <c r="Q23" s="252"/>
      <c r="R23" s="252"/>
      <c r="T23" s="230" t="s">
        <v>28036</v>
      </c>
    </row>
    <row r="24" spans="1:21" ht="12.75" customHeight="1">
      <c r="A24" s="644"/>
      <c r="B24" s="646"/>
      <c r="C24" s="647"/>
      <c r="D24" s="242" t="s">
        <v>28035</v>
      </c>
      <c r="E24" s="249"/>
      <c r="F24" s="249"/>
      <c r="G24" s="249">
        <f>COMUNIDADES!$G$321/6</f>
        <v>152196.4043291976</v>
      </c>
      <c r="H24" s="249">
        <f>COMUNIDADES!$G$321/6</f>
        <v>152196.4043291976</v>
      </c>
      <c r="I24" s="249">
        <f>COMUNIDADES!$G$321/6</f>
        <v>152196.4043291976</v>
      </c>
      <c r="J24" s="249">
        <f>COMUNIDADES!$G$321/6</f>
        <v>152196.4043291976</v>
      </c>
      <c r="K24" s="249">
        <f>COMUNIDADES!$G$321/6</f>
        <v>152196.4043291976</v>
      </c>
      <c r="L24" s="249">
        <f>COMUNIDADES!$G$321/6</f>
        <v>152196.4043291976</v>
      </c>
      <c r="M24" s="259">
        <f>SUM(E24:L24)</f>
        <v>913178.42597518559</v>
      </c>
      <c r="N24" s="251">
        <f>SUM(E24:L24)</f>
        <v>913178.42597518559</v>
      </c>
      <c r="O24" s="648"/>
      <c r="Q24" s="252"/>
      <c r="R24" s="252"/>
      <c r="S24" s="240"/>
      <c r="T24" s="240"/>
      <c r="U24" s="246"/>
    </row>
    <row r="25" spans="1:21" ht="12.75" customHeight="1">
      <c r="A25" s="644" t="s">
        <v>28213</v>
      </c>
      <c r="B25" s="645" t="str">
        <f>RESUMO!B15</f>
        <v>AVENIDA CELSO KELLY</v>
      </c>
      <c r="C25" s="647">
        <f t="shared" ref="C25" si="9">M27/($M$12+$M$18+$M$21+$M$24+$M$27+$M$30)</f>
        <v>0.26214602555236327</v>
      </c>
      <c r="D25" s="260" t="s">
        <v>28021</v>
      </c>
      <c r="E25" s="243">
        <f>E27/$M$27</f>
        <v>0</v>
      </c>
      <c r="F25" s="243">
        <f t="shared" ref="F25:L25" si="10">F27/$M$27</f>
        <v>0</v>
      </c>
      <c r="G25" s="243">
        <f t="shared" si="10"/>
        <v>0.16666666666666669</v>
      </c>
      <c r="H25" s="243">
        <f t="shared" si="10"/>
        <v>0.16666666666666669</v>
      </c>
      <c r="I25" s="243">
        <f t="shared" si="10"/>
        <v>0.16666666666666669</v>
      </c>
      <c r="J25" s="243">
        <f t="shared" si="10"/>
        <v>0.16666666666666669</v>
      </c>
      <c r="K25" s="243">
        <f t="shared" si="10"/>
        <v>0.16666666666666669</v>
      </c>
      <c r="L25" s="243">
        <f t="shared" si="10"/>
        <v>0.16666666666666669</v>
      </c>
      <c r="M25" s="244">
        <f>SUM(E25:L25)</f>
        <v>1.0000000000000002</v>
      </c>
      <c r="N25" s="251"/>
      <c r="O25" s="262"/>
      <c r="Q25" s="252"/>
      <c r="R25" s="252"/>
      <c r="S25" s="240"/>
      <c r="T25" s="240"/>
      <c r="U25" s="246"/>
    </row>
    <row r="26" spans="1:21" ht="6.6" customHeight="1">
      <c r="A26" s="644"/>
      <c r="B26" s="646"/>
      <c r="C26" s="647"/>
      <c r="D26" s="260"/>
      <c r="E26" s="381"/>
      <c r="F26" s="269"/>
      <c r="G26" s="264"/>
      <c r="H26" s="264"/>
      <c r="I26" s="264"/>
      <c r="J26" s="264"/>
      <c r="K26" s="264"/>
      <c r="L26" s="264"/>
      <c r="M26" s="265"/>
      <c r="N26" s="251"/>
      <c r="O26" s="262"/>
      <c r="Q26" s="252"/>
      <c r="R26" s="252"/>
      <c r="S26" s="240"/>
      <c r="T26" s="240"/>
      <c r="U26" s="246"/>
    </row>
    <row r="27" spans="1:21" ht="12.75" customHeight="1">
      <c r="A27" s="644"/>
      <c r="B27" s="646"/>
      <c r="C27" s="647"/>
      <c r="D27" s="260" t="s">
        <v>28035</v>
      </c>
      <c r="E27" s="249"/>
      <c r="F27" s="249"/>
      <c r="G27" s="249">
        <f>'AVENIDA CELSO KELLY'!$G$32/6</f>
        <v>112266.29438333336</v>
      </c>
      <c r="H27" s="249">
        <f>'AVENIDA CELSO KELLY'!$G$32/6</f>
        <v>112266.29438333336</v>
      </c>
      <c r="I27" s="249">
        <f>'AVENIDA CELSO KELLY'!$G$32/6</f>
        <v>112266.29438333336</v>
      </c>
      <c r="J27" s="249">
        <f>'AVENIDA CELSO KELLY'!$G$32/6</f>
        <v>112266.29438333336</v>
      </c>
      <c r="K27" s="249">
        <f>'AVENIDA CELSO KELLY'!$G$32/6</f>
        <v>112266.29438333336</v>
      </c>
      <c r="L27" s="249">
        <f>'AVENIDA CELSO KELLY'!$G$32/6</f>
        <v>112266.29438333336</v>
      </c>
      <c r="M27" s="259">
        <f>SUM(E27:L27)</f>
        <v>673597.76630000002</v>
      </c>
      <c r="N27" s="251"/>
      <c r="O27" s="262"/>
      <c r="Q27" s="252"/>
      <c r="R27" s="252"/>
      <c r="S27" s="240"/>
      <c r="T27" s="240"/>
      <c r="U27" s="246"/>
    </row>
    <row r="28" spans="1:21" ht="12.75" customHeight="1">
      <c r="A28" s="644" t="s">
        <v>28499</v>
      </c>
      <c r="B28" s="645" t="str">
        <f>RESUMO!B16</f>
        <v>BAIA AVENIDA CHICO XAVIER</v>
      </c>
      <c r="C28" s="647">
        <f t="shared" ref="C28" si="11">M30/($M$12+$M$18+$M$21+$M$24+$M$27+$M$30)</f>
        <v>6.4661714737591957E-3</v>
      </c>
      <c r="D28" s="260" t="s">
        <v>28021</v>
      </c>
      <c r="E28" s="243">
        <f>E30/$M$30</f>
        <v>0</v>
      </c>
      <c r="F28" s="243">
        <f t="shared" ref="F28:L28" si="12">F30/$M$30</f>
        <v>0</v>
      </c>
      <c r="G28" s="243">
        <f t="shared" si="12"/>
        <v>0</v>
      </c>
      <c r="H28" s="243">
        <f t="shared" si="12"/>
        <v>0</v>
      </c>
      <c r="I28" s="243">
        <f t="shared" si="12"/>
        <v>0</v>
      </c>
      <c r="J28" s="243">
        <f t="shared" si="12"/>
        <v>0</v>
      </c>
      <c r="K28" s="243">
        <f t="shared" si="12"/>
        <v>0</v>
      </c>
      <c r="L28" s="243">
        <f t="shared" si="12"/>
        <v>1</v>
      </c>
      <c r="M28" s="244">
        <f>SUM(E28:L28)</f>
        <v>1</v>
      </c>
      <c r="N28" s="251"/>
      <c r="O28" s="262"/>
      <c r="Q28" s="252"/>
      <c r="R28" s="252"/>
      <c r="S28" s="240"/>
      <c r="T28" s="240"/>
      <c r="U28" s="246"/>
    </row>
    <row r="29" spans="1:21" ht="6" customHeight="1">
      <c r="A29" s="644"/>
      <c r="B29" s="646"/>
      <c r="C29" s="647"/>
      <c r="D29" s="260"/>
      <c r="E29" s="381"/>
      <c r="F29" s="269"/>
      <c r="G29" s="269"/>
      <c r="H29" s="269"/>
      <c r="I29" s="269"/>
      <c r="J29" s="269"/>
      <c r="K29" s="269"/>
      <c r="L29" s="264"/>
      <c r="M29" s="265"/>
      <c r="N29" s="251"/>
      <c r="O29" s="262"/>
      <c r="Q29" s="252"/>
      <c r="R29" s="252"/>
      <c r="S29" s="240"/>
      <c r="T29" s="240"/>
      <c r="U29" s="246"/>
    </row>
    <row r="30" spans="1:21" ht="12.75" customHeight="1">
      <c r="A30" s="644"/>
      <c r="B30" s="646"/>
      <c r="C30" s="647"/>
      <c r="D30" s="260" t="s">
        <v>28035</v>
      </c>
      <c r="E30" s="249"/>
      <c r="F30" s="249"/>
      <c r="G30" s="249"/>
      <c r="H30" s="249"/>
      <c r="I30" s="249"/>
      <c r="J30" s="249"/>
      <c r="K30" s="249"/>
      <c r="L30" s="249">
        <f>'Av CHICO XAVIER'!$G$20/1</f>
        <v>16615.161920000002</v>
      </c>
      <c r="M30" s="259">
        <f>SUM(E30:L30)</f>
        <v>16615.161920000002</v>
      </c>
      <c r="N30" s="251"/>
      <c r="O30" s="262"/>
      <c r="Q30" s="252"/>
      <c r="R30" s="252"/>
      <c r="S30" s="240"/>
      <c r="T30" s="240"/>
      <c r="U30" s="246"/>
    </row>
    <row r="31" spans="1:21" ht="12.6" customHeight="1">
      <c r="A31" s="644" t="s">
        <v>28037</v>
      </c>
      <c r="B31" s="656" t="str">
        <f>"BDI - "&amp;ROUND('BDI '!E19,2)&amp;"%"</f>
        <v>BDI - 19%</v>
      </c>
      <c r="C31" s="657"/>
      <c r="D31" s="242" t="s">
        <v>28021</v>
      </c>
      <c r="E31" s="261">
        <f>E33/$M$33</f>
        <v>6.1457756616703045E-2</v>
      </c>
      <c r="F31" s="261">
        <f t="shared" ref="F31:L31" si="13">F33/$M$33</f>
        <v>9.9382008019653023E-2</v>
      </c>
      <c r="G31" s="261">
        <f t="shared" si="13"/>
        <v>0.1579603125150506</v>
      </c>
      <c r="H31" s="261">
        <f t="shared" si="13"/>
        <v>0.1579603125150506</v>
      </c>
      <c r="I31" s="261">
        <f t="shared" si="13"/>
        <v>0.1579603125150506</v>
      </c>
      <c r="J31" s="261">
        <f t="shared" si="13"/>
        <v>0.12003606111210061</v>
      </c>
      <c r="K31" s="261">
        <f t="shared" si="13"/>
        <v>0.12003606111210061</v>
      </c>
      <c r="L31" s="261">
        <f t="shared" si="13"/>
        <v>0.12520717559429109</v>
      </c>
      <c r="M31" s="244">
        <f>SUM(E31:L31)</f>
        <v>1.0000000000000002</v>
      </c>
      <c r="N31" s="251"/>
      <c r="O31" s="262"/>
      <c r="Q31" s="252"/>
      <c r="R31" s="252"/>
      <c r="S31" s="240"/>
    </row>
    <row r="32" spans="1:21" ht="6.6" customHeight="1">
      <c r="A32" s="644"/>
      <c r="B32" s="658"/>
      <c r="C32" s="659"/>
      <c r="D32" s="242"/>
      <c r="E32" s="266"/>
      <c r="F32" s="263"/>
      <c r="G32" s="263"/>
      <c r="H32" s="263"/>
      <c r="I32" s="263"/>
      <c r="J32" s="263"/>
      <c r="K32" s="267"/>
      <c r="L32" s="267"/>
      <c r="M32" s="268"/>
      <c r="N32" s="251"/>
      <c r="O32" s="262"/>
      <c r="Q32" s="252"/>
      <c r="R32" s="252"/>
    </row>
    <row r="33" spans="1:20" ht="12" customHeight="1">
      <c r="A33" s="644"/>
      <c r="B33" s="660"/>
      <c r="C33" s="661"/>
      <c r="D33" s="242" t="s">
        <v>28035</v>
      </c>
      <c r="E33" s="269">
        <f>(E12+E15+E18+E21+E24+E27+E30)*'BDI '!$E$19/100</f>
        <v>37518.954642993136</v>
      </c>
      <c r="F33" s="269">
        <f>(F12+F15+F18+F21+F24+F27+F30)*'BDI '!$E$19/100</f>
        <v>60671.089484668075</v>
      </c>
      <c r="G33" s="269">
        <f>(G12+G15+G18+G21+G24+G27+G30)*'BDI '!$E$19/100</f>
        <v>96432.185730555822</v>
      </c>
      <c r="H33" s="269">
        <f>(H12+H15+H18+H21+H24+H27+H30)*'BDI '!$E$19/100</f>
        <v>96432.185730555822</v>
      </c>
      <c r="I33" s="269">
        <f>(I12+I15+I18+I21+I24+I27+I30)*'BDI '!$E$19/100</f>
        <v>96432.185730555822</v>
      </c>
      <c r="J33" s="269">
        <f>(J12+J15+J18+J21+J24+J27+J30)*'BDI '!$E$19/100</f>
        <v>73280.050888880884</v>
      </c>
      <c r="K33" s="269">
        <f>(K12+K15+K18+K21+K24+K27+K30)*'BDI '!$E$19/100</f>
        <v>73280.050888880884</v>
      </c>
      <c r="L33" s="269">
        <f>(L12+L15+L18+L21+L24+L27+L30)*'BDI '!$E$19/100</f>
        <v>76436.931653680876</v>
      </c>
      <c r="M33" s="259">
        <f>SUM(E33:L33)</f>
        <v>610483.63475077122</v>
      </c>
      <c r="N33" s="251"/>
      <c r="O33" s="262"/>
      <c r="R33" s="252"/>
      <c r="S33" s="240"/>
      <c r="T33" s="246"/>
    </row>
    <row r="34" spans="1:20" ht="15.6" customHeight="1">
      <c r="A34" s="270"/>
      <c r="B34" s="271"/>
      <c r="C34" s="272"/>
      <c r="D34" s="242"/>
      <c r="E34" s="273"/>
      <c r="F34" s="274"/>
      <c r="G34" s="275"/>
      <c r="H34" s="276"/>
      <c r="I34" s="276"/>
      <c r="J34" s="276"/>
      <c r="K34" s="256"/>
      <c r="L34" s="277" t="s">
        <v>144</v>
      </c>
      <c r="M34" s="278"/>
      <c r="N34" s="251"/>
      <c r="O34" s="262"/>
      <c r="S34" s="240"/>
      <c r="T34" s="246"/>
    </row>
    <row r="35" spans="1:20" ht="16.5" customHeight="1">
      <c r="A35" s="662" t="s">
        <v>144</v>
      </c>
      <c r="B35" s="663" t="s">
        <v>28038</v>
      </c>
      <c r="C35" s="663"/>
      <c r="D35" s="242" t="s">
        <v>28035</v>
      </c>
      <c r="E35" s="279">
        <f>E12+E15+E18+E21+E24+E27+E30+E33</f>
        <v>234987.13697453597</v>
      </c>
      <c r="F35" s="279">
        <f t="shared" ref="F35:L35" si="14">F12+F15+F18+F21+F24+F27+F30+F33</f>
        <v>379992.61308818427</v>
      </c>
      <c r="G35" s="279">
        <f t="shared" si="14"/>
        <v>603970.00536506018</v>
      </c>
      <c r="H35" s="279">
        <f t="shared" si="14"/>
        <v>603970.00536506018</v>
      </c>
      <c r="I35" s="279">
        <f t="shared" si="14"/>
        <v>603970.00536506018</v>
      </c>
      <c r="J35" s="279">
        <f t="shared" si="14"/>
        <v>458964.52925141179</v>
      </c>
      <c r="K35" s="279">
        <f t="shared" si="14"/>
        <v>458964.52925141179</v>
      </c>
      <c r="L35" s="279">
        <f t="shared" si="14"/>
        <v>478736.57193621178</v>
      </c>
      <c r="M35" s="280"/>
      <c r="N35" s="251">
        <f>SUM(E35:L35)</f>
        <v>3823555.3965969356</v>
      </c>
      <c r="O35" s="262" t="e">
        <f>#REF!-N35</f>
        <v>#REF!</v>
      </c>
      <c r="R35" s="240"/>
      <c r="S35" s="240"/>
    </row>
    <row r="36" spans="1:20" ht="15.75" customHeight="1">
      <c r="A36" s="662"/>
      <c r="B36" s="663" t="s">
        <v>28039</v>
      </c>
      <c r="C36" s="663"/>
      <c r="D36" s="242" t="s">
        <v>28035</v>
      </c>
      <c r="E36" s="279">
        <f>E35</f>
        <v>234987.13697453597</v>
      </c>
      <c r="F36" s="279">
        <f>E36+F35</f>
        <v>614979.75006272027</v>
      </c>
      <c r="G36" s="279">
        <f t="shared" ref="G36:L36" si="15">F36+G35</f>
        <v>1218949.7554277806</v>
      </c>
      <c r="H36" s="279">
        <f t="shared" si="15"/>
        <v>1822919.7607928407</v>
      </c>
      <c r="I36" s="279">
        <f t="shared" si="15"/>
        <v>2426889.7661579009</v>
      </c>
      <c r="J36" s="279">
        <f t="shared" si="15"/>
        <v>2885854.2954093125</v>
      </c>
      <c r="K36" s="279">
        <f t="shared" si="15"/>
        <v>3344818.824660724</v>
      </c>
      <c r="L36" s="279">
        <f t="shared" si="15"/>
        <v>3823555.3965969356</v>
      </c>
      <c r="M36" s="281">
        <f>M12+M15+M18+M21+M24+M27+M30+M33</f>
        <v>3823555.3965969365</v>
      </c>
      <c r="N36" s="251"/>
      <c r="O36" s="262"/>
      <c r="S36" s="240"/>
    </row>
    <row r="37" spans="1:20" ht="15.6" customHeight="1">
      <c r="A37" s="664"/>
      <c r="B37" s="665"/>
      <c r="C37" s="665"/>
      <c r="D37" s="665"/>
      <c r="E37" s="665"/>
      <c r="F37" s="665"/>
      <c r="G37" s="665"/>
      <c r="H37" s="665"/>
      <c r="I37" s="665"/>
      <c r="J37" s="665"/>
      <c r="K37" s="665"/>
      <c r="L37" s="665"/>
      <c r="M37" s="666"/>
      <c r="S37" s="282"/>
      <c r="T37" s="283"/>
    </row>
    <row r="38" spans="1:20" ht="15" customHeight="1" thickBot="1">
      <c r="A38" s="653"/>
      <c r="B38" s="654"/>
      <c r="C38" s="654"/>
      <c r="D38" s="654"/>
      <c r="E38" s="654"/>
      <c r="F38" s="654"/>
      <c r="G38" s="654"/>
      <c r="H38" s="654"/>
      <c r="I38" s="654"/>
      <c r="J38" s="654"/>
      <c r="K38" s="654"/>
      <c r="L38" s="654"/>
      <c r="M38" s="655"/>
    </row>
    <row r="39" spans="1:20">
      <c r="K39" s="284"/>
      <c r="L39" s="285"/>
      <c r="M39" s="285"/>
    </row>
    <row r="40" spans="1:20">
      <c r="L40" s="240"/>
      <c r="M40" s="240"/>
    </row>
    <row r="41" spans="1:20">
      <c r="G41" s="240"/>
      <c r="L41" s="240"/>
      <c r="M41" s="240"/>
    </row>
    <row r="42" spans="1:20">
      <c r="G42" s="240"/>
    </row>
    <row r="43" spans="1:20">
      <c r="E43" s="246"/>
      <c r="F43" s="246"/>
      <c r="G43" s="246"/>
      <c r="H43" s="246"/>
      <c r="I43" s="246"/>
      <c r="J43" s="246"/>
      <c r="K43" s="246"/>
      <c r="L43" s="246"/>
    </row>
    <row r="47" spans="1:20">
      <c r="G47" s="286"/>
      <c r="K47" s="286"/>
    </row>
  </sheetData>
  <mergeCells count="42">
    <mergeCell ref="O22:O24"/>
    <mergeCell ref="A25:A27"/>
    <mergeCell ref="B25:B27"/>
    <mergeCell ref="C25:C27"/>
    <mergeCell ref="A38:M38"/>
    <mergeCell ref="A31:A33"/>
    <mergeCell ref="B31:C33"/>
    <mergeCell ref="A35:A36"/>
    <mergeCell ref="B35:C35"/>
    <mergeCell ref="B36:C36"/>
    <mergeCell ref="A37:M37"/>
    <mergeCell ref="O19:O21"/>
    <mergeCell ref="A8:A9"/>
    <mergeCell ref="B8:B9"/>
    <mergeCell ref="C8:C9"/>
    <mergeCell ref="D8:D9"/>
    <mergeCell ref="M8:M9"/>
    <mergeCell ref="A10:A12"/>
    <mergeCell ref="B10:B12"/>
    <mergeCell ref="C10:C12"/>
    <mergeCell ref="O10:O12"/>
    <mergeCell ref="A16:A18"/>
    <mergeCell ref="B16:B18"/>
    <mergeCell ref="C16:C18"/>
    <mergeCell ref="O16:O18"/>
    <mergeCell ref="A13:A15"/>
    <mergeCell ref="B13:B15"/>
    <mergeCell ref="A7:D7"/>
    <mergeCell ref="E7:M7"/>
    <mergeCell ref="G1:M4"/>
    <mergeCell ref="A28:A30"/>
    <mergeCell ref="B28:B30"/>
    <mergeCell ref="C28:C30"/>
    <mergeCell ref="A5:L5"/>
    <mergeCell ref="A6:L6"/>
    <mergeCell ref="A19:A21"/>
    <mergeCell ref="B19:B21"/>
    <mergeCell ref="C19:C21"/>
    <mergeCell ref="A22:A24"/>
    <mergeCell ref="B22:B24"/>
    <mergeCell ref="C22:C24"/>
    <mergeCell ref="C13:C15"/>
  </mergeCells>
  <phoneticPr fontId="34" type="noConversion"/>
  <printOptions horizontalCentered="1"/>
  <pageMargins left="0.39370078740157483" right="0.39370078740157483" top="0.78740157480314965" bottom="0.6692913385826772" header="0.39370078740157483" footer="0.35433070866141736"/>
  <pageSetup paperSize="9" scale="64"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9"/>
  <sheetViews>
    <sheetView topLeftCell="A3" zoomScale="130" zoomScaleNormal="130" zoomScaleSheetLayoutView="100" workbookViewId="0">
      <selection activeCell="I13" sqref="I13"/>
    </sheetView>
  </sheetViews>
  <sheetFormatPr defaultColWidth="9.140625" defaultRowHeight="15"/>
  <cols>
    <col min="1" max="1" width="9.140625" style="218" customWidth="1"/>
    <col min="2" max="2" width="7.28515625" style="218" customWidth="1"/>
    <col min="3" max="3" width="38.7109375" style="218" customWidth="1"/>
    <col min="4" max="4" width="32.28515625" style="218" customWidth="1"/>
    <col min="5" max="5" width="18" style="218" bestFit="1" customWidth="1"/>
    <col min="6" max="6" width="9.140625" style="218"/>
    <col min="7" max="7" width="14" style="218" bestFit="1" customWidth="1"/>
    <col min="8" max="8" width="9.140625" style="218"/>
    <col min="9" max="9" width="19" style="218" bestFit="1" customWidth="1"/>
    <col min="10" max="16384" width="9.140625" style="218"/>
  </cols>
  <sheetData>
    <row r="1" spans="1:17">
      <c r="A1" s="670"/>
      <c r="B1" s="671"/>
      <c r="C1" s="672"/>
      <c r="D1" s="676" t="str">
        <f>RESUMO!C1</f>
        <v xml:space="preserve">URBANISMO E DRENAGEM DAS COMUNIDADES ACÚRCIO TORRES, ALMIRANTE TAMANDARÉ, IATE CLUB E AVENIDA CELSO KELLY- NITERÓI - RJ </v>
      </c>
      <c r="E1" s="677"/>
      <c r="F1" s="217"/>
      <c r="G1" s="217"/>
      <c r="H1" s="217"/>
      <c r="I1" s="217"/>
      <c r="J1" s="217"/>
      <c r="K1" s="217"/>
      <c r="L1" s="217"/>
      <c r="M1" s="217"/>
      <c r="N1" s="217"/>
      <c r="O1" s="217"/>
      <c r="P1" s="217"/>
      <c r="Q1" s="217"/>
    </row>
    <row r="2" spans="1:17">
      <c r="A2" s="673"/>
      <c r="B2" s="674"/>
      <c r="C2" s="675"/>
      <c r="D2" s="678"/>
      <c r="E2" s="679"/>
      <c r="F2" s="217"/>
      <c r="G2" s="217"/>
      <c r="H2" s="217"/>
      <c r="I2" s="217"/>
      <c r="J2" s="217"/>
      <c r="K2" s="217"/>
      <c r="L2" s="217"/>
      <c r="M2" s="217"/>
      <c r="N2" s="217"/>
      <c r="O2" s="217"/>
      <c r="P2" s="217"/>
      <c r="Q2" s="217"/>
    </row>
    <row r="3" spans="1:17">
      <c r="A3" s="673"/>
      <c r="B3" s="674"/>
      <c r="C3" s="675"/>
      <c r="D3" s="678"/>
      <c r="E3" s="679"/>
      <c r="F3" s="217"/>
      <c r="G3" s="217"/>
      <c r="H3" s="217"/>
      <c r="I3" s="217"/>
      <c r="J3" s="217"/>
      <c r="K3" s="217"/>
      <c r="L3" s="217"/>
      <c r="M3" s="217"/>
      <c r="N3" s="217"/>
      <c r="O3" s="217"/>
      <c r="P3" s="217"/>
      <c r="Q3" s="217"/>
    </row>
    <row r="4" spans="1:17" ht="21.75" customHeight="1" thickBot="1">
      <c r="A4" s="673"/>
      <c r="B4" s="674"/>
      <c r="C4" s="675"/>
      <c r="D4" s="680"/>
      <c r="E4" s="681"/>
      <c r="F4" s="217"/>
      <c r="G4" s="217"/>
      <c r="H4" s="217"/>
      <c r="I4" s="217"/>
      <c r="J4" s="217"/>
      <c r="K4" s="217"/>
      <c r="L4" s="217"/>
      <c r="M4" s="217"/>
      <c r="N4" s="217"/>
      <c r="O4" s="217"/>
      <c r="P4" s="217"/>
      <c r="Q4" s="217"/>
    </row>
    <row r="5" spans="1:17" ht="15.75" customHeight="1" thickBot="1">
      <c r="A5" s="682" t="s">
        <v>27996</v>
      </c>
      <c r="B5" s="683"/>
      <c r="C5" s="683"/>
      <c r="D5" s="683"/>
      <c r="E5" s="684"/>
      <c r="F5" s="217"/>
      <c r="G5" s="217"/>
      <c r="H5" s="217"/>
      <c r="I5" s="217"/>
      <c r="J5" s="217"/>
      <c r="K5" s="217"/>
      <c r="L5" s="217"/>
      <c r="M5" s="217"/>
      <c r="N5" s="217"/>
      <c r="O5" s="217"/>
      <c r="P5" s="217"/>
      <c r="Q5" s="217"/>
    </row>
    <row r="6" spans="1:17" ht="15.75" thickBot="1">
      <c r="A6" s="685" t="s">
        <v>1</v>
      </c>
      <c r="B6" s="686"/>
      <c r="C6" s="686"/>
      <c r="D6" s="687"/>
      <c r="E6" s="219" t="s">
        <v>27997</v>
      </c>
      <c r="F6" s="217"/>
      <c r="G6" s="217"/>
      <c r="H6" s="217"/>
      <c r="I6" s="217"/>
      <c r="J6" s="217"/>
      <c r="K6" s="217"/>
      <c r="L6" s="217"/>
      <c r="M6" s="217"/>
      <c r="N6" s="217"/>
      <c r="O6" s="217"/>
      <c r="P6" s="217"/>
      <c r="Q6" s="217"/>
    </row>
    <row r="7" spans="1:17" ht="15.75" thickBot="1">
      <c r="A7" s="688" t="s">
        <v>27998</v>
      </c>
      <c r="B7" s="689"/>
      <c r="C7" s="689"/>
      <c r="D7" s="689"/>
      <c r="E7" s="690"/>
      <c r="F7" s="217"/>
      <c r="G7" s="217"/>
      <c r="H7" s="217"/>
      <c r="I7" s="217"/>
      <c r="J7" s="217"/>
      <c r="K7" s="217"/>
      <c r="L7" s="217"/>
      <c r="M7" s="217"/>
      <c r="N7" s="217"/>
      <c r="O7" s="217"/>
      <c r="P7" s="217"/>
      <c r="Q7" s="217"/>
    </row>
    <row r="8" spans="1:17" ht="15.75" customHeight="1" thickBot="1">
      <c r="A8" s="667" t="s">
        <v>27999</v>
      </c>
      <c r="B8" s="668"/>
      <c r="C8" s="668"/>
      <c r="D8" s="669"/>
      <c r="E8" s="220">
        <v>3.8</v>
      </c>
      <c r="F8" s="217"/>
      <c r="G8" s="217"/>
      <c r="H8" s="217"/>
      <c r="I8" s="217"/>
      <c r="J8" s="217"/>
      <c r="K8" s="217"/>
      <c r="L8" s="217"/>
      <c r="M8" s="217"/>
      <c r="N8" s="217"/>
      <c r="O8" s="217"/>
      <c r="P8" s="217"/>
      <c r="Q8" s="217"/>
    </row>
    <row r="9" spans="1:17" ht="15.75" thickBot="1">
      <c r="A9" s="667" t="s">
        <v>28000</v>
      </c>
      <c r="B9" s="668"/>
      <c r="C9" s="668"/>
      <c r="D9" s="669"/>
      <c r="E9" s="220">
        <v>0.35</v>
      </c>
    </row>
    <row r="10" spans="1:17" ht="15.75" thickBot="1">
      <c r="A10" s="667" t="s">
        <v>28001</v>
      </c>
      <c r="B10" s="668"/>
      <c r="C10" s="668"/>
      <c r="D10" s="669"/>
      <c r="E10" s="221">
        <v>0.5</v>
      </c>
    </row>
    <row r="11" spans="1:17" ht="15.75" thickBot="1">
      <c r="A11" s="688" t="s">
        <v>28002</v>
      </c>
      <c r="B11" s="689"/>
      <c r="C11" s="689"/>
      <c r="D11" s="689"/>
      <c r="E11" s="690"/>
    </row>
    <row r="12" spans="1:17" ht="15.75" thickBot="1">
      <c r="A12" s="667" t="s">
        <v>28003</v>
      </c>
      <c r="B12" s="668"/>
      <c r="C12" s="668"/>
      <c r="D12" s="669"/>
      <c r="E12" s="221">
        <v>0.85</v>
      </c>
    </row>
    <row r="13" spans="1:17" ht="15.75" thickBot="1">
      <c r="A13" s="688" t="s">
        <v>28004</v>
      </c>
      <c r="B13" s="689"/>
      <c r="C13" s="689"/>
      <c r="D13" s="689"/>
      <c r="E13" s="690"/>
    </row>
    <row r="14" spans="1:17" ht="15.75" thickBot="1">
      <c r="A14" s="667" t="s">
        <v>28005</v>
      </c>
      <c r="B14" s="668"/>
      <c r="C14" s="668"/>
      <c r="D14" s="669"/>
      <c r="E14" s="221">
        <v>5</v>
      </c>
    </row>
    <row r="15" spans="1:17" ht="15.75" thickBot="1">
      <c r="A15" s="688" t="s">
        <v>28006</v>
      </c>
      <c r="B15" s="689"/>
      <c r="C15" s="689"/>
      <c r="D15" s="689"/>
      <c r="E15" s="690"/>
    </row>
    <row r="16" spans="1:17" ht="15.75" thickBot="1">
      <c r="A16" s="667" t="s">
        <v>28007</v>
      </c>
      <c r="B16" s="668"/>
      <c r="C16" s="668"/>
      <c r="D16" s="669"/>
      <c r="E16" s="220">
        <v>3</v>
      </c>
    </row>
    <row r="17" spans="1:5" ht="15.75" thickBot="1">
      <c r="A17" s="667" t="s">
        <v>28008</v>
      </c>
      <c r="B17" s="668"/>
      <c r="C17" s="668"/>
      <c r="D17" s="669"/>
      <c r="E17" s="220">
        <v>3</v>
      </c>
    </row>
    <row r="18" spans="1:5" ht="15.75" thickBot="1">
      <c r="A18" s="667" t="s">
        <v>28009</v>
      </c>
      <c r="B18" s="668"/>
      <c r="C18" s="668"/>
      <c r="D18" s="669"/>
      <c r="E18" s="220">
        <v>0.65</v>
      </c>
    </row>
    <row r="19" spans="1:5" ht="15.75" thickBot="1">
      <c r="B19" s="222"/>
      <c r="C19" s="222"/>
      <c r="D19" s="223" t="s">
        <v>28010</v>
      </c>
      <c r="E19" s="224">
        <f>ROUND((((1+SUM(E8,E9,E10)/100)*(1+E12/100)*(1+E14/100))/(1-(SUM(E16:E18))/100)-1)*100,0)</f>
        <v>19</v>
      </c>
    </row>
    <row r="21" spans="1:5">
      <c r="A21" s="218" t="s">
        <v>28011</v>
      </c>
    </row>
    <row r="22" spans="1:5">
      <c r="A22" s="225"/>
    </row>
    <row r="23" spans="1:5">
      <c r="A23" s="225"/>
    </row>
    <row r="24" spans="1:5">
      <c r="A24" s="225"/>
    </row>
    <row r="25" spans="1:5">
      <c r="A25" s="226" t="s">
        <v>28012</v>
      </c>
      <c r="B25" s="226"/>
      <c r="C25" s="226"/>
    </row>
    <row r="26" spans="1:5">
      <c r="A26" s="218" t="s">
        <v>28013</v>
      </c>
    </row>
    <row r="27" spans="1:5">
      <c r="A27" s="218" t="s">
        <v>28014</v>
      </c>
    </row>
    <row r="28" spans="1:5">
      <c r="A28" s="218" t="s">
        <v>28015</v>
      </c>
    </row>
    <row r="29" spans="1:5">
      <c r="A29" s="218" t="s">
        <v>28016</v>
      </c>
    </row>
  </sheetData>
  <dataConsolidate/>
  <mergeCells count="16">
    <mergeCell ref="A15:E15"/>
    <mergeCell ref="A16:D16"/>
    <mergeCell ref="A17:D17"/>
    <mergeCell ref="A18:D18"/>
    <mergeCell ref="A9:D9"/>
    <mergeCell ref="A10:D10"/>
    <mergeCell ref="A11:E11"/>
    <mergeCell ref="A12:D12"/>
    <mergeCell ref="A13:E13"/>
    <mergeCell ref="A14:D14"/>
    <mergeCell ref="A8:D8"/>
    <mergeCell ref="A1:C4"/>
    <mergeCell ref="D1:E4"/>
    <mergeCell ref="A5:E5"/>
    <mergeCell ref="A6:D6"/>
    <mergeCell ref="A7:E7"/>
  </mergeCells>
  <printOptions horizontalCentered="1"/>
  <pageMargins left="0.51181102362204722" right="0.51181102362204722" top="0.78740157480314965" bottom="0.78740157480314965" header="0.31496062992125984" footer="0.31496062992125984"/>
  <pageSetup paperSize="9" scale="87"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361"/>
  <sheetViews>
    <sheetView topLeftCell="A2536" workbookViewId="0">
      <selection activeCell="M2546" sqref="M2546"/>
    </sheetView>
  </sheetViews>
  <sheetFormatPr defaultRowHeight="15"/>
  <cols>
    <col min="1" max="1" width="13.7109375" style="362" customWidth="1"/>
    <col min="2" max="2" width="17.7109375" style="363" customWidth="1"/>
    <col min="3" max="16384" width="9.140625" style="364"/>
  </cols>
  <sheetData>
    <row r="1" spans="1:2">
      <c r="A1" s="365" t="s">
        <v>176</v>
      </c>
      <c r="B1" s="366" t="s">
        <v>177</v>
      </c>
    </row>
    <row r="2" spans="1:2">
      <c r="A2" s="365" t="s">
        <v>178</v>
      </c>
      <c r="B2" s="366">
        <v>183.56</v>
      </c>
    </row>
    <row r="3" spans="1:2">
      <c r="A3" s="365" t="s">
        <v>179</v>
      </c>
      <c r="B3" s="366">
        <v>168.91</v>
      </c>
    </row>
    <row r="4" spans="1:2">
      <c r="A4" s="365" t="s">
        <v>180</v>
      </c>
      <c r="B4" s="366">
        <v>183.56</v>
      </c>
    </row>
    <row r="5" spans="1:2">
      <c r="A5" s="365" t="s">
        <v>181</v>
      </c>
      <c r="B5" s="366">
        <v>168.91</v>
      </c>
    </row>
    <row r="6" spans="1:2">
      <c r="A6" s="365" t="s">
        <v>182</v>
      </c>
      <c r="B6" s="366">
        <v>107.16</v>
      </c>
    </row>
    <row r="7" spans="1:2">
      <c r="A7" s="365" t="s">
        <v>183</v>
      </c>
      <c r="B7" s="366">
        <v>98.6</v>
      </c>
    </row>
    <row r="8" spans="1:2">
      <c r="A8" s="365" t="s">
        <v>184</v>
      </c>
      <c r="B8" s="366">
        <v>207</v>
      </c>
    </row>
    <row r="9" spans="1:2">
      <c r="A9" s="365" t="s">
        <v>185</v>
      </c>
      <c r="B9" s="366">
        <v>190.48</v>
      </c>
    </row>
    <row r="10" spans="1:2">
      <c r="A10" s="365" t="s">
        <v>186</v>
      </c>
      <c r="B10" s="366">
        <v>480.52</v>
      </c>
    </row>
    <row r="11" spans="1:2">
      <c r="A11" s="365" t="s">
        <v>187</v>
      </c>
      <c r="B11" s="366">
        <v>442.16</v>
      </c>
    </row>
    <row r="12" spans="1:2">
      <c r="A12" s="365" t="s">
        <v>188</v>
      </c>
      <c r="B12" s="366">
        <v>253.49</v>
      </c>
    </row>
    <row r="13" spans="1:2">
      <c r="A13" s="365" t="s">
        <v>189</v>
      </c>
      <c r="B13" s="366">
        <v>233.26</v>
      </c>
    </row>
    <row r="14" spans="1:2">
      <c r="A14" s="365" t="s">
        <v>190</v>
      </c>
      <c r="B14" s="366">
        <v>102.05</v>
      </c>
    </row>
    <row r="15" spans="1:2">
      <c r="A15" s="365" t="s">
        <v>191</v>
      </c>
      <c r="B15" s="366">
        <v>93.9</v>
      </c>
    </row>
    <row r="16" spans="1:2">
      <c r="A16" s="365" t="s">
        <v>192</v>
      </c>
      <c r="B16" s="366">
        <v>95.47</v>
      </c>
    </row>
    <row r="17" spans="1:2">
      <c r="A17" s="365" t="s">
        <v>193</v>
      </c>
      <c r="B17" s="366">
        <v>87.85</v>
      </c>
    </row>
    <row r="18" spans="1:2">
      <c r="A18" s="365" t="s">
        <v>194</v>
      </c>
      <c r="B18" s="366">
        <v>227.15</v>
      </c>
    </row>
    <row r="19" spans="1:2">
      <c r="A19" s="365" t="s">
        <v>195</v>
      </c>
      <c r="B19" s="366">
        <v>209.02</v>
      </c>
    </row>
    <row r="20" spans="1:2">
      <c r="A20" s="365" t="s">
        <v>196</v>
      </c>
      <c r="B20" s="366">
        <v>64.19</v>
      </c>
    </row>
    <row r="21" spans="1:2">
      <c r="A21" s="365" t="s">
        <v>197</v>
      </c>
      <c r="B21" s="366">
        <v>59.06</v>
      </c>
    </row>
    <row r="22" spans="1:2">
      <c r="A22" s="365" t="s">
        <v>198</v>
      </c>
      <c r="B22" s="366">
        <v>400.54</v>
      </c>
    </row>
    <row r="23" spans="1:2">
      <c r="A23" s="365" t="s">
        <v>199</v>
      </c>
      <c r="B23" s="366">
        <v>368.57</v>
      </c>
    </row>
    <row r="24" spans="1:2">
      <c r="A24" s="365" t="s">
        <v>200</v>
      </c>
      <c r="B24" s="366">
        <v>480.52</v>
      </c>
    </row>
    <row r="25" spans="1:2">
      <c r="A25" s="365" t="s">
        <v>201</v>
      </c>
      <c r="B25" s="366">
        <v>442.16</v>
      </c>
    </row>
    <row r="26" spans="1:2">
      <c r="A26" s="365" t="s">
        <v>202</v>
      </c>
      <c r="B26" s="366">
        <v>773.35</v>
      </c>
    </row>
    <row r="27" spans="1:2">
      <c r="A27" s="365" t="s">
        <v>203</v>
      </c>
      <c r="B27" s="366">
        <v>711.62</v>
      </c>
    </row>
    <row r="28" spans="1:2">
      <c r="A28" s="365" t="s">
        <v>204</v>
      </c>
      <c r="B28" s="366">
        <v>882.79</v>
      </c>
    </row>
    <row r="29" spans="1:2">
      <c r="A29" s="365" t="s">
        <v>205</v>
      </c>
      <c r="B29" s="366">
        <v>812.32</v>
      </c>
    </row>
    <row r="30" spans="1:2">
      <c r="A30" s="365" t="s">
        <v>206</v>
      </c>
      <c r="B30" s="366">
        <v>1156.3599999999999</v>
      </c>
    </row>
    <row r="31" spans="1:2">
      <c r="A31" s="365" t="s">
        <v>207</v>
      </c>
      <c r="B31" s="366">
        <v>1064.06</v>
      </c>
    </row>
    <row r="32" spans="1:2">
      <c r="A32" s="365" t="s">
        <v>208</v>
      </c>
      <c r="B32" s="366">
        <v>1156.3599999999999</v>
      </c>
    </row>
    <row r="33" spans="1:2">
      <c r="A33" s="365" t="s">
        <v>209</v>
      </c>
      <c r="B33" s="366">
        <v>1064.06</v>
      </c>
    </row>
    <row r="34" spans="1:2">
      <c r="A34" s="365" t="s">
        <v>210</v>
      </c>
      <c r="B34" s="366">
        <v>1850.42</v>
      </c>
    </row>
    <row r="35" spans="1:2">
      <c r="A35" s="365" t="s">
        <v>211</v>
      </c>
      <c r="B35" s="366">
        <v>1702.72</v>
      </c>
    </row>
    <row r="36" spans="1:2">
      <c r="A36" s="365" t="s">
        <v>212</v>
      </c>
      <c r="B36" s="366">
        <v>2004.77</v>
      </c>
    </row>
    <row r="37" spans="1:2">
      <c r="A37" s="365" t="s">
        <v>213</v>
      </c>
      <c r="B37" s="366">
        <v>1844.75</v>
      </c>
    </row>
    <row r="38" spans="1:2">
      <c r="A38" s="365" t="s">
        <v>214</v>
      </c>
      <c r="B38" s="366">
        <v>2159.15</v>
      </c>
    </row>
    <row r="39" spans="1:2">
      <c r="A39" s="365" t="s">
        <v>215</v>
      </c>
      <c r="B39" s="366">
        <v>1986.8</v>
      </c>
    </row>
    <row r="40" spans="1:2">
      <c r="A40" s="365" t="s">
        <v>216</v>
      </c>
      <c r="B40" s="366">
        <v>2931</v>
      </c>
    </row>
    <row r="41" spans="1:2">
      <c r="A41" s="365" t="s">
        <v>217</v>
      </c>
      <c r="B41" s="366">
        <v>2697.05</v>
      </c>
    </row>
    <row r="42" spans="1:2">
      <c r="A42" s="365" t="s">
        <v>218</v>
      </c>
      <c r="B42" s="366">
        <v>3237.73</v>
      </c>
    </row>
    <row r="43" spans="1:2">
      <c r="A43" s="365" t="s">
        <v>219</v>
      </c>
      <c r="B43" s="366">
        <v>2979.29</v>
      </c>
    </row>
    <row r="44" spans="1:2">
      <c r="A44" s="365" t="s">
        <v>220</v>
      </c>
      <c r="B44" s="366">
        <v>3392.1</v>
      </c>
    </row>
    <row r="45" spans="1:2">
      <c r="A45" s="365" t="s">
        <v>221</v>
      </c>
      <c r="B45" s="366">
        <v>3121.34</v>
      </c>
    </row>
    <row r="46" spans="1:2">
      <c r="A46" s="365" t="s">
        <v>222</v>
      </c>
      <c r="B46" s="366">
        <v>1116.51</v>
      </c>
    </row>
    <row r="47" spans="1:2">
      <c r="A47" s="365" t="s">
        <v>223</v>
      </c>
      <c r="B47" s="366">
        <v>1027.3900000000001</v>
      </c>
    </row>
    <row r="48" spans="1:2">
      <c r="A48" s="365" t="s">
        <v>224</v>
      </c>
      <c r="B48" s="366">
        <v>1116.51</v>
      </c>
    </row>
    <row r="49" spans="1:2">
      <c r="A49" s="365" t="s">
        <v>225</v>
      </c>
      <c r="B49" s="366">
        <v>1027.3900000000001</v>
      </c>
    </row>
    <row r="50" spans="1:2">
      <c r="A50" s="365" t="s">
        <v>226</v>
      </c>
      <c r="B50" s="366">
        <v>1080.68</v>
      </c>
    </row>
    <row r="51" spans="1:2">
      <c r="A51" s="365" t="s">
        <v>227</v>
      </c>
      <c r="B51" s="366">
        <v>994.42</v>
      </c>
    </row>
    <row r="52" spans="1:2">
      <c r="A52" s="365" t="s">
        <v>228</v>
      </c>
      <c r="B52" s="366">
        <v>720.45</v>
      </c>
    </row>
    <row r="53" spans="1:2">
      <c r="A53" s="365" t="s">
        <v>229</v>
      </c>
      <c r="B53" s="366">
        <v>662.95</v>
      </c>
    </row>
    <row r="54" spans="1:2">
      <c r="A54" s="365" t="s">
        <v>230</v>
      </c>
      <c r="B54" s="366">
        <v>720.45</v>
      </c>
    </row>
    <row r="55" spans="1:2">
      <c r="A55" s="365" t="s">
        <v>231</v>
      </c>
      <c r="B55" s="366">
        <v>662.95</v>
      </c>
    </row>
    <row r="56" spans="1:2">
      <c r="A56" s="365" t="s">
        <v>232</v>
      </c>
      <c r="B56" s="366">
        <v>2273.04</v>
      </c>
    </row>
    <row r="57" spans="1:2">
      <c r="A57" s="365" t="s">
        <v>233</v>
      </c>
      <c r="B57" s="366">
        <v>2091.61</v>
      </c>
    </row>
    <row r="58" spans="1:2">
      <c r="A58" s="365" t="s">
        <v>234</v>
      </c>
      <c r="B58" s="366">
        <v>2273.04</v>
      </c>
    </row>
    <row r="59" spans="1:2">
      <c r="A59" s="365" t="s">
        <v>235</v>
      </c>
      <c r="B59" s="366">
        <v>2091.61</v>
      </c>
    </row>
    <row r="60" spans="1:2">
      <c r="A60" s="365" t="s">
        <v>236</v>
      </c>
      <c r="B60" s="366">
        <v>2633.27</v>
      </c>
    </row>
    <row r="61" spans="1:2">
      <c r="A61" s="365" t="s">
        <v>237</v>
      </c>
      <c r="B61" s="366">
        <v>2423.08</v>
      </c>
    </row>
    <row r="62" spans="1:2">
      <c r="A62" s="365" t="s">
        <v>238</v>
      </c>
      <c r="B62" s="366">
        <v>2077.8200000000002</v>
      </c>
    </row>
    <row r="63" spans="1:2">
      <c r="A63" s="365" t="s">
        <v>239</v>
      </c>
      <c r="B63" s="366">
        <v>1911.97</v>
      </c>
    </row>
    <row r="64" spans="1:2">
      <c r="A64" s="365" t="s">
        <v>240</v>
      </c>
      <c r="B64" s="366">
        <v>2077.8200000000002</v>
      </c>
    </row>
    <row r="65" spans="1:2">
      <c r="A65" s="365" t="s">
        <v>241</v>
      </c>
      <c r="B65" s="366">
        <v>1911.97</v>
      </c>
    </row>
    <row r="66" spans="1:2">
      <c r="A66" s="365" t="s">
        <v>242</v>
      </c>
      <c r="B66" s="366">
        <v>6701.85</v>
      </c>
    </row>
    <row r="67" spans="1:2">
      <c r="A67" s="365" t="s">
        <v>243</v>
      </c>
      <c r="B67" s="366">
        <v>6166.91</v>
      </c>
    </row>
    <row r="68" spans="1:2">
      <c r="A68" s="365" t="s">
        <v>244</v>
      </c>
      <c r="B68" s="366">
        <v>7207.33</v>
      </c>
    </row>
    <row r="69" spans="1:2">
      <c r="A69" s="365" t="s">
        <v>245</v>
      </c>
      <c r="B69" s="366">
        <v>6632.03</v>
      </c>
    </row>
    <row r="70" spans="1:2">
      <c r="A70" s="365" t="s">
        <v>246</v>
      </c>
      <c r="B70" s="366">
        <v>2514.2800000000002</v>
      </c>
    </row>
    <row r="71" spans="1:2">
      <c r="A71" s="365" t="s">
        <v>247</v>
      </c>
      <c r="B71" s="366">
        <v>2313.59</v>
      </c>
    </row>
    <row r="72" spans="1:2">
      <c r="A72" s="365" t="s">
        <v>248</v>
      </c>
      <c r="B72" s="366">
        <v>2849.81</v>
      </c>
    </row>
    <row r="73" spans="1:2">
      <c r="A73" s="365" t="s">
        <v>249</v>
      </c>
      <c r="B73" s="366">
        <v>2622.34</v>
      </c>
    </row>
    <row r="74" spans="1:2">
      <c r="A74" s="365" t="s">
        <v>250</v>
      </c>
      <c r="B74" s="366">
        <v>3686.45</v>
      </c>
    </row>
    <row r="75" spans="1:2">
      <c r="A75" s="365" t="s">
        <v>251</v>
      </c>
      <c r="B75" s="366">
        <v>3392.2</v>
      </c>
    </row>
    <row r="76" spans="1:2">
      <c r="A76" s="365" t="s">
        <v>252</v>
      </c>
      <c r="B76" s="366">
        <v>3921.75</v>
      </c>
    </row>
    <row r="77" spans="1:2">
      <c r="A77" s="365" t="s">
        <v>253</v>
      </c>
      <c r="B77" s="366">
        <v>3608.72</v>
      </c>
    </row>
    <row r="78" spans="1:2">
      <c r="A78" s="365" t="s">
        <v>254</v>
      </c>
      <c r="B78" s="366">
        <v>1411.82</v>
      </c>
    </row>
    <row r="79" spans="1:2">
      <c r="A79" s="365" t="s">
        <v>255</v>
      </c>
      <c r="B79" s="366">
        <v>1299.1300000000001</v>
      </c>
    </row>
    <row r="80" spans="1:2">
      <c r="A80" s="365" t="s">
        <v>256</v>
      </c>
      <c r="B80" s="366">
        <v>194.05</v>
      </c>
    </row>
    <row r="81" spans="1:2">
      <c r="A81" s="365" t="s">
        <v>257</v>
      </c>
      <c r="B81" s="366">
        <v>177.2</v>
      </c>
    </row>
    <row r="82" spans="1:2">
      <c r="A82" s="365" t="s">
        <v>258</v>
      </c>
      <c r="B82" s="366">
        <v>201.28</v>
      </c>
    </row>
    <row r="83" spans="1:2">
      <c r="A83" s="365" t="s">
        <v>259</v>
      </c>
      <c r="B83" s="366">
        <v>183.47</v>
      </c>
    </row>
    <row r="84" spans="1:2">
      <c r="A84" s="365" t="s">
        <v>260</v>
      </c>
      <c r="B84" s="366">
        <v>92.13</v>
      </c>
    </row>
    <row r="85" spans="1:2">
      <c r="A85" s="365" t="s">
        <v>261</v>
      </c>
      <c r="B85" s="366">
        <v>79.84</v>
      </c>
    </row>
    <row r="86" spans="1:2">
      <c r="A86" s="365" t="s">
        <v>262</v>
      </c>
      <c r="B86" s="366">
        <v>73.09</v>
      </c>
    </row>
    <row r="87" spans="1:2">
      <c r="A87" s="365" t="s">
        <v>263</v>
      </c>
      <c r="B87" s="366">
        <v>63.33</v>
      </c>
    </row>
    <row r="88" spans="1:2">
      <c r="A88" s="365" t="s">
        <v>264</v>
      </c>
      <c r="B88" s="366">
        <v>204.81</v>
      </c>
    </row>
    <row r="89" spans="1:2">
      <c r="A89" s="365" t="s">
        <v>265</v>
      </c>
      <c r="B89" s="366">
        <v>188.46</v>
      </c>
    </row>
    <row r="90" spans="1:2">
      <c r="A90" s="365" t="s">
        <v>266</v>
      </c>
      <c r="B90" s="366">
        <v>178.33</v>
      </c>
    </row>
    <row r="91" spans="1:2">
      <c r="A91" s="365" t="s">
        <v>267</v>
      </c>
      <c r="B91" s="366">
        <v>154.54</v>
      </c>
    </row>
    <row r="92" spans="1:2">
      <c r="A92" s="365" t="s">
        <v>268</v>
      </c>
      <c r="B92" s="366">
        <v>120.07</v>
      </c>
    </row>
    <row r="93" spans="1:2">
      <c r="A93" s="365" t="s">
        <v>269</v>
      </c>
      <c r="B93" s="366">
        <v>104.05</v>
      </c>
    </row>
    <row r="94" spans="1:2">
      <c r="A94" s="365" t="s">
        <v>270</v>
      </c>
      <c r="B94" s="366">
        <v>359.43</v>
      </c>
    </row>
    <row r="95" spans="1:2">
      <c r="A95" s="365" t="s">
        <v>271</v>
      </c>
      <c r="B95" s="366">
        <v>330.74</v>
      </c>
    </row>
    <row r="96" spans="1:2">
      <c r="A96" s="365" t="s">
        <v>272</v>
      </c>
      <c r="B96" s="366">
        <v>3350.92</v>
      </c>
    </row>
    <row r="97" spans="1:2">
      <c r="A97" s="365" t="s">
        <v>273</v>
      </c>
      <c r="B97" s="366">
        <v>3083.45</v>
      </c>
    </row>
    <row r="98" spans="1:2">
      <c r="A98" s="365" t="s">
        <v>274</v>
      </c>
      <c r="B98" s="366">
        <v>335.51</v>
      </c>
    </row>
    <row r="99" spans="1:2">
      <c r="A99" s="365" t="s">
        <v>275</v>
      </c>
      <c r="B99" s="366">
        <v>308.73</v>
      </c>
    </row>
    <row r="100" spans="1:2">
      <c r="A100" s="365" t="s">
        <v>276</v>
      </c>
      <c r="B100" s="366">
        <v>110.82</v>
      </c>
    </row>
    <row r="101" spans="1:2">
      <c r="A101" s="365" t="s">
        <v>277</v>
      </c>
      <c r="B101" s="366">
        <v>101.98</v>
      </c>
    </row>
    <row r="102" spans="1:2">
      <c r="A102" s="365" t="s">
        <v>278</v>
      </c>
      <c r="B102" s="366">
        <v>110.82</v>
      </c>
    </row>
    <row r="103" spans="1:2">
      <c r="A103" s="365" t="s">
        <v>279</v>
      </c>
      <c r="B103" s="366">
        <v>101.98</v>
      </c>
    </row>
    <row r="104" spans="1:2">
      <c r="A104" s="365" t="s">
        <v>280</v>
      </c>
      <c r="B104" s="366">
        <v>110.82</v>
      </c>
    </row>
    <row r="105" spans="1:2">
      <c r="A105" s="365" t="s">
        <v>281</v>
      </c>
      <c r="B105" s="366">
        <v>101.98</v>
      </c>
    </row>
    <row r="106" spans="1:2">
      <c r="A106" s="365" t="s">
        <v>282</v>
      </c>
      <c r="B106" s="366">
        <v>868.3</v>
      </c>
    </row>
    <row r="107" spans="1:2">
      <c r="A107" s="365" t="s">
        <v>283</v>
      </c>
      <c r="B107" s="366">
        <v>799</v>
      </c>
    </row>
    <row r="108" spans="1:2">
      <c r="A108" s="365" t="s">
        <v>284</v>
      </c>
      <c r="B108" s="366">
        <v>111.59</v>
      </c>
    </row>
    <row r="109" spans="1:2">
      <c r="A109" s="365" t="s">
        <v>285</v>
      </c>
      <c r="B109" s="366">
        <v>102.68</v>
      </c>
    </row>
    <row r="110" spans="1:2">
      <c r="A110" s="365" t="s">
        <v>286</v>
      </c>
      <c r="B110" s="366">
        <v>479.31</v>
      </c>
    </row>
    <row r="111" spans="1:2">
      <c r="A111" s="365" t="s">
        <v>287</v>
      </c>
      <c r="B111" s="366">
        <v>441.05</v>
      </c>
    </row>
    <row r="112" spans="1:2">
      <c r="A112" s="365" t="s">
        <v>288</v>
      </c>
      <c r="B112" s="366">
        <v>185.38</v>
      </c>
    </row>
    <row r="113" spans="1:2">
      <c r="A113" s="365" t="s">
        <v>289</v>
      </c>
      <c r="B113" s="366">
        <v>168.93</v>
      </c>
    </row>
    <row r="114" spans="1:2">
      <c r="A114" s="365" t="s">
        <v>290</v>
      </c>
      <c r="B114" s="366">
        <v>554.13</v>
      </c>
    </row>
    <row r="115" spans="1:2">
      <c r="A115" s="365" t="s">
        <v>291</v>
      </c>
      <c r="B115" s="366">
        <v>509.9</v>
      </c>
    </row>
    <row r="116" spans="1:2">
      <c r="A116" s="365" t="s">
        <v>292</v>
      </c>
      <c r="B116" s="366">
        <v>111.59</v>
      </c>
    </row>
    <row r="117" spans="1:2">
      <c r="A117" s="365" t="s">
        <v>293</v>
      </c>
      <c r="B117" s="366">
        <v>102.68</v>
      </c>
    </row>
    <row r="118" spans="1:2">
      <c r="A118" s="365" t="s">
        <v>294</v>
      </c>
      <c r="B118" s="366">
        <v>111.59</v>
      </c>
    </row>
    <row r="119" spans="1:2">
      <c r="A119" s="365" t="s">
        <v>295</v>
      </c>
      <c r="B119" s="366">
        <v>102.68</v>
      </c>
    </row>
    <row r="120" spans="1:2">
      <c r="A120" s="365" t="s">
        <v>296</v>
      </c>
      <c r="B120" s="366">
        <v>111.59</v>
      </c>
    </row>
    <row r="121" spans="1:2">
      <c r="A121" s="365" t="s">
        <v>297</v>
      </c>
      <c r="B121" s="366">
        <v>102.68</v>
      </c>
    </row>
    <row r="122" spans="1:2">
      <c r="A122" s="365" t="s">
        <v>298</v>
      </c>
      <c r="B122" s="366">
        <v>111.59</v>
      </c>
    </row>
    <row r="123" spans="1:2">
      <c r="A123" s="365" t="s">
        <v>299</v>
      </c>
      <c r="B123" s="366">
        <v>102.68</v>
      </c>
    </row>
    <row r="124" spans="1:2">
      <c r="A124" s="365" t="s">
        <v>300</v>
      </c>
      <c r="B124" s="366">
        <v>188.31</v>
      </c>
    </row>
    <row r="125" spans="1:2">
      <c r="A125" s="365" t="s">
        <v>301</v>
      </c>
      <c r="B125" s="366">
        <v>163.15</v>
      </c>
    </row>
    <row r="126" spans="1:2">
      <c r="A126" s="365" t="s">
        <v>302</v>
      </c>
      <c r="B126" s="366">
        <v>261.45</v>
      </c>
    </row>
    <row r="127" spans="1:2">
      <c r="A127" s="365" t="s">
        <v>303</v>
      </c>
      <c r="B127" s="366">
        <v>226.51</v>
      </c>
    </row>
    <row r="128" spans="1:2">
      <c r="A128" s="365" t="s">
        <v>304</v>
      </c>
      <c r="B128" s="366">
        <v>548.20000000000005</v>
      </c>
    </row>
    <row r="129" spans="1:2">
      <c r="A129" s="365" t="s">
        <v>305</v>
      </c>
      <c r="B129" s="366">
        <v>499.55</v>
      </c>
    </row>
    <row r="130" spans="1:2">
      <c r="A130" s="365" t="s">
        <v>306</v>
      </c>
      <c r="B130" s="366">
        <v>446.9</v>
      </c>
    </row>
    <row r="131" spans="1:2">
      <c r="A131" s="365" t="s">
        <v>307</v>
      </c>
      <c r="B131" s="366">
        <v>409.3</v>
      </c>
    </row>
    <row r="132" spans="1:2">
      <c r="A132" s="365" t="s">
        <v>308</v>
      </c>
      <c r="B132" s="366">
        <v>591.27</v>
      </c>
    </row>
    <row r="133" spans="1:2">
      <c r="A133" s="365" t="s">
        <v>309</v>
      </c>
      <c r="B133" s="366">
        <v>544.08000000000004</v>
      </c>
    </row>
    <row r="134" spans="1:2">
      <c r="A134" s="365" t="s">
        <v>310</v>
      </c>
      <c r="B134" s="366">
        <v>131.09</v>
      </c>
    </row>
    <row r="135" spans="1:2">
      <c r="A135" s="365" t="s">
        <v>311</v>
      </c>
      <c r="B135" s="366">
        <v>119.45</v>
      </c>
    </row>
    <row r="136" spans="1:2">
      <c r="A136" s="365" t="s">
        <v>312</v>
      </c>
      <c r="B136" s="366">
        <v>13.54</v>
      </c>
    </row>
    <row r="137" spans="1:2">
      <c r="A137" s="365" t="s">
        <v>313</v>
      </c>
      <c r="B137" s="366">
        <v>11.74</v>
      </c>
    </row>
    <row r="138" spans="1:2">
      <c r="A138" s="365" t="s">
        <v>314</v>
      </c>
      <c r="B138" s="366">
        <v>17.16</v>
      </c>
    </row>
    <row r="139" spans="1:2">
      <c r="A139" s="365" t="s">
        <v>315</v>
      </c>
      <c r="B139" s="366">
        <v>14.87</v>
      </c>
    </row>
    <row r="140" spans="1:2">
      <c r="A140" s="365" t="s">
        <v>316</v>
      </c>
      <c r="B140" s="366">
        <v>20.77</v>
      </c>
    </row>
    <row r="141" spans="1:2">
      <c r="A141" s="365" t="s">
        <v>317</v>
      </c>
      <c r="B141" s="366">
        <v>18</v>
      </c>
    </row>
    <row r="142" spans="1:2">
      <c r="A142" s="365" t="s">
        <v>318</v>
      </c>
      <c r="B142" s="366">
        <v>25.29</v>
      </c>
    </row>
    <row r="143" spans="1:2">
      <c r="A143" s="365" t="s">
        <v>319</v>
      </c>
      <c r="B143" s="366">
        <v>21.91</v>
      </c>
    </row>
    <row r="144" spans="1:2">
      <c r="A144" s="365" t="s">
        <v>320</v>
      </c>
      <c r="B144" s="366">
        <v>183.52</v>
      </c>
    </row>
    <row r="145" spans="1:2">
      <c r="A145" s="365" t="s">
        <v>321</v>
      </c>
      <c r="B145" s="366">
        <v>168.87</v>
      </c>
    </row>
    <row r="146" spans="1:2">
      <c r="A146" s="365" t="s">
        <v>322</v>
      </c>
      <c r="B146" s="366">
        <v>145.18</v>
      </c>
    </row>
    <row r="147" spans="1:2">
      <c r="A147" s="365" t="s">
        <v>323</v>
      </c>
      <c r="B147" s="366">
        <v>133.59</v>
      </c>
    </row>
    <row r="148" spans="1:2">
      <c r="A148" s="365" t="s">
        <v>324</v>
      </c>
      <c r="B148" s="366">
        <v>183.52</v>
      </c>
    </row>
    <row r="149" spans="1:2">
      <c r="A149" s="365" t="s">
        <v>325</v>
      </c>
      <c r="B149" s="366">
        <v>168.87</v>
      </c>
    </row>
    <row r="150" spans="1:2">
      <c r="A150" s="365" t="s">
        <v>326</v>
      </c>
      <c r="B150" s="366">
        <v>4028.75</v>
      </c>
    </row>
    <row r="151" spans="1:2">
      <c r="A151" s="365" t="s">
        <v>327</v>
      </c>
      <c r="B151" s="366">
        <v>3707.17</v>
      </c>
    </row>
    <row r="152" spans="1:2">
      <c r="A152" s="365" t="s">
        <v>328</v>
      </c>
      <c r="B152" s="366">
        <v>183.52</v>
      </c>
    </row>
    <row r="153" spans="1:2">
      <c r="A153" s="365" t="s">
        <v>329</v>
      </c>
      <c r="B153" s="366">
        <v>168.87</v>
      </c>
    </row>
    <row r="154" spans="1:2">
      <c r="A154" s="365" t="s">
        <v>330</v>
      </c>
      <c r="B154" s="366">
        <v>183.52</v>
      </c>
    </row>
    <row r="155" spans="1:2">
      <c r="A155" s="365" t="s">
        <v>331</v>
      </c>
      <c r="B155" s="366">
        <v>168.87</v>
      </c>
    </row>
    <row r="156" spans="1:2">
      <c r="A156" s="365" t="s">
        <v>332</v>
      </c>
      <c r="B156" s="366">
        <v>145.33000000000001</v>
      </c>
    </row>
    <row r="157" spans="1:2">
      <c r="A157" s="365" t="s">
        <v>333</v>
      </c>
      <c r="B157" s="366">
        <v>133.72999999999999</v>
      </c>
    </row>
    <row r="158" spans="1:2">
      <c r="A158" s="365" t="s">
        <v>334</v>
      </c>
      <c r="B158" s="366">
        <v>198.86</v>
      </c>
    </row>
    <row r="159" spans="1:2">
      <c r="A159" s="365" t="s">
        <v>335</v>
      </c>
      <c r="B159" s="366">
        <v>182.98</v>
      </c>
    </row>
    <row r="160" spans="1:2">
      <c r="A160" s="365" t="s">
        <v>336</v>
      </c>
      <c r="B160" s="366">
        <v>53.52</v>
      </c>
    </row>
    <row r="161" spans="1:2">
      <c r="A161" s="365" t="s">
        <v>337</v>
      </c>
      <c r="B161" s="366">
        <v>49.25</v>
      </c>
    </row>
    <row r="162" spans="1:2">
      <c r="A162" s="365" t="s">
        <v>338</v>
      </c>
      <c r="B162" s="366">
        <v>107.08</v>
      </c>
    </row>
    <row r="163" spans="1:2">
      <c r="A163" s="365" t="s">
        <v>339</v>
      </c>
      <c r="B163" s="366">
        <v>98.53</v>
      </c>
    </row>
    <row r="164" spans="1:2">
      <c r="A164" s="365" t="s">
        <v>340</v>
      </c>
      <c r="B164" s="366">
        <v>53.52</v>
      </c>
    </row>
    <row r="165" spans="1:2">
      <c r="A165" s="365" t="s">
        <v>341</v>
      </c>
      <c r="B165" s="366">
        <v>49.25</v>
      </c>
    </row>
    <row r="166" spans="1:2">
      <c r="A166" s="365" t="s">
        <v>342</v>
      </c>
      <c r="B166" s="366">
        <v>107.08</v>
      </c>
    </row>
    <row r="167" spans="1:2">
      <c r="A167" s="365" t="s">
        <v>343</v>
      </c>
      <c r="B167" s="366">
        <v>98.53</v>
      </c>
    </row>
    <row r="168" spans="1:2">
      <c r="A168" s="365" t="s">
        <v>344</v>
      </c>
      <c r="B168" s="366">
        <v>773.35</v>
      </c>
    </row>
    <row r="169" spans="1:2">
      <c r="A169" s="365" t="s">
        <v>345</v>
      </c>
      <c r="B169" s="366">
        <v>711.62</v>
      </c>
    </row>
    <row r="170" spans="1:2">
      <c r="A170" s="365" t="s">
        <v>346</v>
      </c>
      <c r="B170" s="366">
        <v>705.37</v>
      </c>
    </row>
    <row r="171" spans="1:2">
      <c r="A171" s="365" t="s">
        <v>347</v>
      </c>
      <c r="B171" s="366">
        <v>649.07000000000005</v>
      </c>
    </row>
    <row r="172" spans="1:2">
      <c r="A172" s="365" t="s">
        <v>348</v>
      </c>
      <c r="B172" s="366">
        <v>705.37</v>
      </c>
    </row>
    <row r="173" spans="1:2">
      <c r="A173" s="365" t="s">
        <v>349</v>
      </c>
      <c r="B173" s="366">
        <v>649.07000000000005</v>
      </c>
    </row>
    <row r="174" spans="1:2">
      <c r="A174" s="365" t="s">
        <v>350</v>
      </c>
      <c r="B174" s="366">
        <v>500.59</v>
      </c>
    </row>
    <row r="175" spans="1:2">
      <c r="A175" s="365" t="s">
        <v>351</v>
      </c>
      <c r="B175" s="366">
        <v>460.63</v>
      </c>
    </row>
    <row r="176" spans="1:2">
      <c r="A176" s="365" t="s">
        <v>352</v>
      </c>
      <c r="B176" s="366">
        <v>1156.3599999999999</v>
      </c>
    </row>
    <row r="177" spans="1:2">
      <c r="A177" s="365" t="s">
        <v>353</v>
      </c>
      <c r="B177" s="366">
        <v>1064.06</v>
      </c>
    </row>
    <row r="178" spans="1:2">
      <c r="A178" s="365" t="s">
        <v>354</v>
      </c>
      <c r="B178" s="366">
        <v>1601.65</v>
      </c>
    </row>
    <row r="179" spans="1:2">
      <c r="A179" s="365" t="s">
        <v>355</v>
      </c>
      <c r="B179" s="366">
        <v>1473.81</v>
      </c>
    </row>
    <row r="180" spans="1:2">
      <c r="A180" s="365" t="s">
        <v>356</v>
      </c>
      <c r="B180" s="366">
        <v>15.21</v>
      </c>
    </row>
    <row r="181" spans="1:2">
      <c r="A181" s="365" t="s">
        <v>357</v>
      </c>
      <c r="B181" s="366">
        <v>14</v>
      </c>
    </row>
    <row r="182" spans="1:2">
      <c r="A182" s="365" t="s">
        <v>358</v>
      </c>
      <c r="B182" s="366">
        <v>46.02</v>
      </c>
    </row>
    <row r="183" spans="1:2">
      <c r="A183" s="365" t="s">
        <v>359</v>
      </c>
      <c r="B183" s="366">
        <v>42.35</v>
      </c>
    </row>
    <row r="184" spans="1:2">
      <c r="A184" s="365" t="s">
        <v>360</v>
      </c>
      <c r="B184" s="366">
        <v>118.73</v>
      </c>
    </row>
    <row r="185" spans="1:2">
      <c r="A185" s="365" t="s">
        <v>361</v>
      </c>
      <c r="B185" s="366">
        <v>109.25</v>
      </c>
    </row>
    <row r="186" spans="1:2">
      <c r="A186" s="365" t="s">
        <v>362</v>
      </c>
      <c r="B186" s="366">
        <v>210.07</v>
      </c>
    </row>
    <row r="187" spans="1:2">
      <c r="A187" s="365" t="s">
        <v>363</v>
      </c>
      <c r="B187" s="366">
        <v>193.3</v>
      </c>
    </row>
    <row r="188" spans="1:2">
      <c r="A188" s="365" t="s">
        <v>364</v>
      </c>
      <c r="B188" s="366">
        <v>210.07</v>
      </c>
    </row>
    <row r="189" spans="1:2">
      <c r="A189" s="365" t="s">
        <v>365</v>
      </c>
      <c r="B189" s="366">
        <v>193.3</v>
      </c>
    </row>
    <row r="190" spans="1:2">
      <c r="A190" s="365" t="s">
        <v>366</v>
      </c>
      <c r="B190" s="366">
        <v>210.07</v>
      </c>
    </row>
    <row r="191" spans="1:2">
      <c r="A191" s="365" t="s">
        <v>367</v>
      </c>
      <c r="B191" s="366">
        <v>193.3</v>
      </c>
    </row>
    <row r="192" spans="1:2">
      <c r="A192" s="365" t="s">
        <v>368</v>
      </c>
      <c r="B192" s="366">
        <v>63.92</v>
      </c>
    </row>
    <row r="193" spans="1:2">
      <c r="A193" s="365" t="s">
        <v>369</v>
      </c>
      <c r="B193" s="366">
        <v>58.82</v>
      </c>
    </row>
    <row r="194" spans="1:2">
      <c r="A194" s="365" t="s">
        <v>370</v>
      </c>
      <c r="B194" s="366">
        <v>30.68</v>
      </c>
    </row>
    <row r="195" spans="1:2">
      <c r="A195" s="365" t="s">
        <v>371</v>
      </c>
      <c r="B195" s="366">
        <v>28.23</v>
      </c>
    </row>
    <row r="196" spans="1:2">
      <c r="A196" s="365" t="s">
        <v>372</v>
      </c>
      <c r="B196" s="366">
        <v>16708.599999999999</v>
      </c>
    </row>
    <row r="197" spans="1:2">
      <c r="A197" s="365" t="s">
        <v>373</v>
      </c>
      <c r="B197" s="366">
        <v>15374.92</v>
      </c>
    </row>
    <row r="198" spans="1:2">
      <c r="A198" s="365" t="s">
        <v>374</v>
      </c>
      <c r="B198" s="366">
        <v>5569.53</v>
      </c>
    </row>
    <row r="199" spans="1:2">
      <c r="A199" s="365" t="s">
        <v>375</v>
      </c>
      <c r="B199" s="366">
        <v>5124.96</v>
      </c>
    </row>
    <row r="200" spans="1:2">
      <c r="A200" s="365" t="s">
        <v>376</v>
      </c>
      <c r="B200" s="366">
        <v>5569.53</v>
      </c>
    </row>
    <row r="201" spans="1:2">
      <c r="A201" s="365" t="s">
        <v>377</v>
      </c>
      <c r="B201" s="366">
        <v>5124.96</v>
      </c>
    </row>
    <row r="202" spans="1:2">
      <c r="A202" s="365" t="s">
        <v>378</v>
      </c>
      <c r="B202" s="366">
        <v>16708.599999999999</v>
      </c>
    </row>
    <row r="203" spans="1:2">
      <c r="A203" s="365" t="s">
        <v>379</v>
      </c>
      <c r="B203" s="366">
        <v>15374.92</v>
      </c>
    </row>
    <row r="204" spans="1:2">
      <c r="A204" s="365" t="s">
        <v>380</v>
      </c>
      <c r="B204" s="366">
        <v>16708.599999999999</v>
      </c>
    </row>
    <row r="205" spans="1:2">
      <c r="A205" s="365" t="s">
        <v>381</v>
      </c>
      <c r="B205" s="366">
        <v>15374.92</v>
      </c>
    </row>
    <row r="206" spans="1:2">
      <c r="A206" s="365" t="s">
        <v>382</v>
      </c>
      <c r="B206" s="366">
        <v>16708.599999999999</v>
      </c>
    </row>
    <row r="207" spans="1:2">
      <c r="A207" s="365" t="s">
        <v>383</v>
      </c>
      <c r="B207" s="366">
        <v>15374.92</v>
      </c>
    </row>
    <row r="208" spans="1:2">
      <c r="A208" s="365" t="s">
        <v>384</v>
      </c>
      <c r="B208" s="366">
        <v>16708.599999999999</v>
      </c>
    </row>
    <row r="209" spans="1:2">
      <c r="A209" s="365" t="s">
        <v>385</v>
      </c>
      <c r="B209" s="366">
        <v>15374.92</v>
      </c>
    </row>
    <row r="210" spans="1:2">
      <c r="A210" s="365" t="s">
        <v>386</v>
      </c>
      <c r="B210" s="366">
        <v>109365.45</v>
      </c>
    </row>
    <row r="211" spans="1:2">
      <c r="A211" s="365" t="s">
        <v>387</v>
      </c>
      <c r="B211" s="366">
        <v>100635.86</v>
      </c>
    </row>
    <row r="212" spans="1:2">
      <c r="A212" s="365" t="s">
        <v>388</v>
      </c>
      <c r="B212" s="366">
        <v>40057.25</v>
      </c>
    </row>
    <row r="213" spans="1:2">
      <c r="A213" s="365" t="s">
        <v>389</v>
      </c>
      <c r="B213" s="366">
        <v>36859.870000000003</v>
      </c>
    </row>
    <row r="214" spans="1:2">
      <c r="A214" s="365" t="s">
        <v>390</v>
      </c>
      <c r="B214" s="366">
        <v>387.75</v>
      </c>
    </row>
    <row r="215" spans="1:2">
      <c r="A215" s="365" t="s">
        <v>391</v>
      </c>
      <c r="B215" s="366">
        <v>346.01</v>
      </c>
    </row>
    <row r="216" spans="1:2">
      <c r="A216" s="365" t="s">
        <v>392</v>
      </c>
      <c r="B216" s="366">
        <v>389.59</v>
      </c>
    </row>
    <row r="217" spans="1:2">
      <c r="A217" s="365" t="s">
        <v>393</v>
      </c>
      <c r="B217" s="366">
        <v>345.4</v>
      </c>
    </row>
    <row r="218" spans="1:2">
      <c r="A218" s="365" t="s">
        <v>394</v>
      </c>
      <c r="B218" s="366">
        <v>389.59</v>
      </c>
    </row>
    <row r="219" spans="1:2">
      <c r="A219" s="365" t="s">
        <v>395</v>
      </c>
      <c r="B219" s="366">
        <v>345.4</v>
      </c>
    </row>
    <row r="220" spans="1:2">
      <c r="A220" s="365" t="s">
        <v>396</v>
      </c>
      <c r="B220" s="366">
        <v>1866.11</v>
      </c>
    </row>
    <row r="221" spans="1:2">
      <c r="A221" s="365" t="s">
        <v>397</v>
      </c>
      <c r="B221" s="366">
        <v>1717.16</v>
      </c>
    </row>
    <row r="222" spans="1:2">
      <c r="A222" s="365" t="s">
        <v>398</v>
      </c>
      <c r="B222" s="366">
        <v>3128.36</v>
      </c>
    </row>
    <row r="223" spans="1:2">
      <c r="A223" s="365" t="s">
        <v>399</v>
      </c>
      <c r="B223" s="366">
        <v>2878.65</v>
      </c>
    </row>
    <row r="224" spans="1:2">
      <c r="A224" s="365" t="s">
        <v>400</v>
      </c>
      <c r="B224" s="366">
        <v>3128.36</v>
      </c>
    </row>
    <row r="225" spans="1:2">
      <c r="A225" s="365" t="s">
        <v>401</v>
      </c>
      <c r="B225" s="366">
        <v>2878.65</v>
      </c>
    </row>
    <row r="226" spans="1:2">
      <c r="A226" s="365" t="s">
        <v>402</v>
      </c>
      <c r="B226" s="366">
        <v>64.41</v>
      </c>
    </row>
    <row r="227" spans="1:2">
      <c r="A227" s="365" t="s">
        <v>403</v>
      </c>
      <c r="B227" s="366">
        <v>60.6</v>
      </c>
    </row>
    <row r="228" spans="1:2">
      <c r="A228" s="365" t="s">
        <v>404</v>
      </c>
      <c r="B228" s="366">
        <v>105.31</v>
      </c>
    </row>
    <row r="229" spans="1:2">
      <c r="A229" s="365" t="s">
        <v>405</v>
      </c>
      <c r="B229" s="366">
        <v>100.36</v>
      </c>
    </row>
    <row r="230" spans="1:2">
      <c r="A230" s="365" t="s">
        <v>406</v>
      </c>
      <c r="B230" s="366">
        <v>229.46</v>
      </c>
    </row>
    <row r="231" spans="1:2">
      <c r="A231" s="365" t="s">
        <v>407</v>
      </c>
      <c r="B231" s="366">
        <v>221.08</v>
      </c>
    </row>
    <row r="232" spans="1:2">
      <c r="A232" s="365" t="s">
        <v>408</v>
      </c>
      <c r="B232" s="366">
        <v>23.07</v>
      </c>
    </row>
    <row r="233" spans="1:2">
      <c r="A233" s="365" t="s">
        <v>409</v>
      </c>
      <c r="B233" s="366">
        <v>21.38</v>
      </c>
    </row>
    <row r="234" spans="1:2">
      <c r="A234" s="365" t="s">
        <v>410</v>
      </c>
      <c r="B234" s="366">
        <v>29.51</v>
      </c>
    </row>
    <row r="235" spans="1:2">
      <c r="A235" s="365" t="s">
        <v>411</v>
      </c>
      <c r="B235" s="366">
        <v>27.57</v>
      </c>
    </row>
    <row r="236" spans="1:2">
      <c r="A236" s="365" t="s">
        <v>412</v>
      </c>
      <c r="B236" s="366">
        <v>44.41</v>
      </c>
    </row>
    <row r="237" spans="1:2">
      <c r="A237" s="365" t="s">
        <v>413</v>
      </c>
      <c r="B237" s="366">
        <v>42.05</v>
      </c>
    </row>
    <row r="238" spans="1:2">
      <c r="A238" s="365" t="s">
        <v>414</v>
      </c>
      <c r="B238" s="366">
        <v>207</v>
      </c>
    </row>
    <row r="239" spans="1:2">
      <c r="A239" s="365" t="s">
        <v>415</v>
      </c>
      <c r="B239" s="366">
        <v>190.48</v>
      </c>
    </row>
    <row r="240" spans="1:2">
      <c r="A240" s="365" t="s">
        <v>416</v>
      </c>
      <c r="B240" s="366">
        <v>152.97</v>
      </c>
    </row>
    <row r="241" spans="1:2">
      <c r="A241" s="365" t="s">
        <v>417</v>
      </c>
      <c r="B241" s="366">
        <v>140.76</v>
      </c>
    </row>
    <row r="242" spans="1:2">
      <c r="A242" s="365" t="s">
        <v>418</v>
      </c>
      <c r="B242" s="366">
        <v>207</v>
      </c>
    </row>
    <row r="243" spans="1:2">
      <c r="A243" s="365" t="s">
        <v>419</v>
      </c>
      <c r="B243" s="366">
        <v>190.48</v>
      </c>
    </row>
    <row r="244" spans="1:2">
      <c r="A244" s="365" t="s">
        <v>420</v>
      </c>
      <c r="B244" s="366">
        <v>224.33</v>
      </c>
    </row>
    <row r="245" spans="1:2">
      <c r="A245" s="365" t="s">
        <v>421</v>
      </c>
      <c r="B245" s="366">
        <v>206.42</v>
      </c>
    </row>
    <row r="246" spans="1:2">
      <c r="A246" s="365" t="s">
        <v>422</v>
      </c>
      <c r="B246" s="366">
        <v>224.33</v>
      </c>
    </row>
    <row r="247" spans="1:2">
      <c r="A247" s="365" t="s">
        <v>423</v>
      </c>
      <c r="B247" s="366">
        <v>206.42</v>
      </c>
    </row>
    <row r="248" spans="1:2">
      <c r="A248" s="365" t="s">
        <v>424</v>
      </c>
      <c r="B248" s="366">
        <v>441</v>
      </c>
    </row>
    <row r="249" spans="1:2">
      <c r="A249" s="365" t="s">
        <v>425</v>
      </c>
      <c r="B249" s="366">
        <v>405.8</v>
      </c>
    </row>
    <row r="250" spans="1:2">
      <c r="A250" s="365" t="s">
        <v>426</v>
      </c>
      <c r="B250" s="366">
        <v>368.13</v>
      </c>
    </row>
    <row r="251" spans="1:2">
      <c r="A251" s="365" t="s">
        <v>427</v>
      </c>
      <c r="B251" s="366">
        <v>338.74</v>
      </c>
    </row>
    <row r="252" spans="1:2">
      <c r="A252" s="365" t="s">
        <v>428</v>
      </c>
      <c r="B252" s="366">
        <v>310.61</v>
      </c>
    </row>
    <row r="253" spans="1:2">
      <c r="A253" s="365" t="s">
        <v>429</v>
      </c>
      <c r="B253" s="366">
        <v>285.82</v>
      </c>
    </row>
    <row r="254" spans="1:2">
      <c r="A254" s="365" t="s">
        <v>430</v>
      </c>
      <c r="B254" s="366">
        <v>337.46</v>
      </c>
    </row>
    <row r="255" spans="1:2">
      <c r="A255" s="365" t="s">
        <v>431</v>
      </c>
      <c r="B255" s="366">
        <v>310.52</v>
      </c>
    </row>
    <row r="256" spans="1:2">
      <c r="A256" s="365" t="s">
        <v>432</v>
      </c>
      <c r="B256" s="366">
        <v>588.64</v>
      </c>
    </row>
    <row r="257" spans="1:2">
      <c r="A257" s="365" t="s">
        <v>433</v>
      </c>
      <c r="B257" s="366">
        <v>541.65</v>
      </c>
    </row>
    <row r="258" spans="1:2">
      <c r="A258" s="365" t="s">
        <v>434</v>
      </c>
      <c r="B258" s="366">
        <v>293.35000000000002</v>
      </c>
    </row>
    <row r="259" spans="1:2">
      <c r="A259" s="365" t="s">
        <v>435</v>
      </c>
      <c r="B259" s="366">
        <v>269.93</v>
      </c>
    </row>
    <row r="260" spans="1:2">
      <c r="A260" s="365" t="s">
        <v>436</v>
      </c>
      <c r="B260" s="366">
        <v>207.07</v>
      </c>
    </row>
    <row r="261" spans="1:2">
      <c r="A261" s="365" t="s">
        <v>437</v>
      </c>
      <c r="B261" s="366">
        <v>190.54</v>
      </c>
    </row>
    <row r="262" spans="1:2">
      <c r="A262" s="365" t="s">
        <v>438</v>
      </c>
      <c r="B262" s="366">
        <v>191.72</v>
      </c>
    </row>
    <row r="263" spans="1:2">
      <c r="A263" s="365" t="s">
        <v>439</v>
      </c>
      <c r="B263" s="366">
        <v>176.42</v>
      </c>
    </row>
    <row r="264" spans="1:2">
      <c r="A264" s="365" t="s">
        <v>440</v>
      </c>
      <c r="B264" s="366">
        <v>751.61</v>
      </c>
    </row>
    <row r="265" spans="1:2">
      <c r="A265" s="365" t="s">
        <v>441</v>
      </c>
      <c r="B265" s="366">
        <v>691.62</v>
      </c>
    </row>
    <row r="266" spans="1:2">
      <c r="A266" s="365" t="s">
        <v>442</v>
      </c>
      <c r="B266" s="366">
        <v>183.52</v>
      </c>
    </row>
    <row r="267" spans="1:2">
      <c r="A267" s="365" t="s">
        <v>443</v>
      </c>
      <c r="B267" s="366">
        <v>168.87</v>
      </c>
    </row>
    <row r="268" spans="1:2">
      <c r="A268" s="365" t="s">
        <v>444</v>
      </c>
      <c r="B268" s="366">
        <v>275.35000000000002</v>
      </c>
    </row>
    <row r="269" spans="1:2">
      <c r="A269" s="365" t="s">
        <v>445</v>
      </c>
      <c r="B269" s="366">
        <v>253.37</v>
      </c>
    </row>
    <row r="270" spans="1:2">
      <c r="A270" s="365" t="s">
        <v>446</v>
      </c>
      <c r="B270" s="366">
        <v>275.35000000000002</v>
      </c>
    </row>
    <row r="271" spans="1:2">
      <c r="A271" s="365" t="s">
        <v>447</v>
      </c>
      <c r="B271" s="366">
        <v>253.37</v>
      </c>
    </row>
    <row r="272" spans="1:2">
      <c r="A272" s="365" t="s">
        <v>448</v>
      </c>
      <c r="B272" s="366">
        <v>219.25</v>
      </c>
    </row>
    <row r="273" spans="1:2">
      <c r="A273" s="365" t="s">
        <v>449</v>
      </c>
      <c r="B273" s="366">
        <v>201.75</v>
      </c>
    </row>
    <row r="274" spans="1:2">
      <c r="A274" s="365" t="s">
        <v>450</v>
      </c>
      <c r="B274" s="366">
        <v>238.64</v>
      </c>
    </row>
    <row r="275" spans="1:2">
      <c r="A275" s="365" t="s">
        <v>451</v>
      </c>
      <c r="B275" s="366">
        <v>219.59</v>
      </c>
    </row>
    <row r="276" spans="1:2">
      <c r="A276" s="365" t="s">
        <v>452</v>
      </c>
      <c r="B276" s="366">
        <v>267.19</v>
      </c>
    </row>
    <row r="277" spans="1:2">
      <c r="A277" s="365" t="s">
        <v>453</v>
      </c>
      <c r="B277" s="366">
        <v>245.86</v>
      </c>
    </row>
    <row r="278" spans="1:2">
      <c r="A278" s="365" t="s">
        <v>454</v>
      </c>
      <c r="B278" s="366">
        <v>275.35000000000002</v>
      </c>
    </row>
    <row r="279" spans="1:2">
      <c r="A279" s="365" t="s">
        <v>455</v>
      </c>
      <c r="B279" s="366">
        <v>253.37</v>
      </c>
    </row>
    <row r="280" spans="1:2">
      <c r="A280" s="365" t="s">
        <v>456</v>
      </c>
      <c r="B280" s="366">
        <v>275.35000000000002</v>
      </c>
    </row>
    <row r="281" spans="1:2">
      <c r="A281" s="365" t="s">
        <v>457</v>
      </c>
      <c r="B281" s="366">
        <v>253.37</v>
      </c>
    </row>
    <row r="282" spans="1:2">
      <c r="A282" s="365" t="s">
        <v>458</v>
      </c>
      <c r="B282" s="366">
        <v>310.61</v>
      </c>
    </row>
    <row r="283" spans="1:2">
      <c r="A283" s="365" t="s">
        <v>459</v>
      </c>
      <c r="B283" s="366">
        <v>285.82</v>
      </c>
    </row>
    <row r="284" spans="1:2">
      <c r="A284" s="365" t="s">
        <v>460</v>
      </c>
      <c r="B284" s="366">
        <v>500.43</v>
      </c>
    </row>
    <row r="285" spans="1:2">
      <c r="A285" s="365" t="s">
        <v>461</v>
      </c>
      <c r="B285" s="366">
        <v>460.49</v>
      </c>
    </row>
    <row r="286" spans="1:2">
      <c r="A286" s="365" t="s">
        <v>462</v>
      </c>
      <c r="B286" s="366">
        <v>220.29</v>
      </c>
    </row>
    <row r="287" spans="1:2">
      <c r="A287" s="365" t="s">
        <v>463</v>
      </c>
      <c r="B287" s="366">
        <v>202.71</v>
      </c>
    </row>
    <row r="288" spans="1:2">
      <c r="A288" s="365" t="s">
        <v>464</v>
      </c>
      <c r="B288" s="366">
        <v>2077.8200000000002</v>
      </c>
    </row>
    <row r="289" spans="1:2">
      <c r="A289" s="365" t="s">
        <v>465</v>
      </c>
      <c r="B289" s="366">
        <v>1911.97</v>
      </c>
    </row>
    <row r="290" spans="1:2">
      <c r="A290" s="365" t="s">
        <v>466</v>
      </c>
      <c r="B290" s="366">
        <v>458.93</v>
      </c>
    </row>
    <row r="291" spans="1:2">
      <c r="A291" s="365" t="s">
        <v>467</v>
      </c>
      <c r="B291" s="366">
        <v>422.3</v>
      </c>
    </row>
    <row r="292" spans="1:2">
      <c r="A292" s="365" t="s">
        <v>468</v>
      </c>
      <c r="B292" s="366">
        <v>267.19</v>
      </c>
    </row>
    <row r="293" spans="1:2">
      <c r="A293" s="365" t="s">
        <v>469</v>
      </c>
      <c r="B293" s="366">
        <v>245.86</v>
      </c>
    </row>
    <row r="294" spans="1:2">
      <c r="A294" s="365" t="s">
        <v>470</v>
      </c>
      <c r="B294" s="366">
        <v>183.52</v>
      </c>
    </row>
    <row r="295" spans="1:2">
      <c r="A295" s="365" t="s">
        <v>471</v>
      </c>
      <c r="B295" s="366">
        <v>168.87</v>
      </c>
    </row>
    <row r="296" spans="1:2">
      <c r="A296" s="365" t="s">
        <v>472</v>
      </c>
      <c r="B296" s="366">
        <v>262.25</v>
      </c>
    </row>
    <row r="297" spans="1:2">
      <c r="A297" s="365" t="s">
        <v>473</v>
      </c>
      <c r="B297" s="366">
        <v>241.32</v>
      </c>
    </row>
    <row r="298" spans="1:2">
      <c r="A298" s="365" t="s">
        <v>474</v>
      </c>
      <c r="B298" s="366">
        <v>407.95</v>
      </c>
    </row>
    <row r="299" spans="1:2">
      <c r="A299" s="365" t="s">
        <v>475</v>
      </c>
      <c r="B299" s="366">
        <v>375.39</v>
      </c>
    </row>
    <row r="300" spans="1:2">
      <c r="A300" s="365" t="s">
        <v>476</v>
      </c>
      <c r="B300" s="366">
        <v>407.95</v>
      </c>
    </row>
    <row r="301" spans="1:2">
      <c r="A301" s="365" t="s">
        <v>477</v>
      </c>
      <c r="B301" s="366">
        <v>375.39</v>
      </c>
    </row>
    <row r="302" spans="1:2">
      <c r="A302" s="365" t="s">
        <v>478</v>
      </c>
      <c r="B302" s="366">
        <v>407.95</v>
      </c>
    </row>
    <row r="303" spans="1:2">
      <c r="A303" s="365" t="s">
        <v>479</v>
      </c>
      <c r="B303" s="366">
        <v>375.39</v>
      </c>
    </row>
    <row r="304" spans="1:2">
      <c r="A304" s="365" t="s">
        <v>480</v>
      </c>
      <c r="B304" s="366">
        <v>305.95999999999998</v>
      </c>
    </row>
    <row r="305" spans="1:2">
      <c r="A305" s="365" t="s">
        <v>481</v>
      </c>
      <c r="B305" s="366">
        <v>281.54000000000002</v>
      </c>
    </row>
    <row r="306" spans="1:2">
      <c r="A306" s="365" t="s">
        <v>482</v>
      </c>
      <c r="B306" s="366">
        <v>273.89999999999998</v>
      </c>
    </row>
    <row r="307" spans="1:2">
      <c r="A307" s="365" t="s">
        <v>483</v>
      </c>
      <c r="B307" s="366">
        <v>252.03</v>
      </c>
    </row>
    <row r="308" spans="1:2">
      <c r="A308" s="365" t="s">
        <v>484</v>
      </c>
      <c r="B308" s="366">
        <v>509.93</v>
      </c>
    </row>
    <row r="309" spans="1:2">
      <c r="A309" s="365" t="s">
        <v>485</v>
      </c>
      <c r="B309" s="366">
        <v>469.23</v>
      </c>
    </row>
    <row r="310" spans="1:2">
      <c r="A310" s="365" t="s">
        <v>486</v>
      </c>
      <c r="B310" s="366">
        <v>203.97</v>
      </c>
    </row>
    <row r="311" spans="1:2">
      <c r="A311" s="365" t="s">
        <v>487</v>
      </c>
      <c r="B311" s="366">
        <v>187.69</v>
      </c>
    </row>
    <row r="312" spans="1:2">
      <c r="A312" s="365" t="s">
        <v>488</v>
      </c>
      <c r="B312" s="366">
        <v>122.38</v>
      </c>
    </row>
    <row r="313" spans="1:2">
      <c r="A313" s="365" t="s">
        <v>489</v>
      </c>
      <c r="B313" s="366">
        <v>112.61</v>
      </c>
    </row>
    <row r="314" spans="1:2">
      <c r="A314" s="365" t="s">
        <v>490</v>
      </c>
      <c r="B314" s="366">
        <v>480.52</v>
      </c>
    </row>
    <row r="315" spans="1:2">
      <c r="A315" s="365" t="s">
        <v>491</v>
      </c>
      <c r="B315" s="366">
        <v>442.16</v>
      </c>
    </row>
    <row r="316" spans="1:2">
      <c r="A316" s="365" t="s">
        <v>492</v>
      </c>
      <c r="B316" s="366">
        <v>1156.3599999999999</v>
      </c>
    </row>
    <row r="317" spans="1:2">
      <c r="A317" s="365" t="s">
        <v>493</v>
      </c>
      <c r="B317" s="366">
        <v>1064.06</v>
      </c>
    </row>
    <row r="318" spans="1:2">
      <c r="A318" s="365" t="s">
        <v>494</v>
      </c>
      <c r="B318" s="366">
        <v>171.92</v>
      </c>
    </row>
    <row r="319" spans="1:2">
      <c r="A319" s="365" t="s">
        <v>495</v>
      </c>
      <c r="B319" s="366">
        <v>158.19</v>
      </c>
    </row>
    <row r="320" spans="1:2">
      <c r="A320" s="365" t="s">
        <v>496</v>
      </c>
      <c r="B320" s="366">
        <v>290.26</v>
      </c>
    </row>
    <row r="321" spans="1:2">
      <c r="A321" s="365" t="s">
        <v>497</v>
      </c>
      <c r="B321" s="366">
        <v>267.10000000000002</v>
      </c>
    </row>
    <row r="322" spans="1:2">
      <c r="A322" s="365" t="s">
        <v>498</v>
      </c>
      <c r="B322" s="366">
        <v>2077.8200000000002</v>
      </c>
    </row>
    <row r="323" spans="1:2">
      <c r="A323" s="365" t="s">
        <v>499</v>
      </c>
      <c r="B323" s="366">
        <v>1911.97</v>
      </c>
    </row>
    <row r="324" spans="1:2">
      <c r="A324" s="365" t="s">
        <v>500</v>
      </c>
      <c r="B324" s="366">
        <v>364.31</v>
      </c>
    </row>
    <row r="325" spans="1:2">
      <c r="A325" s="365" t="s">
        <v>501</v>
      </c>
      <c r="B325" s="366">
        <v>335.23</v>
      </c>
    </row>
    <row r="326" spans="1:2">
      <c r="A326" s="365" t="s">
        <v>502</v>
      </c>
      <c r="B326" s="366">
        <v>181.86</v>
      </c>
    </row>
    <row r="327" spans="1:2">
      <c r="A327" s="365" t="s">
        <v>503</v>
      </c>
      <c r="B327" s="366">
        <v>167.34</v>
      </c>
    </row>
    <row r="328" spans="1:2">
      <c r="A328" s="365" t="s">
        <v>504</v>
      </c>
      <c r="B328" s="366">
        <v>51.94</v>
      </c>
    </row>
    <row r="329" spans="1:2">
      <c r="A329" s="365" t="s">
        <v>505</v>
      </c>
      <c r="B329" s="366">
        <v>47.8</v>
      </c>
    </row>
    <row r="330" spans="1:2">
      <c r="A330" s="365" t="s">
        <v>506</v>
      </c>
      <c r="B330" s="366">
        <v>62.34</v>
      </c>
    </row>
    <row r="331" spans="1:2">
      <c r="A331" s="365" t="s">
        <v>507</v>
      </c>
      <c r="B331" s="366">
        <v>57.37</v>
      </c>
    </row>
    <row r="332" spans="1:2">
      <c r="A332" s="365" t="s">
        <v>508</v>
      </c>
      <c r="B332" s="366">
        <v>181.48</v>
      </c>
    </row>
    <row r="333" spans="1:2">
      <c r="A333" s="365" t="s">
        <v>509</v>
      </c>
      <c r="B333" s="366">
        <v>166.99</v>
      </c>
    </row>
    <row r="334" spans="1:2">
      <c r="A334" s="365" t="s">
        <v>510</v>
      </c>
      <c r="B334" s="366">
        <v>181.48</v>
      </c>
    </row>
    <row r="335" spans="1:2">
      <c r="A335" s="365" t="s">
        <v>511</v>
      </c>
      <c r="B335" s="366">
        <v>166.99</v>
      </c>
    </row>
    <row r="336" spans="1:2">
      <c r="A336" s="365" t="s">
        <v>512</v>
      </c>
      <c r="B336" s="366">
        <v>110.82</v>
      </c>
    </row>
    <row r="337" spans="1:2">
      <c r="A337" s="365" t="s">
        <v>513</v>
      </c>
      <c r="B337" s="366">
        <v>101.98</v>
      </c>
    </row>
    <row r="338" spans="1:2">
      <c r="A338" s="365" t="s">
        <v>514</v>
      </c>
      <c r="B338" s="366">
        <v>3997.82</v>
      </c>
    </row>
    <row r="339" spans="1:2">
      <c r="A339" s="365" t="s">
        <v>515</v>
      </c>
      <c r="B339" s="366">
        <v>3678.71</v>
      </c>
    </row>
    <row r="340" spans="1:2">
      <c r="A340" s="365" t="s">
        <v>516</v>
      </c>
      <c r="B340" s="366">
        <v>207</v>
      </c>
    </row>
    <row r="341" spans="1:2">
      <c r="A341" s="365" t="s">
        <v>517</v>
      </c>
      <c r="B341" s="366">
        <v>190.48</v>
      </c>
    </row>
    <row r="342" spans="1:2">
      <c r="A342" s="365" t="s">
        <v>518</v>
      </c>
      <c r="B342" s="366">
        <v>207</v>
      </c>
    </row>
    <row r="343" spans="1:2">
      <c r="A343" s="365" t="s">
        <v>519</v>
      </c>
      <c r="B343" s="366">
        <v>190.48</v>
      </c>
    </row>
    <row r="344" spans="1:2">
      <c r="A344" s="365" t="s">
        <v>520</v>
      </c>
      <c r="B344" s="366">
        <v>480.52</v>
      </c>
    </row>
    <row r="345" spans="1:2">
      <c r="A345" s="365" t="s">
        <v>521</v>
      </c>
      <c r="B345" s="366">
        <v>442.16</v>
      </c>
    </row>
    <row r="346" spans="1:2">
      <c r="A346" s="365" t="s">
        <v>522</v>
      </c>
      <c r="B346" s="366">
        <v>183.52</v>
      </c>
    </row>
    <row r="347" spans="1:2">
      <c r="A347" s="365" t="s">
        <v>523</v>
      </c>
      <c r="B347" s="366">
        <v>168.87</v>
      </c>
    </row>
    <row r="348" spans="1:2">
      <c r="A348" s="365" t="s">
        <v>524</v>
      </c>
      <c r="B348" s="366">
        <v>480.52</v>
      </c>
    </row>
    <row r="349" spans="1:2">
      <c r="A349" s="365" t="s">
        <v>525</v>
      </c>
      <c r="B349" s="366">
        <v>442.16</v>
      </c>
    </row>
    <row r="350" spans="1:2">
      <c r="A350" s="365" t="s">
        <v>526</v>
      </c>
      <c r="B350" s="366">
        <v>1156.3599999999999</v>
      </c>
    </row>
    <row r="351" spans="1:2">
      <c r="A351" s="365" t="s">
        <v>527</v>
      </c>
      <c r="B351" s="366">
        <v>1064.06</v>
      </c>
    </row>
    <row r="352" spans="1:2">
      <c r="A352" s="365" t="s">
        <v>528</v>
      </c>
      <c r="B352" s="366">
        <v>773.35</v>
      </c>
    </row>
    <row r="353" spans="1:2">
      <c r="A353" s="365" t="s">
        <v>529</v>
      </c>
      <c r="B353" s="366">
        <v>711.62</v>
      </c>
    </row>
    <row r="354" spans="1:2">
      <c r="A354" s="365" t="s">
        <v>530</v>
      </c>
      <c r="B354" s="366">
        <v>207</v>
      </c>
    </row>
    <row r="355" spans="1:2">
      <c r="A355" s="365" t="s">
        <v>531</v>
      </c>
      <c r="B355" s="366">
        <v>190.48</v>
      </c>
    </row>
    <row r="356" spans="1:2">
      <c r="A356" s="365" t="s">
        <v>532</v>
      </c>
      <c r="B356" s="366">
        <v>1125.44</v>
      </c>
    </row>
    <row r="357" spans="1:2">
      <c r="A357" s="365" t="s">
        <v>533</v>
      </c>
      <c r="B357" s="366">
        <v>1035.5999999999999</v>
      </c>
    </row>
    <row r="358" spans="1:2">
      <c r="A358" s="365" t="s">
        <v>534</v>
      </c>
      <c r="B358" s="366">
        <v>173.31</v>
      </c>
    </row>
    <row r="359" spans="1:2">
      <c r="A359" s="365" t="s">
        <v>535</v>
      </c>
      <c r="B359" s="366">
        <v>159.47999999999999</v>
      </c>
    </row>
    <row r="360" spans="1:2">
      <c r="A360" s="365" t="s">
        <v>536</v>
      </c>
      <c r="B360" s="366">
        <v>173.31</v>
      </c>
    </row>
    <row r="361" spans="1:2">
      <c r="A361" s="365" t="s">
        <v>537</v>
      </c>
      <c r="B361" s="366">
        <v>159.47999999999999</v>
      </c>
    </row>
    <row r="362" spans="1:2">
      <c r="A362" s="365" t="s">
        <v>538</v>
      </c>
      <c r="B362" s="366">
        <v>173.31</v>
      </c>
    </row>
    <row r="363" spans="1:2">
      <c r="A363" s="365" t="s">
        <v>539</v>
      </c>
      <c r="B363" s="366">
        <v>159.47999999999999</v>
      </c>
    </row>
    <row r="364" spans="1:2">
      <c r="A364" s="365" t="s">
        <v>540</v>
      </c>
      <c r="B364" s="366">
        <v>173.31</v>
      </c>
    </row>
    <row r="365" spans="1:2">
      <c r="A365" s="365" t="s">
        <v>541</v>
      </c>
      <c r="B365" s="366">
        <v>159.47999999999999</v>
      </c>
    </row>
    <row r="366" spans="1:2">
      <c r="A366" s="365" t="s">
        <v>542</v>
      </c>
      <c r="B366" s="366">
        <v>173.31</v>
      </c>
    </row>
    <row r="367" spans="1:2">
      <c r="A367" s="365" t="s">
        <v>543</v>
      </c>
      <c r="B367" s="366">
        <v>159.47999999999999</v>
      </c>
    </row>
    <row r="368" spans="1:2">
      <c r="A368" s="365" t="s">
        <v>544</v>
      </c>
      <c r="B368" s="366">
        <v>173.31</v>
      </c>
    </row>
    <row r="369" spans="1:2">
      <c r="A369" s="365" t="s">
        <v>545</v>
      </c>
      <c r="B369" s="366">
        <v>159.47999999999999</v>
      </c>
    </row>
    <row r="370" spans="1:2">
      <c r="A370" s="365" t="s">
        <v>546</v>
      </c>
      <c r="B370" s="366">
        <v>173.31</v>
      </c>
    </row>
    <row r="371" spans="1:2">
      <c r="A371" s="365" t="s">
        <v>547</v>
      </c>
      <c r="B371" s="366">
        <v>159.47999999999999</v>
      </c>
    </row>
    <row r="372" spans="1:2">
      <c r="A372" s="365" t="s">
        <v>548</v>
      </c>
      <c r="B372" s="366">
        <v>173.31</v>
      </c>
    </row>
    <row r="373" spans="1:2">
      <c r="A373" s="365" t="s">
        <v>549</v>
      </c>
      <c r="B373" s="366">
        <v>159.47999999999999</v>
      </c>
    </row>
    <row r="374" spans="1:2">
      <c r="A374" s="365" t="s">
        <v>550</v>
      </c>
      <c r="B374" s="366">
        <v>173.31</v>
      </c>
    </row>
    <row r="375" spans="1:2">
      <c r="A375" s="365" t="s">
        <v>551</v>
      </c>
      <c r="B375" s="366">
        <v>159.47999999999999</v>
      </c>
    </row>
    <row r="376" spans="1:2">
      <c r="A376" s="365" t="s">
        <v>552</v>
      </c>
      <c r="B376" s="366">
        <v>173.31</v>
      </c>
    </row>
    <row r="377" spans="1:2">
      <c r="A377" s="365" t="s">
        <v>553</v>
      </c>
      <c r="B377" s="366">
        <v>159.47999999999999</v>
      </c>
    </row>
    <row r="378" spans="1:2">
      <c r="A378" s="365" t="s">
        <v>554</v>
      </c>
      <c r="B378" s="366">
        <v>173.31</v>
      </c>
    </row>
    <row r="379" spans="1:2">
      <c r="A379" s="365" t="s">
        <v>555</v>
      </c>
      <c r="B379" s="366">
        <v>159.47999999999999</v>
      </c>
    </row>
    <row r="380" spans="1:2">
      <c r="A380" s="365" t="s">
        <v>556</v>
      </c>
      <c r="B380" s="366">
        <v>173.31</v>
      </c>
    </row>
    <row r="381" spans="1:2">
      <c r="A381" s="365" t="s">
        <v>557</v>
      </c>
      <c r="B381" s="366">
        <v>159.47999999999999</v>
      </c>
    </row>
    <row r="382" spans="1:2">
      <c r="A382" s="365" t="s">
        <v>558</v>
      </c>
      <c r="B382" s="366">
        <v>173.31</v>
      </c>
    </row>
    <row r="383" spans="1:2">
      <c r="A383" s="365" t="s">
        <v>559</v>
      </c>
      <c r="B383" s="366">
        <v>159.47999999999999</v>
      </c>
    </row>
    <row r="384" spans="1:2">
      <c r="A384" s="365" t="s">
        <v>560</v>
      </c>
      <c r="B384" s="366">
        <v>173.31</v>
      </c>
    </row>
    <row r="385" spans="1:2">
      <c r="A385" s="365" t="s">
        <v>561</v>
      </c>
      <c r="B385" s="366">
        <v>159.47999999999999</v>
      </c>
    </row>
    <row r="386" spans="1:2">
      <c r="A386" s="365" t="s">
        <v>562</v>
      </c>
      <c r="B386" s="366">
        <v>173.31</v>
      </c>
    </row>
    <row r="387" spans="1:2">
      <c r="A387" s="365" t="s">
        <v>563</v>
      </c>
      <c r="B387" s="366">
        <v>159.47999999999999</v>
      </c>
    </row>
    <row r="388" spans="1:2">
      <c r="A388" s="365" t="s">
        <v>564</v>
      </c>
      <c r="B388" s="366">
        <v>173.31</v>
      </c>
    </row>
    <row r="389" spans="1:2">
      <c r="A389" s="365" t="s">
        <v>565</v>
      </c>
      <c r="B389" s="366">
        <v>159.47999999999999</v>
      </c>
    </row>
    <row r="390" spans="1:2">
      <c r="A390" s="365" t="s">
        <v>566</v>
      </c>
      <c r="B390" s="366">
        <v>3623.93</v>
      </c>
    </row>
    <row r="391" spans="1:2">
      <c r="A391" s="365" t="s">
        <v>567</v>
      </c>
      <c r="B391" s="366">
        <v>3334.67</v>
      </c>
    </row>
    <row r="392" spans="1:2">
      <c r="A392" s="365" t="s">
        <v>568</v>
      </c>
      <c r="B392" s="366">
        <v>169.62</v>
      </c>
    </row>
    <row r="393" spans="1:2">
      <c r="A393" s="365" t="s">
        <v>569</v>
      </c>
      <c r="B393" s="366">
        <v>156.08000000000001</v>
      </c>
    </row>
    <row r="394" spans="1:2">
      <c r="A394" s="365" t="s">
        <v>570</v>
      </c>
      <c r="B394" s="366">
        <v>176.15</v>
      </c>
    </row>
    <row r="395" spans="1:2">
      <c r="A395" s="365" t="s">
        <v>571</v>
      </c>
      <c r="B395" s="366">
        <v>162.09</v>
      </c>
    </row>
    <row r="396" spans="1:2">
      <c r="A396" s="365" t="s">
        <v>572</v>
      </c>
      <c r="B396" s="366">
        <v>195.72</v>
      </c>
    </row>
    <row r="397" spans="1:2">
      <c r="A397" s="365" t="s">
        <v>573</v>
      </c>
      <c r="B397" s="366">
        <v>180.1</v>
      </c>
    </row>
    <row r="398" spans="1:2">
      <c r="A398" s="365" t="s">
        <v>574</v>
      </c>
      <c r="B398" s="366">
        <v>103.52</v>
      </c>
    </row>
    <row r="399" spans="1:2">
      <c r="A399" s="365" t="s">
        <v>575</v>
      </c>
      <c r="B399" s="366">
        <v>95.26</v>
      </c>
    </row>
    <row r="400" spans="1:2">
      <c r="A400" s="365" t="s">
        <v>576</v>
      </c>
      <c r="B400" s="366">
        <v>118.86</v>
      </c>
    </row>
    <row r="401" spans="1:2">
      <c r="A401" s="365" t="s">
        <v>577</v>
      </c>
      <c r="B401" s="366">
        <v>109.38</v>
      </c>
    </row>
    <row r="402" spans="1:2">
      <c r="A402" s="365" t="s">
        <v>578</v>
      </c>
      <c r="B402" s="366">
        <v>172.56</v>
      </c>
    </row>
    <row r="403" spans="1:2">
      <c r="A403" s="365" t="s">
        <v>579</v>
      </c>
      <c r="B403" s="366">
        <v>158.79</v>
      </c>
    </row>
    <row r="404" spans="1:2">
      <c r="A404" s="365" t="s">
        <v>580</v>
      </c>
      <c r="B404" s="366">
        <v>207.07</v>
      </c>
    </row>
    <row r="405" spans="1:2">
      <c r="A405" s="365" t="s">
        <v>581</v>
      </c>
      <c r="B405" s="366">
        <v>190.54</v>
      </c>
    </row>
    <row r="406" spans="1:2">
      <c r="A406" s="365" t="s">
        <v>582</v>
      </c>
      <c r="B406" s="366">
        <v>248.49</v>
      </c>
    </row>
    <row r="407" spans="1:2">
      <c r="A407" s="365" t="s">
        <v>583</v>
      </c>
      <c r="B407" s="366">
        <v>228.65</v>
      </c>
    </row>
    <row r="408" spans="1:2">
      <c r="A408" s="365" t="s">
        <v>584</v>
      </c>
      <c r="B408" s="366">
        <v>298.18</v>
      </c>
    </row>
    <row r="409" spans="1:2">
      <c r="A409" s="365" t="s">
        <v>585</v>
      </c>
      <c r="B409" s="366">
        <v>274.38</v>
      </c>
    </row>
    <row r="410" spans="1:2">
      <c r="A410" s="365" t="s">
        <v>586</v>
      </c>
      <c r="B410" s="366">
        <v>515.79</v>
      </c>
    </row>
    <row r="411" spans="1:2">
      <c r="A411" s="365" t="s">
        <v>587</v>
      </c>
      <c r="B411" s="366">
        <v>474.62</v>
      </c>
    </row>
    <row r="412" spans="1:2">
      <c r="A412" s="365" t="s">
        <v>588</v>
      </c>
      <c r="B412" s="366">
        <v>112.82</v>
      </c>
    </row>
    <row r="413" spans="1:2">
      <c r="A413" s="365" t="s">
        <v>589</v>
      </c>
      <c r="B413" s="366">
        <v>103.81</v>
      </c>
    </row>
    <row r="414" spans="1:2">
      <c r="A414" s="365" t="s">
        <v>590</v>
      </c>
      <c r="B414" s="366">
        <v>338.48</v>
      </c>
    </row>
    <row r="415" spans="1:2">
      <c r="A415" s="365" t="s">
        <v>591</v>
      </c>
      <c r="B415" s="366">
        <v>311.47000000000003</v>
      </c>
    </row>
    <row r="416" spans="1:2">
      <c r="A416" s="365" t="s">
        <v>592</v>
      </c>
      <c r="B416" s="366">
        <v>406.17</v>
      </c>
    </row>
    <row r="417" spans="1:2">
      <c r="A417" s="365" t="s">
        <v>593</v>
      </c>
      <c r="B417" s="366">
        <v>373.75</v>
      </c>
    </row>
    <row r="418" spans="1:2">
      <c r="A418" s="365" t="s">
        <v>594</v>
      </c>
      <c r="B418" s="366">
        <v>487.41</v>
      </c>
    </row>
    <row r="419" spans="1:2">
      <c r="A419" s="365" t="s">
        <v>595</v>
      </c>
      <c r="B419" s="366">
        <v>448.5</v>
      </c>
    </row>
    <row r="420" spans="1:2">
      <c r="A420" s="365" t="s">
        <v>596</v>
      </c>
      <c r="B420" s="366">
        <v>206.84</v>
      </c>
    </row>
    <row r="421" spans="1:2">
      <c r="A421" s="365" t="s">
        <v>597</v>
      </c>
      <c r="B421" s="366">
        <v>190.33</v>
      </c>
    </row>
    <row r="422" spans="1:2">
      <c r="A422" s="365" t="s">
        <v>598</v>
      </c>
      <c r="B422" s="366">
        <v>155.81</v>
      </c>
    </row>
    <row r="423" spans="1:2">
      <c r="A423" s="365" t="s">
        <v>599</v>
      </c>
      <c r="B423" s="366">
        <v>143.37</v>
      </c>
    </row>
    <row r="424" spans="1:2">
      <c r="A424" s="365" t="s">
        <v>600</v>
      </c>
      <c r="B424" s="366">
        <v>155.81</v>
      </c>
    </row>
    <row r="425" spans="1:2">
      <c r="A425" s="365" t="s">
        <v>601</v>
      </c>
      <c r="B425" s="366">
        <v>143.37</v>
      </c>
    </row>
    <row r="426" spans="1:2">
      <c r="A426" s="365" t="s">
        <v>602</v>
      </c>
      <c r="B426" s="366">
        <v>61.78</v>
      </c>
    </row>
    <row r="427" spans="1:2">
      <c r="A427" s="365" t="s">
        <v>603</v>
      </c>
      <c r="B427" s="366">
        <v>56.85</v>
      </c>
    </row>
    <row r="428" spans="1:2">
      <c r="A428" s="365" t="s">
        <v>604</v>
      </c>
      <c r="B428" s="366">
        <v>4337.8100000000004</v>
      </c>
    </row>
    <row r="429" spans="1:2">
      <c r="A429" s="365" t="s">
        <v>605</v>
      </c>
      <c r="B429" s="366">
        <v>3991.57</v>
      </c>
    </row>
    <row r="430" spans="1:2">
      <c r="A430" s="365" t="s">
        <v>606</v>
      </c>
      <c r="B430" s="366">
        <v>5422.26</v>
      </c>
    </row>
    <row r="431" spans="1:2">
      <c r="A431" s="365" t="s">
        <v>607</v>
      </c>
      <c r="B431" s="366">
        <v>4989.45</v>
      </c>
    </row>
    <row r="432" spans="1:2">
      <c r="A432" s="365" t="s">
        <v>608</v>
      </c>
      <c r="B432" s="366">
        <v>5422.26</v>
      </c>
    </row>
    <row r="433" spans="1:2">
      <c r="A433" s="365" t="s">
        <v>609</v>
      </c>
      <c r="B433" s="366">
        <v>4989.45</v>
      </c>
    </row>
    <row r="434" spans="1:2">
      <c r="A434" s="365" t="s">
        <v>610</v>
      </c>
      <c r="B434" s="366">
        <v>8133.4</v>
      </c>
    </row>
    <row r="435" spans="1:2">
      <c r="A435" s="365" t="s">
        <v>611</v>
      </c>
      <c r="B435" s="366">
        <v>7484.19</v>
      </c>
    </row>
    <row r="436" spans="1:2">
      <c r="A436" s="365" t="s">
        <v>612</v>
      </c>
      <c r="B436" s="366">
        <v>6717.59</v>
      </c>
    </row>
    <row r="437" spans="1:2">
      <c r="A437" s="365" t="s">
        <v>613</v>
      </c>
      <c r="B437" s="366">
        <v>6181.39</v>
      </c>
    </row>
    <row r="438" spans="1:2">
      <c r="A438" s="365" t="s">
        <v>614</v>
      </c>
      <c r="B438" s="366">
        <v>2077.8200000000002</v>
      </c>
    </row>
    <row r="439" spans="1:2">
      <c r="A439" s="365" t="s">
        <v>615</v>
      </c>
      <c r="B439" s="366">
        <v>1911.97</v>
      </c>
    </row>
    <row r="440" spans="1:2">
      <c r="A440" s="365" t="s">
        <v>616</v>
      </c>
      <c r="B440" s="366">
        <v>2077.8200000000002</v>
      </c>
    </row>
    <row r="441" spans="1:2">
      <c r="A441" s="365" t="s">
        <v>617</v>
      </c>
      <c r="B441" s="366">
        <v>1911.97</v>
      </c>
    </row>
    <row r="442" spans="1:2">
      <c r="A442" s="365" t="s">
        <v>618</v>
      </c>
      <c r="B442" s="366">
        <v>183.5</v>
      </c>
    </row>
    <row r="443" spans="1:2">
      <c r="A443" s="365" t="s">
        <v>619</v>
      </c>
      <c r="B443" s="366">
        <v>168.85</v>
      </c>
    </row>
    <row r="444" spans="1:2">
      <c r="A444" s="365" t="s">
        <v>620</v>
      </c>
      <c r="B444" s="366">
        <v>183.5</v>
      </c>
    </row>
    <row r="445" spans="1:2">
      <c r="A445" s="365" t="s">
        <v>621</v>
      </c>
      <c r="B445" s="366">
        <v>168.85</v>
      </c>
    </row>
    <row r="446" spans="1:2">
      <c r="A446" s="365" t="s">
        <v>622</v>
      </c>
      <c r="B446" s="366">
        <v>310.12</v>
      </c>
    </row>
    <row r="447" spans="1:2">
      <c r="A447" s="365" t="s">
        <v>623</v>
      </c>
      <c r="B447" s="366">
        <v>285.36</v>
      </c>
    </row>
    <row r="448" spans="1:2">
      <c r="A448" s="365" t="s">
        <v>624</v>
      </c>
      <c r="B448" s="366">
        <v>2077.8200000000002</v>
      </c>
    </row>
    <row r="449" spans="1:2">
      <c r="A449" s="365" t="s">
        <v>625</v>
      </c>
      <c r="B449" s="366">
        <v>1911.97</v>
      </c>
    </row>
    <row r="450" spans="1:2">
      <c r="A450" s="365" t="s">
        <v>626</v>
      </c>
      <c r="B450" s="366">
        <v>207</v>
      </c>
    </row>
    <row r="451" spans="1:2">
      <c r="A451" s="365" t="s">
        <v>627</v>
      </c>
      <c r="B451" s="366">
        <v>190.48</v>
      </c>
    </row>
    <row r="452" spans="1:2">
      <c r="A452" s="365" t="s">
        <v>628</v>
      </c>
      <c r="B452" s="366">
        <v>2077.8200000000002</v>
      </c>
    </row>
    <row r="453" spans="1:2">
      <c r="A453" s="365" t="s">
        <v>629</v>
      </c>
      <c r="B453" s="366">
        <v>1911.97</v>
      </c>
    </row>
    <row r="454" spans="1:2">
      <c r="A454" s="365" t="s">
        <v>630</v>
      </c>
      <c r="B454" s="366">
        <v>2077.8200000000002</v>
      </c>
    </row>
    <row r="455" spans="1:2">
      <c r="A455" s="365" t="s">
        <v>631</v>
      </c>
      <c r="B455" s="366">
        <v>1911.97</v>
      </c>
    </row>
    <row r="456" spans="1:2">
      <c r="A456" s="365" t="s">
        <v>632</v>
      </c>
      <c r="B456" s="366">
        <v>2077.8200000000002</v>
      </c>
    </row>
    <row r="457" spans="1:2">
      <c r="A457" s="365" t="s">
        <v>633</v>
      </c>
      <c r="B457" s="366">
        <v>1911.97</v>
      </c>
    </row>
    <row r="458" spans="1:2">
      <c r="A458" s="365" t="s">
        <v>634</v>
      </c>
      <c r="B458" s="366">
        <v>303.06</v>
      </c>
    </row>
    <row r="459" spans="1:2">
      <c r="A459" s="365" t="s">
        <v>635</v>
      </c>
      <c r="B459" s="366">
        <v>278.87</v>
      </c>
    </row>
    <row r="460" spans="1:2">
      <c r="A460" s="365" t="s">
        <v>636</v>
      </c>
      <c r="B460" s="366">
        <v>2077.8200000000002</v>
      </c>
    </row>
    <row r="461" spans="1:2">
      <c r="A461" s="365" t="s">
        <v>637</v>
      </c>
      <c r="B461" s="366">
        <v>1911.97</v>
      </c>
    </row>
    <row r="462" spans="1:2">
      <c r="A462" s="365" t="s">
        <v>638</v>
      </c>
      <c r="B462" s="366">
        <v>365.76</v>
      </c>
    </row>
    <row r="463" spans="1:2">
      <c r="A463" s="365" t="s">
        <v>639</v>
      </c>
      <c r="B463" s="366">
        <v>336.57</v>
      </c>
    </row>
    <row r="464" spans="1:2">
      <c r="A464" s="365" t="s">
        <v>640</v>
      </c>
      <c r="B464" s="366">
        <v>365.76</v>
      </c>
    </row>
    <row r="465" spans="1:2">
      <c r="A465" s="365" t="s">
        <v>641</v>
      </c>
      <c r="B465" s="366">
        <v>336.57</v>
      </c>
    </row>
    <row r="466" spans="1:2">
      <c r="A466" s="365" t="s">
        <v>642</v>
      </c>
      <c r="B466" s="366">
        <v>127.72</v>
      </c>
    </row>
    <row r="467" spans="1:2">
      <c r="A467" s="365" t="s">
        <v>643</v>
      </c>
      <c r="B467" s="366">
        <v>117.52</v>
      </c>
    </row>
    <row r="468" spans="1:2">
      <c r="A468" s="365" t="s">
        <v>644</v>
      </c>
      <c r="B468" s="366">
        <v>127.72</v>
      </c>
    </row>
    <row r="469" spans="1:2">
      <c r="A469" s="365" t="s">
        <v>645</v>
      </c>
      <c r="B469" s="366">
        <v>117.52</v>
      </c>
    </row>
    <row r="470" spans="1:2">
      <c r="A470" s="365" t="s">
        <v>646</v>
      </c>
      <c r="B470" s="366">
        <v>190.63</v>
      </c>
    </row>
    <row r="471" spans="1:2">
      <c r="A471" s="365" t="s">
        <v>647</v>
      </c>
      <c r="B471" s="366">
        <v>175.42</v>
      </c>
    </row>
    <row r="472" spans="1:2">
      <c r="A472" s="365" t="s">
        <v>648</v>
      </c>
      <c r="B472" s="366">
        <v>836.04</v>
      </c>
    </row>
    <row r="473" spans="1:2">
      <c r="A473" s="365" t="s">
        <v>649</v>
      </c>
      <c r="B473" s="366">
        <v>769.31</v>
      </c>
    </row>
    <row r="474" spans="1:2">
      <c r="A474" s="365" t="s">
        <v>650</v>
      </c>
      <c r="B474" s="366">
        <v>877.85</v>
      </c>
    </row>
    <row r="475" spans="1:2">
      <c r="A475" s="365" t="s">
        <v>651</v>
      </c>
      <c r="B475" s="366">
        <v>807.78</v>
      </c>
    </row>
    <row r="476" spans="1:2">
      <c r="A476" s="365" t="s">
        <v>652</v>
      </c>
      <c r="B476" s="366">
        <v>1045.06</v>
      </c>
    </row>
    <row r="477" spans="1:2">
      <c r="A477" s="365" t="s">
        <v>653</v>
      </c>
      <c r="B477" s="366">
        <v>961.64</v>
      </c>
    </row>
    <row r="478" spans="1:2">
      <c r="A478" s="365" t="s">
        <v>654</v>
      </c>
      <c r="B478" s="366">
        <v>141.21</v>
      </c>
    </row>
    <row r="479" spans="1:2">
      <c r="A479" s="365" t="s">
        <v>655</v>
      </c>
      <c r="B479" s="366">
        <v>137.41999999999999</v>
      </c>
    </row>
    <row r="480" spans="1:2">
      <c r="A480" s="365" t="s">
        <v>656</v>
      </c>
      <c r="B480" s="366">
        <v>11.93</v>
      </c>
    </row>
    <row r="481" spans="1:2">
      <c r="A481" s="365" t="s">
        <v>657</v>
      </c>
      <c r="B481" s="366">
        <v>10.47</v>
      </c>
    </row>
    <row r="482" spans="1:2">
      <c r="A482" s="365" t="s">
        <v>658</v>
      </c>
      <c r="B482" s="366">
        <v>28.38</v>
      </c>
    </row>
    <row r="483" spans="1:2">
      <c r="A483" s="365" t="s">
        <v>659</v>
      </c>
      <c r="B483" s="366">
        <v>24.59</v>
      </c>
    </row>
    <row r="484" spans="1:2">
      <c r="A484" s="365" t="s">
        <v>660</v>
      </c>
      <c r="B484" s="366">
        <v>373.43</v>
      </c>
    </row>
    <row r="485" spans="1:2">
      <c r="A485" s="365" t="s">
        <v>661</v>
      </c>
      <c r="B485" s="366">
        <v>356.83</v>
      </c>
    </row>
    <row r="486" spans="1:2">
      <c r="A486" s="365" t="s">
        <v>662</v>
      </c>
      <c r="B486" s="366">
        <v>53.92</v>
      </c>
    </row>
    <row r="487" spans="1:2">
      <c r="A487" s="365" t="s">
        <v>663</v>
      </c>
      <c r="B487" s="366">
        <v>52.1</v>
      </c>
    </row>
    <row r="488" spans="1:2">
      <c r="A488" s="365" t="s">
        <v>664</v>
      </c>
      <c r="B488" s="366">
        <v>124.49</v>
      </c>
    </row>
    <row r="489" spans="1:2">
      <c r="A489" s="365" t="s">
        <v>665</v>
      </c>
      <c r="B489" s="366">
        <v>112.64</v>
      </c>
    </row>
    <row r="490" spans="1:2">
      <c r="A490" s="365" t="s">
        <v>666</v>
      </c>
      <c r="B490" s="366">
        <v>163.75</v>
      </c>
    </row>
    <row r="491" spans="1:2">
      <c r="A491" s="365" t="s">
        <v>667</v>
      </c>
      <c r="B491" s="366">
        <v>148.16999999999999</v>
      </c>
    </row>
    <row r="492" spans="1:2">
      <c r="A492" s="365" t="s">
        <v>668</v>
      </c>
      <c r="B492" s="366">
        <v>134.63999999999999</v>
      </c>
    </row>
    <row r="493" spans="1:2">
      <c r="A493" s="365" t="s">
        <v>669</v>
      </c>
      <c r="B493" s="366">
        <v>121.82</v>
      </c>
    </row>
    <row r="494" spans="1:2">
      <c r="A494" s="365" t="s">
        <v>670</v>
      </c>
      <c r="B494" s="366">
        <v>181.77</v>
      </c>
    </row>
    <row r="495" spans="1:2">
      <c r="A495" s="365" t="s">
        <v>671</v>
      </c>
      <c r="B495" s="366">
        <v>164.47</v>
      </c>
    </row>
    <row r="496" spans="1:2">
      <c r="A496" s="365" t="s">
        <v>672</v>
      </c>
      <c r="B496" s="366">
        <v>145.4</v>
      </c>
    </row>
    <row r="497" spans="1:2">
      <c r="A497" s="365" t="s">
        <v>673</v>
      </c>
      <c r="B497" s="366">
        <v>131.56</v>
      </c>
    </row>
    <row r="498" spans="1:2">
      <c r="A498" s="365" t="s">
        <v>674</v>
      </c>
      <c r="B498" s="366">
        <v>201.96</v>
      </c>
    </row>
    <row r="499" spans="1:2">
      <c r="A499" s="365" t="s">
        <v>675</v>
      </c>
      <c r="B499" s="366">
        <v>182.74</v>
      </c>
    </row>
    <row r="500" spans="1:2">
      <c r="A500" s="365" t="s">
        <v>676</v>
      </c>
      <c r="B500" s="366">
        <v>168.28</v>
      </c>
    </row>
    <row r="501" spans="1:2">
      <c r="A501" s="365" t="s">
        <v>677</v>
      </c>
      <c r="B501" s="366">
        <v>152.26</v>
      </c>
    </row>
    <row r="502" spans="1:2">
      <c r="A502" s="365" t="s">
        <v>678</v>
      </c>
      <c r="B502" s="366">
        <v>235.61</v>
      </c>
    </row>
    <row r="503" spans="1:2">
      <c r="A503" s="365" t="s">
        <v>679</v>
      </c>
      <c r="B503" s="366">
        <v>213.18</v>
      </c>
    </row>
    <row r="504" spans="1:2">
      <c r="A504" s="365" t="s">
        <v>680</v>
      </c>
      <c r="B504" s="366">
        <v>167.76</v>
      </c>
    </row>
    <row r="505" spans="1:2">
      <c r="A505" s="365" t="s">
        <v>681</v>
      </c>
      <c r="B505" s="366">
        <v>151.78</v>
      </c>
    </row>
    <row r="506" spans="1:2">
      <c r="A506" s="365" t="s">
        <v>682</v>
      </c>
      <c r="B506" s="366">
        <v>182.34</v>
      </c>
    </row>
    <row r="507" spans="1:2">
      <c r="A507" s="365" t="s">
        <v>683</v>
      </c>
      <c r="B507" s="366">
        <v>164.97</v>
      </c>
    </row>
    <row r="508" spans="1:2">
      <c r="A508" s="365" t="s">
        <v>684</v>
      </c>
      <c r="B508" s="366">
        <v>196.92</v>
      </c>
    </row>
    <row r="509" spans="1:2">
      <c r="A509" s="365" t="s">
        <v>685</v>
      </c>
      <c r="B509" s="366">
        <v>178.16</v>
      </c>
    </row>
    <row r="510" spans="1:2">
      <c r="A510" s="365" t="s">
        <v>686</v>
      </c>
      <c r="B510" s="366">
        <v>237.68</v>
      </c>
    </row>
    <row r="511" spans="1:2">
      <c r="A511" s="365" t="s">
        <v>687</v>
      </c>
      <c r="B511" s="366">
        <v>215.03</v>
      </c>
    </row>
    <row r="512" spans="1:2">
      <c r="A512" s="365" t="s">
        <v>688</v>
      </c>
      <c r="B512" s="366">
        <v>262.97000000000003</v>
      </c>
    </row>
    <row r="513" spans="1:2">
      <c r="A513" s="365" t="s">
        <v>689</v>
      </c>
      <c r="B513" s="366">
        <v>239.87</v>
      </c>
    </row>
    <row r="514" spans="1:2">
      <c r="A514" s="365" t="s">
        <v>690</v>
      </c>
      <c r="B514" s="366">
        <v>292.19</v>
      </c>
    </row>
    <row r="515" spans="1:2">
      <c r="A515" s="365" t="s">
        <v>691</v>
      </c>
      <c r="B515" s="366">
        <v>266.52</v>
      </c>
    </row>
    <row r="516" spans="1:2">
      <c r="A516" s="365" t="s">
        <v>692</v>
      </c>
      <c r="B516" s="366">
        <v>314.11</v>
      </c>
    </row>
    <row r="517" spans="1:2">
      <c r="A517" s="365" t="s">
        <v>693</v>
      </c>
      <c r="B517" s="366">
        <v>286.51</v>
      </c>
    </row>
    <row r="518" spans="1:2">
      <c r="A518" s="365" t="s">
        <v>694</v>
      </c>
      <c r="B518" s="366">
        <v>438.32</v>
      </c>
    </row>
    <row r="519" spans="1:2">
      <c r="A519" s="365" t="s">
        <v>695</v>
      </c>
      <c r="B519" s="366">
        <v>399.8</v>
      </c>
    </row>
    <row r="520" spans="1:2">
      <c r="A520" s="365" t="s">
        <v>696</v>
      </c>
      <c r="B520" s="366">
        <v>95.74</v>
      </c>
    </row>
    <row r="521" spans="1:2">
      <c r="A521" s="365" t="s">
        <v>697</v>
      </c>
      <c r="B521" s="366">
        <v>86.63</v>
      </c>
    </row>
    <row r="522" spans="1:2">
      <c r="A522" s="365" t="s">
        <v>698</v>
      </c>
      <c r="B522" s="366">
        <v>134.65</v>
      </c>
    </row>
    <row r="523" spans="1:2">
      <c r="A523" s="365" t="s">
        <v>699</v>
      </c>
      <c r="B523" s="366">
        <v>121.83</v>
      </c>
    </row>
    <row r="524" spans="1:2">
      <c r="A524" s="365" t="s">
        <v>700</v>
      </c>
      <c r="B524" s="366">
        <v>103.56</v>
      </c>
    </row>
    <row r="525" spans="1:2">
      <c r="A525" s="365" t="s">
        <v>701</v>
      </c>
      <c r="B525" s="366">
        <v>93.71</v>
      </c>
    </row>
    <row r="526" spans="1:2">
      <c r="A526" s="365" t="s">
        <v>702</v>
      </c>
      <c r="B526" s="366">
        <v>149.47</v>
      </c>
    </row>
    <row r="527" spans="1:2">
      <c r="A527" s="365" t="s">
        <v>703</v>
      </c>
      <c r="B527" s="366">
        <v>135.25</v>
      </c>
    </row>
    <row r="528" spans="1:2">
      <c r="A528" s="365" t="s">
        <v>704</v>
      </c>
      <c r="B528" s="366">
        <v>111.85</v>
      </c>
    </row>
    <row r="529" spans="1:2">
      <c r="A529" s="365" t="s">
        <v>705</v>
      </c>
      <c r="B529" s="366">
        <v>101.2</v>
      </c>
    </row>
    <row r="530" spans="1:2">
      <c r="A530" s="365" t="s">
        <v>706</v>
      </c>
      <c r="B530" s="366">
        <v>153.88999999999999</v>
      </c>
    </row>
    <row r="531" spans="1:2">
      <c r="A531" s="365" t="s">
        <v>707</v>
      </c>
      <c r="B531" s="366">
        <v>139.25</v>
      </c>
    </row>
    <row r="532" spans="1:2">
      <c r="A532" s="365" t="s">
        <v>708</v>
      </c>
      <c r="B532" s="366">
        <v>129.44999999999999</v>
      </c>
    </row>
    <row r="533" spans="1:2">
      <c r="A533" s="365" t="s">
        <v>709</v>
      </c>
      <c r="B533" s="366">
        <v>117.13</v>
      </c>
    </row>
    <row r="534" spans="1:2">
      <c r="A534" s="365" t="s">
        <v>710</v>
      </c>
      <c r="B534" s="366">
        <v>181.24</v>
      </c>
    </row>
    <row r="535" spans="1:2">
      <c r="A535" s="365" t="s">
        <v>711</v>
      </c>
      <c r="B535" s="366">
        <v>163.99</v>
      </c>
    </row>
    <row r="536" spans="1:2">
      <c r="A536" s="365" t="s">
        <v>712</v>
      </c>
      <c r="B536" s="366">
        <v>155.36000000000001</v>
      </c>
    </row>
    <row r="537" spans="1:2">
      <c r="A537" s="365" t="s">
        <v>713</v>
      </c>
      <c r="B537" s="366">
        <v>140.57</v>
      </c>
    </row>
    <row r="538" spans="1:2">
      <c r="A538" s="365" t="s">
        <v>714</v>
      </c>
      <c r="B538" s="366">
        <v>176.05</v>
      </c>
    </row>
    <row r="539" spans="1:2">
      <c r="A539" s="365" t="s">
        <v>715</v>
      </c>
      <c r="B539" s="366">
        <v>159.29</v>
      </c>
    </row>
    <row r="540" spans="1:2">
      <c r="A540" s="365" t="s">
        <v>716</v>
      </c>
      <c r="B540" s="366">
        <v>207.12</v>
      </c>
    </row>
    <row r="541" spans="1:2">
      <c r="A541" s="365" t="s">
        <v>717</v>
      </c>
      <c r="B541" s="366">
        <v>187.41</v>
      </c>
    </row>
    <row r="542" spans="1:2">
      <c r="A542" s="365" t="s">
        <v>718</v>
      </c>
      <c r="B542" s="366">
        <v>258.91000000000003</v>
      </c>
    </row>
    <row r="543" spans="1:2">
      <c r="A543" s="365" t="s">
        <v>719</v>
      </c>
      <c r="B543" s="366">
        <v>234.27</v>
      </c>
    </row>
    <row r="544" spans="1:2">
      <c r="A544" s="365" t="s">
        <v>720</v>
      </c>
      <c r="B544" s="366">
        <v>310.7</v>
      </c>
    </row>
    <row r="545" spans="1:2">
      <c r="A545" s="365" t="s">
        <v>721</v>
      </c>
      <c r="B545" s="366">
        <v>281.13</v>
      </c>
    </row>
    <row r="546" spans="1:2">
      <c r="A546" s="365" t="s">
        <v>722</v>
      </c>
      <c r="B546" s="366">
        <v>362.49</v>
      </c>
    </row>
    <row r="547" spans="1:2">
      <c r="A547" s="365" t="s">
        <v>723</v>
      </c>
      <c r="B547" s="366">
        <v>327.99</v>
      </c>
    </row>
    <row r="548" spans="1:2">
      <c r="A548" s="365" t="s">
        <v>724</v>
      </c>
      <c r="B548" s="366">
        <v>414.29</v>
      </c>
    </row>
    <row r="549" spans="1:2">
      <c r="A549" s="365" t="s">
        <v>725</v>
      </c>
      <c r="B549" s="366">
        <v>374.86</v>
      </c>
    </row>
    <row r="550" spans="1:2">
      <c r="A550" s="365" t="s">
        <v>726</v>
      </c>
      <c r="B550" s="366">
        <v>129.03</v>
      </c>
    </row>
    <row r="551" spans="1:2">
      <c r="A551" s="365" t="s">
        <v>727</v>
      </c>
      <c r="B551" s="366">
        <v>116.74</v>
      </c>
    </row>
    <row r="552" spans="1:2">
      <c r="A552" s="365" t="s">
        <v>728</v>
      </c>
      <c r="B552" s="366">
        <v>140.28</v>
      </c>
    </row>
    <row r="553" spans="1:2">
      <c r="A553" s="365" t="s">
        <v>729</v>
      </c>
      <c r="B553" s="366">
        <v>126.91</v>
      </c>
    </row>
    <row r="554" spans="1:2">
      <c r="A554" s="365" t="s">
        <v>730</v>
      </c>
      <c r="B554" s="366">
        <v>151.49</v>
      </c>
    </row>
    <row r="555" spans="1:2">
      <c r="A555" s="365" t="s">
        <v>731</v>
      </c>
      <c r="B555" s="366">
        <v>137.06</v>
      </c>
    </row>
    <row r="556" spans="1:2">
      <c r="A556" s="365" t="s">
        <v>732</v>
      </c>
      <c r="B556" s="366">
        <v>182.84</v>
      </c>
    </row>
    <row r="557" spans="1:2">
      <c r="A557" s="365" t="s">
        <v>733</v>
      </c>
      <c r="B557" s="366">
        <v>165.42</v>
      </c>
    </row>
    <row r="558" spans="1:2">
      <c r="A558" s="365" t="s">
        <v>734</v>
      </c>
      <c r="B558" s="366">
        <v>223.04</v>
      </c>
    </row>
    <row r="559" spans="1:2">
      <c r="A559" s="365" t="s">
        <v>735</v>
      </c>
      <c r="B559" s="366">
        <v>201.79</v>
      </c>
    </row>
    <row r="560" spans="1:2">
      <c r="A560" s="365" t="s">
        <v>736</v>
      </c>
      <c r="B560" s="366">
        <v>246.83</v>
      </c>
    </row>
    <row r="561" spans="1:2">
      <c r="A561" s="365" t="s">
        <v>737</v>
      </c>
      <c r="B561" s="366">
        <v>223.31</v>
      </c>
    </row>
    <row r="562" spans="1:2">
      <c r="A562" s="365" t="s">
        <v>738</v>
      </c>
      <c r="B562" s="366">
        <v>301.69</v>
      </c>
    </row>
    <row r="563" spans="1:2">
      <c r="A563" s="365" t="s">
        <v>739</v>
      </c>
      <c r="B563" s="366">
        <v>272.94</v>
      </c>
    </row>
    <row r="564" spans="1:2">
      <c r="A564" s="365" t="s">
        <v>740</v>
      </c>
      <c r="B564" s="366">
        <v>347.38</v>
      </c>
    </row>
    <row r="565" spans="1:2">
      <c r="A565" s="365" t="s">
        <v>741</v>
      </c>
      <c r="B565" s="366">
        <v>314.27999999999997</v>
      </c>
    </row>
    <row r="566" spans="1:2">
      <c r="A566" s="365" t="s">
        <v>742</v>
      </c>
      <c r="B566" s="366">
        <v>416.88</v>
      </c>
    </row>
    <row r="567" spans="1:2">
      <c r="A567" s="365" t="s">
        <v>743</v>
      </c>
      <c r="B567" s="366">
        <v>377.16</v>
      </c>
    </row>
    <row r="568" spans="1:2">
      <c r="A568" s="365" t="s">
        <v>744</v>
      </c>
      <c r="B568" s="366">
        <v>486.33</v>
      </c>
    </row>
    <row r="569" spans="1:2">
      <c r="A569" s="365" t="s">
        <v>745</v>
      </c>
      <c r="B569" s="366">
        <v>439.99</v>
      </c>
    </row>
    <row r="570" spans="1:2">
      <c r="A570" s="365" t="s">
        <v>746</v>
      </c>
      <c r="B570" s="366">
        <v>555.83000000000004</v>
      </c>
    </row>
    <row r="571" spans="1:2">
      <c r="A571" s="365" t="s">
        <v>747</v>
      </c>
      <c r="B571" s="366">
        <v>502.86</v>
      </c>
    </row>
    <row r="572" spans="1:2">
      <c r="A572" s="365" t="s">
        <v>748</v>
      </c>
      <c r="B572" s="366">
        <v>201.95</v>
      </c>
    </row>
    <row r="573" spans="1:2">
      <c r="A573" s="365" t="s">
        <v>749</v>
      </c>
      <c r="B573" s="366">
        <v>184.32</v>
      </c>
    </row>
    <row r="574" spans="1:2">
      <c r="A574" s="365" t="s">
        <v>750</v>
      </c>
      <c r="B574" s="366">
        <v>224.75</v>
      </c>
    </row>
    <row r="575" spans="1:2">
      <c r="A575" s="365" t="s">
        <v>751</v>
      </c>
      <c r="B575" s="366">
        <v>205</v>
      </c>
    </row>
    <row r="576" spans="1:2">
      <c r="A576" s="365" t="s">
        <v>752</v>
      </c>
      <c r="B576" s="366">
        <v>241.62</v>
      </c>
    </row>
    <row r="577" spans="1:2">
      <c r="A577" s="365" t="s">
        <v>753</v>
      </c>
      <c r="B577" s="366">
        <v>220.39</v>
      </c>
    </row>
    <row r="578" spans="1:2">
      <c r="A578" s="365" t="s">
        <v>754</v>
      </c>
      <c r="B578" s="366">
        <v>337.15</v>
      </c>
    </row>
    <row r="579" spans="1:2">
      <c r="A579" s="365" t="s">
        <v>755</v>
      </c>
      <c r="B579" s="366">
        <v>307.52</v>
      </c>
    </row>
    <row r="580" spans="1:2">
      <c r="A580" s="365" t="s">
        <v>756</v>
      </c>
      <c r="B580" s="366">
        <v>408.16</v>
      </c>
    </row>
    <row r="581" spans="1:2">
      <c r="A581" s="365" t="s">
        <v>757</v>
      </c>
      <c r="B581" s="366">
        <v>372.29</v>
      </c>
    </row>
    <row r="582" spans="1:2">
      <c r="A582" s="365" t="s">
        <v>758</v>
      </c>
      <c r="B582" s="366">
        <v>489.79</v>
      </c>
    </row>
    <row r="583" spans="1:2">
      <c r="A583" s="365" t="s">
        <v>759</v>
      </c>
      <c r="B583" s="366">
        <v>446.75</v>
      </c>
    </row>
    <row r="584" spans="1:2">
      <c r="A584" s="365" t="s">
        <v>760</v>
      </c>
      <c r="B584" s="366">
        <v>653.07000000000005</v>
      </c>
    </row>
    <row r="585" spans="1:2">
      <c r="A585" s="365" t="s">
        <v>761</v>
      </c>
      <c r="B585" s="366">
        <v>595.69000000000005</v>
      </c>
    </row>
    <row r="586" spans="1:2">
      <c r="A586" s="365" t="s">
        <v>762</v>
      </c>
      <c r="B586" s="366">
        <v>816.35</v>
      </c>
    </row>
    <row r="587" spans="1:2">
      <c r="A587" s="365" t="s">
        <v>763</v>
      </c>
      <c r="B587" s="366">
        <v>744.62</v>
      </c>
    </row>
    <row r="588" spans="1:2">
      <c r="A588" s="365" t="s">
        <v>764</v>
      </c>
      <c r="B588" s="366">
        <v>979.63</v>
      </c>
    </row>
    <row r="589" spans="1:2">
      <c r="A589" s="365" t="s">
        <v>765</v>
      </c>
      <c r="B589" s="366">
        <v>893.55</v>
      </c>
    </row>
    <row r="590" spans="1:2">
      <c r="A590" s="365" t="s">
        <v>766</v>
      </c>
      <c r="B590" s="366">
        <v>1142.9000000000001</v>
      </c>
    </row>
    <row r="591" spans="1:2">
      <c r="A591" s="365" t="s">
        <v>767</v>
      </c>
      <c r="B591" s="366">
        <v>1042.48</v>
      </c>
    </row>
    <row r="592" spans="1:2">
      <c r="A592" s="365" t="s">
        <v>768</v>
      </c>
      <c r="B592" s="366">
        <v>1306.18</v>
      </c>
    </row>
    <row r="593" spans="1:2">
      <c r="A593" s="365" t="s">
        <v>769</v>
      </c>
      <c r="B593" s="366">
        <v>1191.4100000000001</v>
      </c>
    </row>
    <row r="594" spans="1:2">
      <c r="A594" s="365" t="s">
        <v>770</v>
      </c>
      <c r="B594" s="366">
        <v>123.31</v>
      </c>
    </row>
    <row r="595" spans="1:2">
      <c r="A595" s="365" t="s">
        <v>771</v>
      </c>
      <c r="B595" s="366">
        <v>107.16</v>
      </c>
    </row>
    <row r="596" spans="1:2">
      <c r="A596" s="365" t="s">
        <v>772</v>
      </c>
      <c r="B596" s="366">
        <v>142.74</v>
      </c>
    </row>
    <row r="597" spans="1:2">
      <c r="A597" s="365" t="s">
        <v>773</v>
      </c>
      <c r="B597" s="366">
        <v>124.04</v>
      </c>
    </row>
    <row r="598" spans="1:2">
      <c r="A598" s="365" t="s">
        <v>774</v>
      </c>
      <c r="B598" s="366">
        <v>193.89</v>
      </c>
    </row>
    <row r="599" spans="1:2">
      <c r="A599" s="365" t="s">
        <v>775</v>
      </c>
      <c r="B599" s="366">
        <v>168.49</v>
      </c>
    </row>
    <row r="600" spans="1:2">
      <c r="A600" s="365" t="s">
        <v>776</v>
      </c>
      <c r="B600" s="366">
        <v>258.45999999999998</v>
      </c>
    </row>
    <row r="601" spans="1:2">
      <c r="A601" s="365" t="s">
        <v>777</v>
      </c>
      <c r="B601" s="366">
        <v>224.61</v>
      </c>
    </row>
    <row r="602" spans="1:2">
      <c r="A602" s="365" t="s">
        <v>778</v>
      </c>
      <c r="B602" s="366">
        <v>312.24</v>
      </c>
    </row>
    <row r="603" spans="1:2">
      <c r="A603" s="365" t="s">
        <v>779</v>
      </c>
      <c r="B603" s="366">
        <v>271.35000000000002</v>
      </c>
    </row>
    <row r="604" spans="1:2">
      <c r="A604" s="365" t="s">
        <v>780</v>
      </c>
      <c r="B604" s="366">
        <v>982.65</v>
      </c>
    </row>
    <row r="605" spans="1:2">
      <c r="A605" s="365" t="s">
        <v>781</v>
      </c>
      <c r="B605" s="366">
        <v>957.63</v>
      </c>
    </row>
    <row r="606" spans="1:2">
      <c r="A606" s="365" t="s">
        <v>782</v>
      </c>
      <c r="B606" s="366">
        <v>1137.5</v>
      </c>
    </row>
    <row r="607" spans="1:2">
      <c r="A607" s="365" t="s">
        <v>783</v>
      </c>
      <c r="B607" s="366">
        <v>1108.53</v>
      </c>
    </row>
    <row r="608" spans="1:2">
      <c r="A608" s="365" t="s">
        <v>784</v>
      </c>
      <c r="B608" s="366">
        <v>1545.04</v>
      </c>
    </row>
    <row r="609" spans="1:2">
      <c r="A609" s="365" t="s">
        <v>785</v>
      </c>
      <c r="B609" s="366">
        <v>1505.69</v>
      </c>
    </row>
    <row r="610" spans="1:2">
      <c r="A610" s="365" t="s">
        <v>786</v>
      </c>
      <c r="B610" s="366">
        <v>94.84</v>
      </c>
    </row>
    <row r="611" spans="1:2">
      <c r="A611" s="365" t="s">
        <v>787</v>
      </c>
      <c r="B611" s="366">
        <v>82.42</v>
      </c>
    </row>
    <row r="612" spans="1:2">
      <c r="A612" s="365" t="s">
        <v>788</v>
      </c>
      <c r="B612" s="366">
        <v>109.83</v>
      </c>
    </row>
    <row r="613" spans="1:2">
      <c r="A613" s="365" t="s">
        <v>789</v>
      </c>
      <c r="B613" s="366">
        <v>95.44</v>
      </c>
    </row>
    <row r="614" spans="1:2">
      <c r="A614" s="365" t="s">
        <v>790</v>
      </c>
      <c r="B614" s="366">
        <v>149.15</v>
      </c>
    </row>
    <row r="615" spans="1:2">
      <c r="A615" s="365" t="s">
        <v>791</v>
      </c>
      <c r="B615" s="366">
        <v>129.61000000000001</v>
      </c>
    </row>
    <row r="616" spans="1:2">
      <c r="A616" s="365" t="s">
        <v>792</v>
      </c>
      <c r="B616" s="366">
        <v>198.87</v>
      </c>
    </row>
    <row r="617" spans="1:2">
      <c r="A617" s="365" t="s">
        <v>793</v>
      </c>
      <c r="B617" s="366">
        <v>172.82</v>
      </c>
    </row>
    <row r="618" spans="1:2">
      <c r="A618" s="365" t="s">
        <v>794</v>
      </c>
      <c r="B618" s="366">
        <v>240.2</v>
      </c>
    </row>
    <row r="619" spans="1:2">
      <c r="A619" s="365" t="s">
        <v>795</v>
      </c>
      <c r="B619" s="366">
        <v>208.74</v>
      </c>
    </row>
    <row r="620" spans="1:2">
      <c r="A620" s="365" t="s">
        <v>796</v>
      </c>
      <c r="B620" s="366">
        <v>128.04</v>
      </c>
    </row>
    <row r="621" spans="1:2">
      <c r="A621" s="365" t="s">
        <v>797</v>
      </c>
      <c r="B621" s="366">
        <v>111.27</v>
      </c>
    </row>
    <row r="622" spans="1:2">
      <c r="A622" s="365" t="s">
        <v>798</v>
      </c>
      <c r="B622" s="366">
        <v>148.26</v>
      </c>
    </row>
    <row r="623" spans="1:2">
      <c r="A623" s="365" t="s">
        <v>799</v>
      </c>
      <c r="B623" s="366">
        <v>128.84</v>
      </c>
    </row>
    <row r="624" spans="1:2">
      <c r="A624" s="365" t="s">
        <v>800</v>
      </c>
      <c r="B624" s="366">
        <v>201.34</v>
      </c>
    </row>
    <row r="625" spans="1:2">
      <c r="A625" s="365" t="s">
        <v>801</v>
      </c>
      <c r="B625" s="366">
        <v>174.97</v>
      </c>
    </row>
    <row r="626" spans="1:2">
      <c r="A626" s="365" t="s">
        <v>802</v>
      </c>
      <c r="B626" s="366">
        <v>268.47000000000003</v>
      </c>
    </row>
    <row r="627" spans="1:2">
      <c r="A627" s="365" t="s">
        <v>803</v>
      </c>
      <c r="B627" s="366">
        <v>233.3</v>
      </c>
    </row>
    <row r="628" spans="1:2">
      <c r="A628" s="365" t="s">
        <v>804</v>
      </c>
      <c r="B628" s="366">
        <v>324.27</v>
      </c>
    </row>
    <row r="629" spans="1:2">
      <c r="A629" s="365" t="s">
        <v>805</v>
      </c>
      <c r="B629" s="366">
        <v>281.8</v>
      </c>
    </row>
    <row r="630" spans="1:2">
      <c r="A630" s="365" t="s">
        <v>806</v>
      </c>
      <c r="B630" s="366">
        <v>193.45</v>
      </c>
    </row>
    <row r="631" spans="1:2">
      <c r="A631" s="365" t="s">
        <v>807</v>
      </c>
      <c r="B631" s="366">
        <v>181.87</v>
      </c>
    </row>
    <row r="632" spans="1:2">
      <c r="A632" s="365" t="s">
        <v>808</v>
      </c>
      <c r="B632" s="366">
        <v>225.81</v>
      </c>
    </row>
    <row r="633" spans="1:2">
      <c r="A633" s="365" t="s">
        <v>809</v>
      </c>
      <c r="B633" s="366">
        <v>218.6</v>
      </c>
    </row>
    <row r="634" spans="1:2">
      <c r="A634" s="365" t="s">
        <v>810</v>
      </c>
      <c r="B634" s="366">
        <v>53.53</v>
      </c>
    </row>
    <row r="635" spans="1:2">
      <c r="A635" s="365" t="s">
        <v>811</v>
      </c>
      <c r="B635" s="366">
        <v>51.86</v>
      </c>
    </row>
    <row r="636" spans="1:2">
      <c r="A636" s="365" t="s">
        <v>812</v>
      </c>
      <c r="B636" s="366">
        <v>229.86</v>
      </c>
    </row>
    <row r="637" spans="1:2">
      <c r="A637" s="365" t="s">
        <v>813</v>
      </c>
      <c r="B637" s="366">
        <v>223.19</v>
      </c>
    </row>
    <row r="638" spans="1:2">
      <c r="A638" s="365" t="s">
        <v>814</v>
      </c>
      <c r="B638" s="366">
        <v>369.25</v>
      </c>
    </row>
    <row r="639" spans="1:2">
      <c r="A639" s="365" t="s">
        <v>815</v>
      </c>
      <c r="B639" s="366">
        <v>331.98</v>
      </c>
    </row>
    <row r="640" spans="1:2">
      <c r="A640" s="365" t="s">
        <v>816</v>
      </c>
      <c r="B640" s="366">
        <v>409.87</v>
      </c>
    </row>
    <row r="641" spans="1:2">
      <c r="A641" s="365" t="s">
        <v>817</v>
      </c>
      <c r="B641" s="366">
        <v>369.18</v>
      </c>
    </row>
    <row r="642" spans="1:2">
      <c r="A642" s="365" t="s">
        <v>818</v>
      </c>
      <c r="B642" s="366">
        <v>455.09</v>
      </c>
    </row>
    <row r="643" spans="1:2">
      <c r="A643" s="365" t="s">
        <v>819</v>
      </c>
      <c r="B643" s="366">
        <v>410.07</v>
      </c>
    </row>
    <row r="644" spans="1:2">
      <c r="A644" s="365" t="s">
        <v>820</v>
      </c>
      <c r="B644" s="366">
        <v>501.46</v>
      </c>
    </row>
    <row r="645" spans="1:2">
      <c r="A645" s="365" t="s">
        <v>821</v>
      </c>
      <c r="B645" s="366">
        <v>452.41</v>
      </c>
    </row>
    <row r="646" spans="1:2">
      <c r="A646" s="365" t="s">
        <v>822</v>
      </c>
      <c r="B646" s="366">
        <v>637.23</v>
      </c>
    </row>
    <row r="647" spans="1:2">
      <c r="A647" s="365" t="s">
        <v>823</v>
      </c>
      <c r="B647" s="366">
        <v>578.98</v>
      </c>
    </row>
    <row r="648" spans="1:2">
      <c r="A648" s="365" t="s">
        <v>824</v>
      </c>
      <c r="B648" s="366">
        <v>932.78</v>
      </c>
    </row>
    <row r="649" spans="1:2">
      <c r="A649" s="365" t="s">
        <v>825</v>
      </c>
      <c r="B649" s="366">
        <v>864.18</v>
      </c>
    </row>
    <row r="650" spans="1:2">
      <c r="A650" s="365" t="s">
        <v>826</v>
      </c>
      <c r="B650" s="366">
        <v>590.77</v>
      </c>
    </row>
    <row r="651" spans="1:2">
      <c r="A651" s="365" t="s">
        <v>827</v>
      </c>
      <c r="B651" s="366">
        <v>530.48</v>
      </c>
    </row>
    <row r="652" spans="1:2">
      <c r="A652" s="365" t="s">
        <v>828</v>
      </c>
      <c r="B652" s="366">
        <v>655.42</v>
      </c>
    </row>
    <row r="653" spans="1:2">
      <c r="A653" s="365" t="s">
        <v>829</v>
      </c>
      <c r="B653" s="366">
        <v>589.46</v>
      </c>
    </row>
    <row r="654" spans="1:2">
      <c r="A654" s="365" t="s">
        <v>830</v>
      </c>
      <c r="B654" s="366">
        <v>763.46</v>
      </c>
    </row>
    <row r="655" spans="1:2">
      <c r="A655" s="365" t="s">
        <v>831</v>
      </c>
      <c r="B655" s="366">
        <v>686.71</v>
      </c>
    </row>
    <row r="656" spans="1:2">
      <c r="A656" s="365" t="s">
        <v>832</v>
      </c>
      <c r="B656" s="366">
        <v>843.85</v>
      </c>
    </row>
    <row r="657" spans="1:2">
      <c r="A657" s="365" t="s">
        <v>833</v>
      </c>
      <c r="B657" s="366">
        <v>759.55</v>
      </c>
    </row>
    <row r="658" spans="1:2">
      <c r="A658" s="365" t="s">
        <v>834</v>
      </c>
      <c r="B658" s="366">
        <v>1185.31</v>
      </c>
    </row>
    <row r="659" spans="1:2">
      <c r="A659" s="365" t="s">
        <v>835</v>
      </c>
      <c r="B659" s="366">
        <v>1071.94</v>
      </c>
    </row>
    <row r="660" spans="1:2">
      <c r="A660" s="365" t="s">
        <v>836</v>
      </c>
      <c r="B660" s="366">
        <v>1791.07</v>
      </c>
    </row>
    <row r="661" spans="1:2">
      <c r="A661" s="365" t="s">
        <v>837</v>
      </c>
      <c r="B661" s="366">
        <v>1642.6</v>
      </c>
    </row>
    <row r="662" spans="1:2">
      <c r="A662" s="365" t="s">
        <v>838</v>
      </c>
      <c r="B662" s="366">
        <v>276.45</v>
      </c>
    </row>
    <row r="663" spans="1:2">
      <c r="A663" s="365" t="s">
        <v>839</v>
      </c>
      <c r="B663" s="366">
        <v>249.13</v>
      </c>
    </row>
    <row r="664" spans="1:2">
      <c r="A664" s="365" t="s">
        <v>840</v>
      </c>
      <c r="B664" s="366">
        <v>305.85000000000002</v>
      </c>
    </row>
    <row r="665" spans="1:2">
      <c r="A665" s="365" t="s">
        <v>841</v>
      </c>
      <c r="B665" s="366">
        <v>276.20999999999998</v>
      </c>
    </row>
    <row r="666" spans="1:2">
      <c r="A666" s="365" t="s">
        <v>842</v>
      </c>
      <c r="B666" s="366">
        <v>337.91</v>
      </c>
    </row>
    <row r="667" spans="1:2">
      <c r="A667" s="365" t="s">
        <v>843</v>
      </c>
      <c r="B667" s="366">
        <v>305.3</v>
      </c>
    </row>
    <row r="668" spans="1:2">
      <c r="A668" s="365" t="s">
        <v>844</v>
      </c>
      <c r="B668" s="366">
        <v>370.29</v>
      </c>
    </row>
    <row r="669" spans="1:2">
      <c r="A669" s="365" t="s">
        <v>845</v>
      </c>
      <c r="B669" s="366">
        <v>335.02</v>
      </c>
    </row>
    <row r="670" spans="1:2">
      <c r="A670" s="365" t="s">
        <v>846</v>
      </c>
      <c r="B670" s="366">
        <v>476.78</v>
      </c>
    </row>
    <row r="671" spans="1:2">
      <c r="A671" s="365" t="s">
        <v>847</v>
      </c>
      <c r="B671" s="366">
        <v>434.8</v>
      </c>
    </row>
    <row r="672" spans="1:2">
      <c r="A672" s="365" t="s">
        <v>848</v>
      </c>
      <c r="B672" s="366">
        <v>726.72</v>
      </c>
    </row>
    <row r="673" spans="1:2">
      <c r="A673" s="365" t="s">
        <v>849</v>
      </c>
      <c r="B673" s="366">
        <v>676.74</v>
      </c>
    </row>
    <row r="674" spans="1:2">
      <c r="A674" s="365" t="s">
        <v>850</v>
      </c>
      <c r="B674" s="366">
        <v>457.06</v>
      </c>
    </row>
    <row r="675" spans="1:2">
      <c r="A675" s="365" t="s">
        <v>851</v>
      </c>
      <c r="B675" s="366">
        <v>411.09</v>
      </c>
    </row>
    <row r="676" spans="1:2">
      <c r="A676" s="365" t="s">
        <v>852</v>
      </c>
      <c r="B676" s="366">
        <v>508.63</v>
      </c>
    </row>
    <row r="677" spans="1:2">
      <c r="A677" s="365" t="s">
        <v>853</v>
      </c>
      <c r="B677" s="366">
        <v>458.27</v>
      </c>
    </row>
    <row r="678" spans="1:2">
      <c r="A678" s="365" t="s">
        <v>854</v>
      </c>
      <c r="B678" s="366">
        <v>561.39</v>
      </c>
    </row>
    <row r="679" spans="1:2">
      <c r="A679" s="365" t="s">
        <v>855</v>
      </c>
      <c r="B679" s="366">
        <v>505.87</v>
      </c>
    </row>
    <row r="680" spans="1:2">
      <c r="A680" s="365" t="s">
        <v>856</v>
      </c>
      <c r="B680" s="366">
        <v>627.08000000000004</v>
      </c>
    </row>
    <row r="681" spans="1:2">
      <c r="A681" s="365" t="s">
        <v>857</v>
      </c>
      <c r="B681" s="366">
        <v>565.57000000000005</v>
      </c>
    </row>
    <row r="682" spans="1:2">
      <c r="A682" s="365" t="s">
        <v>858</v>
      </c>
      <c r="B682" s="366">
        <v>893.3</v>
      </c>
    </row>
    <row r="683" spans="1:2">
      <c r="A683" s="365" t="s">
        <v>859</v>
      </c>
      <c r="B683" s="366">
        <v>809.8</v>
      </c>
    </row>
    <row r="684" spans="1:2">
      <c r="A684" s="365" t="s">
        <v>860</v>
      </c>
      <c r="B684" s="366">
        <v>1422.01</v>
      </c>
    </row>
    <row r="685" spans="1:2">
      <c r="A685" s="365" t="s">
        <v>861</v>
      </c>
      <c r="B685" s="366">
        <v>1308.6600000000001</v>
      </c>
    </row>
    <row r="686" spans="1:2">
      <c r="A686" s="365" t="s">
        <v>862</v>
      </c>
      <c r="B686" s="366">
        <v>386.68</v>
      </c>
    </row>
    <row r="687" spans="1:2">
      <c r="A687" s="365" t="s">
        <v>863</v>
      </c>
      <c r="B687" s="366">
        <v>345.04</v>
      </c>
    </row>
    <row r="688" spans="1:2">
      <c r="A688" s="365" t="s">
        <v>864</v>
      </c>
      <c r="B688" s="366">
        <v>436.04</v>
      </c>
    </row>
    <row r="689" spans="1:2">
      <c r="A689" s="365" t="s">
        <v>865</v>
      </c>
      <c r="B689" s="366">
        <v>389.91</v>
      </c>
    </row>
    <row r="690" spans="1:2">
      <c r="A690" s="365" t="s">
        <v>866</v>
      </c>
      <c r="B690" s="366">
        <v>663.82</v>
      </c>
    </row>
    <row r="691" spans="1:2">
      <c r="A691" s="365" t="s">
        <v>867</v>
      </c>
      <c r="B691" s="366">
        <v>592.85</v>
      </c>
    </row>
    <row r="692" spans="1:2">
      <c r="A692" s="365" t="s">
        <v>868</v>
      </c>
      <c r="B692" s="366">
        <v>1014.76</v>
      </c>
    </row>
    <row r="693" spans="1:2">
      <c r="A693" s="365" t="s">
        <v>869</v>
      </c>
      <c r="B693" s="366">
        <v>906.18</v>
      </c>
    </row>
    <row r="694" spans="1:2">
      <c r="A694" s="365" t="s">
        <v>870</v>
      </c>
      <c r="B694" s="366">
        <v>1282.29</v>
      </c>
    </row>
    <row r="695" spans="1:2">
      <c r="A695" s="365" t="s">
        <v>871</v>
      </c>
      <c r="B695" s="366">
        <v>1122.79</v>
      </c>
    </row>
    <row r="696" spans="1:2">
      <c r="A696" s="365" t="s">
        <v>872</v>
      </c>
      <c r="B696" s="366">
        <v>7.95</v>
      </c>
    </row>
    <row r="697" spans="1:2">
      <c r="A697" s="365" t="s">
        <v>873</v>
      </c>
      <c r="B697" s="366">
        <v>6.95</v>
      </c>
    </row>
    <row r="698" spans="1:2">
      <c r="A698" s="365" t="s">
        <v>874</v>
      </c>
      <c r="B698" s="366">
        <v>6.41</v>
      </c>
    </row>
    <row r="699" spans="1:2">
      <c r="A699" s="365" t="s">
        <v>875</v>
      </c>
      <c r="B699" s="366">
        <v>5.79</v>
      </c>
    </row>
    <row r="700" spans="1:2">
      <c r="A700" s="365" t="s">
        <v>876</v>
      </c>
      <c r="B700" s="366">
        <v>5.64</v>
      </c>
    </row>
    <row r="701" spans="1:2">
      <c r="A701" s="365" t="s">
        <v>877</v>
      </c>
      <c r="B701" s="366">
        <v>5.12</v>
      </c>
    </row>
    <row r="702" spans="1:2">
      <c r="A702" s="365" t="s">
        <v>878</v>
      </c>
      <c r="B702" s="366">
        <v>1.91</v>
      </c>
    </row>
    <row r="703" spans="1:2">
      <c r="A703" s="365" t="s">
        <v>879</v>
      </c>
      <c r="B703" s="366">
        <v>1.76</v>
      </c>
    </row>
    <row r="704" spans="1:2">
      <c r="A704" s="365" t="s">
        <v>880</v>
      </c>
      <c r="B704" s="366">
        <v>10.39</v>
      </c>
    </row>
    <row r="705" spans="1:2">
      <c r="A705" s="365" t="s">
        <v>881</v>
      </c>
      <c r="B705" s="366">
        <v>9</v>
      </c>
    </row>
    <row r="706" spans="1:2">
      <c r="A706" s="365" t="s">
        <v>882</v>
      </c>
      <c r="B706" s="366">
        <v>7.66</v>
      </c>
    </row>
    <row r="707" spans="1:2">
      <c r="A707" s="365" t="s">
        <v>883</v>
      </c>
      <c r="B707" s="366">
        <v>6.64</v>
      </c>
    </row>
    <row r="708" spans="1:2">
      <c r="A708" s="365" t="s">
        <v>884</v>
      </c>
      <c r="B708" s="366">
        <v>9.3699999999999992</v>
      </c>
    </row>
    <row r="709" spans="1:2">
      <c r="A709" s="365" t="s">
        <v>885</v>
      </c>
      <c r="B709" s="366">
        <v>8.1199999999999992</v>
      </c>
    </row>
    <row r="710" spans="1:2">
      <c r="A710" s="365" t="s">
        <v>886</v>
      </c>
      <c r="B710" s="366">
        <v>7.49</v>
      </c>
    </row>
    <row r="711" spans="1:2">
      <c r="A711" s="365" t="s">
        <v>887</v>
      </c>
      <c r="B711" s="366">
        <v>6.49</v>
      </c>
    </row>
    <row r="712" spans="1:2">
      <c r="A712" s="365" t="s">
        <v>888</v>
      </c>
      <c r="B712" s="366">
        <v>11.07</v>
      </c>
    </row>
    <row r="713" spans="1:2">
      <c r="A713" s="365" t="s">
        <v>889</v>
      </c>
      <c r="B713" s="366">
        <v>9.59</v>
      </c>
    </row>
    <row r="714" spans="1:2">
      <c r="A714" s="365" t="s">
        <v>132</v>
      </c>
      <c r="B714" s="366">
        <v>9.0299999999999994</v>
      </c>
    </row>
    <row r="715" spans="1:2">
      <c r="A715" s="365" t="s">
        <v>890</v>
      </c>
      <c r="B715" s="366">
        <v>7.82</v>
      </c>
    </row>
    <row r="716" spans="1:2">
      <c r="A716" s="365" t="s">
        <v>891</v>
      </c>
      <c r="B716" s="366">
        <v>12.28</v>
      </c>
    </row>
    <row r="717" spans="1:2">
      <c r="A717" s="365" t="s">
        <v>892</v>
      </c>
      <c r="B717" s="366">
        <v>11</v>
      </c>
    </row>
    <row r="718" spans="1:2">
      <c r="A718" s="365" t="s">
        <v>893</v>
      </c>
      <c r="B718" s="366">
        <v>18.059999999999999</v>
      </c>
    </row>
    <row r="719" spans="1:2">
      <c r="A719" s="365" t="s">
        <v>894</v>
      </c>
      <c r="B719" s="366">
        <v>15.65</v>
      </c>
    </row>
    <row r="720" spans="1:2">
      <c r="A720" s="365" t="s">
        <v>895</v>
      </c>
      <c r="B720" s="366">
        <v>1.08</v>
      </c>
    </row>
    <row r="721" spans="1:2">
      <c r="A721" s="365" t="s">
        <v>896</v>
      </c>
      <c r="B721" s="366">
        <v>0.93</v>
      </c>
    </row>
    <row r="722" spans="1:2">
      <c r="A722" s="365" t="s">
        <v>897</v>
      </c>
      <c r="B722" s="366">
        <v>0.3</v>
      </c>
    </row>
    <row r="723" spans="1:2">
      <c r="A723" s="365" t="s">
        <v>898</v>
      </c>
      <c r="B723" s="366">
        <v>0.26</v>
      </c>
    </row>
    <row r="724" spans="1:2">
      <c r="A724" s="365" t="s">
        <v>899</v>
      </c>
      <c r="B724" s="366">
        <v>2.16</v>
      </c>
    </row>
    <row r="725" spans="1:2">
      <c r="A725" s="365" t="s">
        <v>900</v>
      </c>
      <c r="B725" s="366">
        <v>1.87</v>
      </c>
    </row>
    <row r="726" spans="1:2">
      <c r="A726" s="365" t="s">
        <v>901</v>
      </c>
      <c r="B726" s="366">
        <v>224.02</v>
      </c>
    </row>
    <row r="727" spans="1:2">
      <c r="A727" s="365" t="s">
        <v>902</v>
      </c>
      <c r="B727" s="366">
        <v>194.13</v>
      </c>
    </row>
    <row r="728" spans="1:2">
      <c r="A728" s="365" t="s">
        <v>903</v>
      </c>
      <c r="B728" s="366">
        <v>2.6</v>
      </c>
    </row>
    <row r="729" spans="1:2">
      <c r="A729" s="365" t="s">
        <v>904</v>
      </c>
      <c r="B729" s="366">
        <v>2.25</v>
      </c>
    </row>
    <row r="730" spans="1:2">
      <c r="A730" s="365" t="s">
        <v>905</v>
      </c>
      <c r="B730" s="366">
        <v>2348.6</v>
      </c>
    </row>
    <row r="731" spans="1:2">
      <c r="A731" s="365" t="s">
        <v>906</v>
      </c>
      <c r="B731" s="366">
        <v>2035.28</v>
      </c>
    </row>
    <row r="732" spans="1:2">
      <c r="A732" s="365" t="s">
        <v>907</v>
      </c>
      <c r="B732" s="366">
        <v>2258.27</v>
      </c>
    </row>
    <row r="733" spans="1:2">
      <c r="A733" s="365" t="s">
        <v>908</v>
      </c>
      <c r="B733" s="366">
        <v>1957</v>
      </c>
    </row>
    <row r="734" spans="1:2">
      <c r="A734" s="365" t="s">
        <v>909</v>
      </c>
      <c r="B734" s="366">
        <v>46.06</v>
      </c>
    </row>
    <row r="735" spans="1:2">
      <c r="A735" s="365" t="s">
        <v>910</v>
      </c>
      <c r="B735" s="366">
        <v>39.92</v>
      </c>
    </row>
    <row r="736" spans="1:2">
      <c r="A736" s="365" t="s">
        <v>911</v>
      </c>
      <c r="B736" s="366">
        <v>66.84</v>
      </c>
    </row>
    <row r="737" spans="1:2">
      <c r="A737" s="365" t="s">
        <v>912</v>
      </c>
      <c r="B737" s="366">
        <v>57.92</v>
      </c>
    </row>
    <row r="738" spans="1:2">
      <c r="A738" s="365" t="s">
        <v>913</v>
      </c>
      <c r="B738" s="366">
        <v>90.33</v>
      </c>
    </row>
    <row r="739" spans="1:2">
      <c r="A739" s="365" t="s">
        <v>914</v>
      </c>
      <c r="B739" s="366">
        <v>78.28</v>
      </c>
    </row>
    <row r="740" spans="1:2">
      <c r="A740" s="365" t="s">
        <v>915</v>
      </c>
      <c r="B740" s="366">
        <v>64.19</v>
      </c>
    </row>
    <row r="741" spans="1:2">
      <c r="A741" s="365" t="s">
        <v>916</v>
      </c>
      <c r="B741" s="366">
        <v>63.72</v>
      </c>
    </row>
    <row r="742" spans="1:2">
      <c r="A742" s="365" t="s">
        <v>917</v>
      </c>
      <c r="B742" s="366">
        <v>114.82</v>
      </c>
    </row>
    <row r="743" spans="1:2">
      <c r="A743" s="365" t="s">
        <v>918</v>
      </c>
      <c r="B743" s="366">
        <v>113.98</v>
      </c>
    </row>
    <row r="744" spans="1:2">
      <c r="A744" s="365" t="s">
        <v>919</v>
      </c>
      <c r="B744" s="366">
        <v>192.25</v>
      </c>
    </row>
    <row r="745" spans="1:2">
      <c r="A745" s="365" t="s">
        <v>920</v>
      </c>
      <c r="B745" s="366">
        <v>190.84</v>
      </c>
    </row>
    <row r="746" spans="1:2">
      <c r="A746" s="365" t="s">
        <v>921</v>
      </c>
      <c r="B746" s="366">
        <v>0.36</v>
      </c>
    </row>
    <row r="747" spans="1:2">
      <c r="A747" s="365" t="s">
        <v>922</v>
      </c>
      <c r="B747" s="366">
        <v>0.35</v>
      </c>
    </row>
    <row r="748" spans="1:2">
      <c r="A748" s="365" t="s">
        <v>923</v>
      </c>
      <c r="B748" s="366">
        <v>1.97</v>
      </c>
    </row>
    <row r="749" spans="1:2">
      <c r="A749" s="365" t="s">
        <v>924</v>
      </c>
      <c r="B749" s="366">
        <v>1.93</v>
      </c>
    </row>
    <row r="750" spans="1:2">
      <c r="A750" s="365" t="s">
        <v>925</v>
      </c>
      <c r="B750" s="366">
        <v>5806.36</v>
      </c>
    </row>
    <row r="751" spans="1:2">
      <c r="A751" s="365" t="s">
        <v>926</v>
      </c>
      <c r="B751" s="366">
        <v>5526.56</v>
      </c>
    </row>
    <row r="752" spans="1:2">
      <c r="A752" s="365" t="s">
        <v>927</v>
      </c>
      <c r="B752" s="366">
        <v>324.23</v>
      </c>
    </row>
    <row r="753" spans="1:2">
      <c r="A753" s="365" t="s">
        <v>928</v>
      </c>
      <c r="B753" s="366">
        <v>280.94</v>
      </c>
    </row>
    <row r="754" spans="1:2">
      <c r="A754" s="365" t="s">
        <v>929</v>
      </c>
      <c r="B754" s="366">
        <v>425.54</v>
      </c>
    </row>
    <row r="755" spans="1:2">
      <c r="A755" s="365" t="s">
        <v>930</v>
      </c>
      <c r="B755" s="366">
        <v>368.72</v>
      </c>
    </row>
    <row r="756" spans="1:2">
      <c r="A756" s="365" t="s">
        <v>931</v>
      </c>
      <c r="B756" s="366">
        <v>0.08</v>
      </c>
    </row>
    <row r="757" spans="1:2">
      <c r="A757" s="365" t="s">
        <v>932</v>
      </c>
      <c r="B757" s="366">
        <v>0.08</v>
      </c>
    </row>
    <row r="758" spans="1:2">
      <c r="A758" s="365" t="s">
        <v>933</v>
      </c>
      <c r="B758" s="366">
        <v>358.8</v>
      </c>
    </row>
    <row r="759" spans="1:2">
      <c r="A759" s="365" t="s">
        <v>934</v>
      </c>
      <c r="B759" s="366">
        <v>358.8</v>
      </c>
    </row>
    <row r="760" spans="1:2">
      <c r="A760" s="365" t="s">
        <v>935</v>
      </c>
      <c r="B760" s="366">
        <v>254.4</v>
      </c>
    </row>
    <row r="761" spans="1:2">
      <c r="A761" s="365" t="s">
        <v>936</v>
      </c>
      <c r="B761" s="366">
        <v>254.4</v>
      </c>
    </row>
    <row r="762" spans="1:2">
      <c r="A762" s="365" t="s">
        <v>937</v>
      </c>
      <c r="B762" s="366">
        <v>7272.3</v>
      </c>
    </row>
    <row r="763" spans="1:2">
      <c r="A763" s="365" t="s">
        <v>938</v>
      </c>
      <c r="B763" s="366">
        <v>6493.56</v>
      </c>
    </row>
    <row r="764" spans="1:2">
      <c r="A764" s="365" t="s">
        <v>939</v>
      </c>
      <c r="B764" s="366">
        <v>7533.75</v>
      </c>
    </row>
    <row r="765" spans="1:2">
      <c r="A765" s="365" t="s">
        <v>940</v>
      </c>
      <c r="B765" s="366">
        <v>6750.96</v>
      </c>
    </row>
    <row r="766" spans="1:2">
      <c r="A766" s="365" t="s">
        <v>941</v>
      </c>
      <c r="B766" s="366">
        <v>8056.66</v>
      </c>
    </row>
    <row r="767" spans="1:2">
      <c r="A767" s="365" t="s">
        <v>942</v>
      </c>
      <c r="B767" s="366">
        <v>7265.77</v>
      </c>
    </row>
    <row r="768" spans="1:2">
      <c r="A768" s="365" t="s">
        <v>943</v>
      </c>
      <c r="B768" s="366">
        <v>11747.58</v>
      </c>
    </row>
    <row r="769" spans="1:2">
      <c r="A769" s="365" t="s">
        <v>944</v>
      </c>
      <c r="B769" s="366">
        <v>10433.66</v>
      </c>
    </row>
    <row r="770" spans="1:2">
      <c r="A770" s="365" t="s">
        <v>945</v>
      </c>
      <c r="B770" s="366">
        <v>12009.04</v>
      </c>
    </row>
    <row r="771" spans="1:2">
      <c r="A771" s="365" t="s">
        <v>946</v>
      </c>
      <c r="B771" s="366">
        <v>10691.06</v>
      </c>
    </row>
    <row r="772" spans="1:2">
      <c r="A772" s="365" t="s">
        <v>947</v>
      </c>
      <c r="B772" s="366">
        <v>12531.95</v>
      </c>
    </row>
    <row r="773" spans="1:2">
      <c r="A773" s="365" t="s">
        <v>948</v>
      </c>
      <c r="B773" s="366">
        <v>11205.87</v>
      </c>
    </row>
    <row r="774" spans="1:2">
      <c r="A774" s="365" t="s">
        <v>949</v>
      </c>
      <c r="B774" s="366">
        <v>18923.53</v>
      </c>
    </row>
    <row r="775" spans="1:2">
      <c r="A775" s="365" t="s">
        <v>950</v>
      </c>
      <c r="B775" s="366">
        <v>16949.82</v>
      </c>
    </row>
    <row r="776" spans="1:2">
      <c r="A776" s="365" t="s">
        <v>951</v>
      </c>
      <c r="B776" s="366">
        <v>14477.03</v>
      </c>
    </row>
    <row r="777" spans="1:2">
      <c r="A777" s="365" t="s">
        <v>952</v>
      </c>
      <c r="B777" s="366">
        <v>12967.08</v>
      </c>
    </row>
    <row r="778" spans="1:2">
      <c r="A778" s="365" t="s">
        <v>953</v>
      </c>
      <c r="B778" s="366">
        <v>12305.47</v>
      </c>
    </row>
    <row r="779" spans="1:2">
      <c r="A779" s="365" t="s">
        <v>954</v>
      </c>
      <c r="B779" s="366">
        <v>11022.02</v>
      </c>
    </row>
    <row r="780" spans="1:2">
      <c r="A780" s="365" t="s">
        <v>955</v>
      </c>
      <c r="B780" s="366">
        <v>11374.8</v>
      </c>
    </row>
    <row r="781" spans="1:2">
      <c r="A781" s="365" t="s">
        <v>956</v>
      </c>
      <c r="B781" s="366">
        <v>10188.42</v>
      </c>
    </row>
    <row r="782" spans="1:2">
      <c r="A782" s="365" t="s">
        <v>957</v>
      </c>
      <c r="B782" s="366">
        <v>8686.2099999999991</v>
      </c>
    </row>
    <row r="783" spans="1:2">
      <c r="A783" s="365" t="s">
        <v>958</v>
      </c>
      <c r="B783" s="366">
        <v>7780.24</v>
      </c>
    </row>
    <row r="784" spans="1:2">
      <c r="A784" s="365" t="s">
        <v>959</v>
      </c>
      <c r="B784" s="366">
        <v>7393.63</v>
      </c>
    </row>
    <row r="785" spans="1:2">
      <c r="A785" s="365" t="s">
        <v>960</v>
      </c>
      <c r="B785" s="366">
        <v>6622.48</v>
      </c>
    </row>
    <row r="786" spans="1:2">
      <c r="A786" s="365" t="s">
        <v>961</v>
      </c>
      <c r="B786" s="366">
        <v>13236.14</v>
      </c>
    </row>
    <row r="787" spans="1:2">
      <c r="A787" s="365" t="s">
        <v>962</v>
      </c>
      <c r="B787" s="366">
        <v>11855.62</v>
      </c>
    </row>
    <row r="788" spans="1:2">
      <c r="A788" s="365" t="s">
        <v>963</v>
      </c>
      <c r="B788" s="366">
        <v>10133.92</v>
      </c>
    </row>
    <row r="789" spans="1:2">
      <c r="A789" s="365" t="s">
        <v>964</v>
      </c>
      <c r="B789" s="366">
        <v>9076.9599999999991</v>
      </c>
    </row>
    <row r="790" spans="1:2">
      <c r="A790" s="365" t="s">
        <v>965</v>
      </c>
      <c r="B790" s="366">
        <v>8634.52</v>
      </c>
    </row>
    <row r="791" spans="1:2">
      <c r="A791" s="365" t="s">
        <v>966</v>
      </c>
      <c r="B791" s="366">
        <v>7733.94</v>
      </c>
    </row>
    <row r="792" spans="1:2">
      <c r="A792" s="365" t="s">
        <v>967</v>
      </c>
      <c r="B792" s="366">
        <v>7962.37</v>
      </c>
    </row>
    <row r="793" spans="1:2">
      <c r="A793" s="365" t="s">
        <v>968</v>
      </c>
      <c r="B793" s="366">
        <v>7131.9</v>
      </c>
    </row>
    <row r="794" spans="1:2">
      <c r="A794" s="365" t="s">
        <v>969</v>
      </c>
      <c r="B794" s="366">
        <v>6101.03</v>
      </c>
    </row>
    <row r="795" spans="1:2">
      <c r="A795" s="365" t="s">
        <v>970</v>
      </c>
      <c r="B795" s="366">
        <v>5464.7</v>
      </c>
    </row>
    <row r="796" spans="1:2">
      <c r="A796" s="365" t="s">
        <v>971</v>
      </c>
      <c r="B796" s="366">
        <v>5170.3599999999997</v>
      </c>
    </row>
    <row r="797" spans="1:2">
      <c r="A797" s="365" t="s">
        <v>972</v>
      </c>
      <c r="B797" s="366">
        <v>4631.1000000000004</v>
      </c>
    </row>
    <row r="798" spans="1:2">
      <c r="A798" s="365" t="s">
        <v>973</v>
      </c>
      <c r="B798" s="366">
        <v>428.2</v>
      </c>
    </row>
    <row r="799" spans="1:2">
      <c r="A799" s="365" t="s">
        <v>974</v>
      </c>
      <c r="B799" s="366">
        <v>371.77</v>
      </c>
    </row>
    <row r="800" spans="1:2">
      <c r="A800" s="365" t="s">
        <v>975</v>
      </c>
      <c r="B800" s="366">
        <v>235.36</v>
      </c>
    </row>
    <row r="801" spans="1:2">
      <c r="A801" s="365" t="s">
        <v>976</v>
      </c>
      <c r="B801" s="366">
        <v>206.2</v>
      </c>
    </row>
    <row r="802" spans="1:2">
      <c r="A802" s="365" t="s">
        <v>977</v>
      </c>
      <c r="B802" s="366">
        <v>2479.5</v>
      </c>
    </row>
    <row r="803" spans="1:2">
      <c r="A803" s="365" t="s">
        <v>978</v>
      </c>
      <c r="B803" s="366">
        <v>2163.94</v>
      </c>
    </row>
    <row r="804" spans="1:2">
      <c r="A804" s="365" t="s">
        <v>979</v>
      </c>
      <c r="B804" s="366">
        <v>1489.78</v>
      </c>
    </row>
    <row r="805" spans="1:2">
      <c r="A805" s="365" t="s">
        <v>980</v>
      </c>
      <c r="B805" s="366">
        <v>1300.18</v>
      </c>
    </row>
    <row r="806" spans="1:2">
      <c r="A806" s="365" t="s">
        <v>981</v>
      </c>
      <c r="B806" s="366">
        <v>1739.82</v>
      </c>
    </row>
    <row r="807" spans="1:2">
      <c r="A807" s="365" t="s">
        <v>982</v>
      </c>
      <c r="B807" s="366">
        <v>1518.39</v>
      </c>
    </row>
    <row r="808" spans="1:2">
      <c r="A808" s="365" t="s">
        <v>983</v>
      </c>
      <c r="B808" s="366">
        <v>1041.8</v>
      </c>
    </row>
    <row r="809" spans="1:2">
      <c r="A809" s="365" t="s">
        <v>984</v>
      </c>
      <c r="B809" s="366">
        <v>909.21</v>
      </c>
    </row>
    <row r="810" spans="1:2">
      <c r="A810" s="365" t="s">
        <v>985</v>
      </c>
      <c r="B810" s="366">
        <v>1983.6</v>
      </c>
    </row>
    <row r="811" spans="1:2">
      <c r="A811" s="365" t="s">
        <v>986</v>
      </c>
      <c r="B811" s="366">
        <v>1731.15</v>
      </c>
    </row>
    <row r="812" spans="1:2">
      <c r="A812" s="365" t="s">
        <v>987</v>
      </c>
      <c r="B812" s="366">
        <v>1191.83</v>
      </c>
    </row>
    <row r="813" spans="1:2">
      <c r="A813" s="365" t="s">
        <v>988</v>
      </c>
      <c r="B813" s="366">
        <v>1040.1400000000001</v>
      </c>
    </row>
    <row r="814" spans="1:2">
      <c r="A814" s="365" t="s">
        <v>989</v>
      </c>
      <c r="B814" s="366">
        <v>1391.85</v>
      </c>
    </row>
    <row r="815" spans="1:2">
      <c r="A815" s="365" t="s">
        <v>990</v>
      </c>
      <c r="B815" s="366">
        <v>1214.71</v>
      </c>
    </row>
    <row r="816" spans="1:2">
      <c r="A816" s="365" t="s">
        <v>991</v>
      </c>
      <c r="B816" s="366">
        <v>833.44</v>
      </c>
    </row>
    <row r="817" spans="1:2">
      <c r="A817" s="365" t="s">
        <v>992</v>
      </c>
      <c r="B817" s="366">
        <v>727.37</v>
      </c>
    </row>
    <row r="818" spans="1:2">
      <c r="A818" s="365" t="s">
        <v>993</v>
      </c>
      <c r="B818" s="366">
        <v>1711.61</v>
      </c>
    </row>
    <row r="819" spans="1:2">
      <c r="A819" s="365" t="s">
        <v>994</v>
      </c>
      <c r="B819" s="366">
        <v>1483.47</v>
      </c>
    </row>
    <row r="820" spans="1:2">
      <c r="A820" s="365" t="s">
        <v>995</v>
      </c>
      <c r="B820" s="366">
        <v>1198.1199999999999</v>
      </c>
    </row>
    <row r="821" spans="1:2">
      <c r="A821" s="365" t="s">
        <v>996</v>
      </c>
      <c r="B821" s="366">
        <v>1038.43</v>
      </c>
    </row>
    <row r="822" spans="1:2">
      <c r="A822" s="365" t="s">
        <v>997</v>
      </c>
      <c r="B822" s="366">
        <v>855.8</v>
      </c>
    </row>
    <row r="823" spans="1:2">
      <c r="A823" s="365" t="s">
        <v>998</v>
      </c>
      <c r="B823" s="366">
        <v>741.73</v>
      </c>
    </row>
    <row r="824" spans="1:2">
      <c r="A824" s="365" t="s">
        <v>999</v>
      </c>
      <c r="B824" s="366">
        <v>3.11</v>
      </c>
    </row>
    <row r="825" spans="1:2">
      <c r="A825" s="365" t="s">
        <v>1000</v>
      </c>
      <c r="B825" s="366">
        <v>2.69</v>
      </c>
    </row>
    <row r="826" spans="1:2">
      <c r="A826" s="365" t="s">
        <v>1001</v>
      </c>
      <c r="B826" s="366">
        <v>2.17</v>
      </c>
    </row>
    <row r="827" spans="1:2">
      <c r="A827" s="365" t="s">
        <v>1002</v>
      </c>
      <c r="B827" s="366">
        <v>1.88</v>
      </c>
    </row>
    <row r="828" spans="1:2">
      <c r="A828" s="365" t="s">
        <v>1003</v>
      </c>
      <c r="B828" s="366">
        <v>2.76</v>
      </c>
    </row>
    <row r="829" spans="1:2">
      <c r="A829" s="365" t="s">
        <v>1004</v>
      </c>
      <c r="B829" s="366">
        <v>2.39</v>
      </c>
    </row>
    <row r="830" spans="1:2">
      <c r="A830" s="365" t="s">
        <v>1005</v>
      </c>
      <c r="B830" s="366">
        <v>1.66</v>
      </c>
    </row>
    <row r="831" spans="1:2">
      <c r="A831" s="365" t="s">
        <v>1006</v>
      </c>
      <c r="B831" s="366">
        <v>1.43</v>
      </c>
    </row>
    <row r="832" spans="1:2">
      <c r="A832" s="365" t="s">
        <v>1007</v>
      </c>
      <c r="B832" s="366">
        <v>3.46</v>
      </c>
    </row>
    <row r="833" spans="1:2">
      <c r="A833" s="365" t="s">
        <v>1008</v>
      </c>
      <c r="B833" s="366">
        <v>3.08</v>
      </c>
    </row>
    <row r="834" spans="1:2">
      <c r="A834" s="365" t="s">
        <v>1009</v>
      </c>
      <c r="B834" s="366">
        <v>5.49</v>
      </c>
    </row>
    <row r="835" spans="1:2">
      <c r="A835" s="365" t="s">
        <v>1010</v>
      </c>
      <c r="B835" s="366">
        <v>4.8899999999999997</v>
      </c>
    </row>
    <row r="836" spans="1:2">
      <c r="A836" s="365" t="s">
        <v>1011</v>
      </c>
      <c r="B836" s="366">
        <v>7.35</v>
      </c>
    </row>
    <row r="837" spans="1:2">
      <c r="A837" s="365" t="s">
        <v>1012</v>
      </c>
      <c r="B837" s="366">
        <v>6.64</v>
      </c>
    </row>
    <row r="838" spans="1:2">
      <c r="A838" s="365" t="s">
        <v>1013</v>
      </c>
      <c r="B838" s="366">
        <v>7491.45</v>
      </c>
    </row>
    <row r="839" spans="1:2">
      <c r="A839" s="365" t="s">
        <v>1014</v>
      </c>
      <c r="B839" s="366">
        <v>6689.76</v>
      </c>
    </row>
    <row r="840" spans="1:2">
      <c r="A840" s="365" t="s">
        <v>1015</v>
      </c>
      <c r="B840" s="366">
        <v>2.42</v>
      </c>
    </row>
    <row r="841" spans="1:2">
      <c r="A841" s="365" t="s">
        <v>1016</v>
      </c>
      <c r="B841" s="366">
        <v>2.16</v>
      </c>
    </row>
    <row r="842" spans="1:2">
      <c r="A842" s="365" t="s">
        <v>1017</v>
      </c>
      <c r="B842" s="366">
        <v>1.67</v>
      </c>
    </row>
    <row r="843" spans="1:2">
      <c r="A843" s="365" t="s">
        <v>1018</v>
      </c>
      <c r="B843" s="366">
        <v>1.49</v>
      </c>
    </row>
    <row r="844" spans="1:2">
      <c r="A844" s="365" t="s">
        <v>1019</v>
      </c>
      <c r="B844" s="366">
        <v>6736.81</v>
      </c>
    </row>
    <row r="845" spans="1:2">
      <c r="A845" s="365" t="s">
        <v>1020</v>
      </c>
      <c r="B845" s="366">
        <v>6016.72</v>
      </c>
    </row>
    <row r="846" spans="1:2">
      <c r="A846" s="365" t="s">
        <v>1021</v>
      </c>
      <c r="B846" s="366">
        <v>3.29</v>
      </c>
    </row>
    <row r="847" spans="1:2">
      <c r="A847" s="365" t="s">
        <v>1022</v>
      </c>
      <c r="B847" s="366">
        <v>2.94</v>
      </c>
    </row>
    <row r="848" spans="1:2">
      <c r="A848" s="365" t="s">
        <v>1023</v>
      </c>
      <c r="B848" s="366">
        <v>2.69</v>
      </c>
    </row>
    <row r="849" spans="1:2">
      <c r="A849" s="365" t="s">
        <v>1024</v>
      </c>
      <c r="B849" s="366">
        <v>2.4</v>
      </c>
    </row>
    <row r="850" spans="1:2">
      <c r="A850" s="365" t="s">
        <v>1025</v>
      </c>
      <c r="B850" s="366">
        <v>7491.45</v>
      </c>
    </row>
    <row r="851" spans="1:2">
      <c r="A851" s="365" t="s">
        <v>1026</v>
      </c>
      <c r="B851" s="366">
        <v>6689.76</v>
      </c>
    </row>
    <row r="852" spans="1:2">
      <c r="A852" s="365" t="s">
        <v>1027</v>
      </c>
      <c r="B852" s="366">
        <v>6239.66</v>
      </c>
    </row>
    <row r="853" spans="1:2">
      <c r="A853" s="365" t="s">
        <v>1028</v>
      </c>
      <c r="B853" s="366">
        <v>5571.92</v>
      </c>
    </row>
    <row r="854" spans="1:2">
      <c r="A854" s="365" t="s">
        <v>1029</v>
      </c>
      <c r="B854" s="366">
        <v>4705.8</v>
      </c>
    </row>
    <row r="855" spans="1:2">
      <c r="A855" s="365" t="s">
        <v>1030</v>
      </c>
      <c r="B855" s="366">
        <v>4285.49</v>
      </c>
    </row>
    <row r="856" spans="1:2">
      <c r="A856" s="365" t="s">
        <v>1031</v>
      </c>
      <c r="B856" s="366">
        <v>1.9</v>
      </c>
    </row>
    <row r="857" spans="1:2">
      <c r="A857" s="365" t="s">
        <v>1032</v>
      </c>
      <c r="B857" s="366">
        <v>1.64</v>
      </c>
    </row>
    <row r="858" spans="1:2">
      <c r="A858" s="365" t="s">
        <v>1033</v>
      </c>
      <c r="B858" s="366">
        <v>1.72</v>
      </c>
    </row>
    <row r="859" spans="1:2">
      <c r="A859" s="365" t="s">
        <v>1034</v>
      </c>
      <c r="B859" s="366">
        <v>1.55</v>
      </c>
    </row>
    <row r="860" spans="1:2">
      <c r="A860" s="365" t="s">
        <v>1035</v>
      </c>
      <c r="B860" s="366">
        <v>10.63</v>
      </c>
    </row>
    <row r="861" spans="1:2">
      <c r="A861" s="365" t="s">
        <v>1036</v>
      </c>
      <c r="B861" s="366">
        <v>9.44</v>
      </c>
    </row>
    <row r="862" spans="1:2">
      <c r="A862" s="365" t="s">
        <v>1037</v>
      </c>
      <c r="B862" s="366">
        <v>14.46</v>
      </c>
    </row>
    <row r="863" spans="1:2">
      <c r="A863" s="365" t="s">
        <v>1038</v>
      </c>
      <c r="B863" s="366">
        <v>12.85</v>
      </c>
    </row>
    <row r="864" spans="1:2">
      <c r="A864" s="365" t="s">
        <v>1039</v>
      </c>
      <c r="B864" s="366">
        <v>79.25</v>
      </c>
    </row>
    <row r="865" spans="1:2">
      <c r="A865" s="365" t="s">
        <v>1040</v>
      </c>
      <c r="B865" s="366">
        <v>70.84</v>
      </c>
    </row>
    <row r="866" spans="1:2">
      <c r="A866" s="365" t="s">
        <v>1041</v>
      </c>
      <c r="B866" s="366">
        <v>18.98</v>
      </c>
    </row>
    <row r="867" spans="1:2">
      <c r="A867" s="365" t="s">
        <v>1042</v>
      </c>
      <c r="B867" s="366">
        <v>16.93</v>
      </c>
    </row>
    <row r="868" spans="1:2">
      <c r="A868" s="365" t="s">
        <v>1043</v>
      </c>
      <c r="B868" s="366">
        <v>25.63</v>
      </c>
    </row>
    <row r="869" spans="1:2">
      <c r="A869" s="365" t="s">
        <v>1044</v>
      </c>
      <c r="B869" s="366">
        <v>22.86</v>
      </c>
    </row>
    <row r="870" spans="1:2">
      <c r="A870" s="365" t="s">
        <v>1045</v>
      </c>
      <c r="B870" s="366">
        <v>0.28999999999999998</v>
      </c>
    </row>
    <row r="871" spans="1:2">
      <c r="A871" s="365" t="s">
        <v>1046</v>
      </c>
      <c r="B871" s="366">
        <v>0.27</v>
      </c>
    </row>
    <row r="872" spans="1:2">
      <c r="A872" s="365" t="s">
        <v>1047</v>
      </c>
      <c r="B872" s="366">
        <v>8815.4699999999993</v>
      </c>
    </row>
    <row r="873" spans="1:2">
      <c r="A873" s="365" t="s">
        <v>1048</v>
      </c>
      <c r="B873" s="366">
        <v>7896.03</v>
      </c>
    </row>
    <row r="874" spans="1:2">
      <c r="A874" s="365" t="s">
        <v>1049</v>
      </c>
      <c r="B874" s="366">
        <v>9555.48</v>
      </c>
    </row>
    <row r="875" spans="1:2">
      <c r="A875" s="365" t="s">
        <v>1050</v>
      </c>
      <c r="B875" s="366">
        <v>8558.82</v>
      </c>
    </row>
    <row r="876" spans="1:2">
      <c r="A876" s="365" t="s">
        <v>1051</v>
      </c>
      <c r="B876" s="366">
        <v>10599.26</v>
      </c>
    </row>
    <row r="877" spans="1:2">
      <c r="A877" s="365" t="s">
        <v>1052</v>
      </c>
      <c r="B877" s="366">
        <v>9493.76</v>
      </c>
    </row>
    <row r="878" spans="1:2">
      <c r="A878" s="365" t="s">
        <v>1053</v>
      </c>
      <c r="B878" s="366">
        <v>7052.37</v>
      </c>
    </row>
    <row r="879" spans="1:2">
      <c r="A879" s="365" t="s">
        <v>1054</v>
      </c>
      <c r="B879" s="366">
        <v>6316.81</v>
      </c>
    </row>
    <row r="880" spans="1:2">
      <c r="A880" s="365" t="s">
        <v>1055</v>
      </c>
      <c r="B880" s="366">
        <v>7644.75</v>
      </c>
    </row>
    <row r="881" spans="1:2">
      <c r="A881" s="365" t="s">
        <v>1056</v>
      </c>
      <c r="B881" s="366">
        <v>6847.41</v>
      </c>
    </row>
    <row r="882" spans="1:2">
      <c r="A882" s="365" t="s">
        <v>1057</v>
      </c>
      <c r="B882" s="366">
        <v>8815.4699999999993</v>
      </c>
    </row>
    <row r="883" spans="1:2">
      <c r="A883" s="365" t="s">
        <v>1058</v>
      </c>
      <c r="B883" s="366">
        <v>7896.03</v>
      </c>
    </row>
    <row r="884" spans="1:2">
      <c r="A884" s="365" t="s">
        <v>1059</v>
      </c>
      <c r="B884" s="366">
        <v>7052.37</v>
      </c>
    </row>
    <row r="885" spans="1:2">
      <c r="A885" s="365" t="s">
        <v>1060</v>
      </c>
      <c r="B885" s="366">
        <v>6316.81</v>
      </c>
    </row>
    <row r="886" spans="1:2">
      <c r="A886" s="365" t="s">
        <v>1061</v>
      </c>
      <c r="B886" s="366">
        <v>7644.75</v>
      </c>
    </row>
    <row r="887" spans="1:2">
      <c r="A887" s="365" t="s">
        <v>1062</v>
      </c>
      <c r="B887" s="366">
        <v>6847.41</v>
      </c>
    </row>
    <row r="888" spans="1:2">
      <c r="A888" s="365" t="s">
        <v>1063</v>
      </c>
      <c r="B888" s="366">
        <v>8815.4699999999993</v>
      </c>
    </row>
    <row r="889" spans="1:2">
      <c r="A889" s="365" t="s">
        <v>1064</v>
      </c>
      <c r="B889" s="366">
        <v>7896.03</v>
      </c>
    </row>
    <row r="890" spans="1:2">
      <c r="A890" s="365" t="s">
        <v>1065</v>
      </c>
      <c r="B890" s="366">
        <v>5288.26</v>
      </c>
    </row>
    <row r="891" spans="1:2">
      <c r="A891" s="365" t="s">
        <v>1066</v>
      </c>
      <c r="B891" s="366">
        <v>4736.7</v>
      </c>
    </row>
    <row r="892" spans="1:2">
      <c r="A892" s="365" t="s">
        <v>1067</v>
      </c>
      <c r="B892" s="366">
        <v>5732.46</v>
      </c>
    </row>
    <row r="893" spans="1:2">
      <c r="A893" s="365" t="s">
        <v>1068</v>
      </c>
      <c r="B893" s="366">
        <v>5134.5600000000004</v>
      </c>
    </row>
    <row r="894" spans="1:2">
      <c r="A894" s="365" t="s">
        <v>1069</v>
      </c>
      <c r="B894" s="366">
        <v>7052.37</v>
      </c>
    </row>
    <row r="895" spans="1:2">
      <c r="A895" s="365" t="s">
        <v>1070</v>
      </c>
      <c r="B895" s="366">
        <v>6316.81</v>
      </c>
    </row>
    <row r="896" spans="1:2">
      <c r="A896" s="365" t="s">
        <v>1071</v>
      </c>
      <c r="B896" s="366">
        <v>10599.26</v>
      </c>
    </row>
    <row r="897" spans="1:2">
      <c r="A897" s="365" t="s">
        <v>1072</v>
      </c>
      <c r="B897" s="366">
        <v>9493.76</v>
      </c>
    </row>
    <row r="898" spans="1:2">
      <c r="A898" s="365" t="s">
        <v>1073</v>
      </c>
      <c r="B898" s="366">
        <v>11447.19</v>
      </c>
    </row>
    <row r="899" spans="1:2">
      <c r="A899" s="365" t="s">
        <v>1074</v>
      </c>
      <c r="B899" s="366">
        <v>10253.25</v>
      </c>
    </row>
    <row r="900" spans="1:2">
      <c r="A900" s="365" t="s">
        <v>1075</v>
      </c>
      <c r="B900" s="366">
        <v>12357.17</v>
      </c>
    </row>
    <row r="901" spans="1:2">
      <c r="A901" s="365" t="s">
        <v>1076</v>
      </c>
      <c r="B901" s="366">
        <v>11068.33</v>
      </c>
    </row>
    <row r="902" spans="1:2">
      <c r="A902" s="365" t="s">
        <v>1077</v>
      </c>
      <c r="B902" s="366">
        <v>8815.4699999999993</v>
      </c>
    </row>
    <row r="903" spans="1:2">
      <c r="A903" s="365" t="s">
        <v>1078</v>
      </c>
      <c r="B903" s="366">
        <v>7896.03</v>
      </c>
    </row>
    <row r="904" spans="1:2">
      <c r="A904" s="365" t="s">
        <v>1079</v>
      </c>
      <c r="B904" s="366">
        <v>9555.48</v>
      </c>
    </row>
    <row r="905" spans="1:2">
      <c r="A905" s="365" t="s">
        <v>1080</v>
      </c>
      <c r="B905" s="366">
        <v>8558.82</v>
      </c>
    </row>
    <row r="906" spans="1:2">
      <c r="A906" s="365" t="s">
        <v>1081</v>
      </c>
      <c r="B906" s="366">
        <v>10599.26</v>
      </c>
    </row>
    <row r="907" spans="1:2">
      <c r="A907" s="365" t="s">
        <v>1082</v>
      </c>
      <c r="B907" s="366">
        <v>9493.76</v>
      </c>
    </row>
    <row r="908" spans="1:2">
      <c r="A908" s="365" t="s">
        <v>1083</v>
      </c>
      <c r="B908" s="366">
        <v>8815.4699999999993</v>
      </c>
    </row>
    <row r="909" spans="1:2">
      <c r="A909" s="365" t="s">
        <v>1084</v>
      </c>
      <c r="B909" s="366">
        <v>7896.03</v>
      </c>
    </row>
    <row r="910" spans="1:2">
      <c r="A910" s="365" t="s">
        <v>1085</v>
      </c>
      <c r="B910" s="366">
        <v>9555.48</v>
      </c>
    </row>
    <row r="911" spans="1:2">
      <c r="A911" s="365" t="s">
        <v>1086</v>
      </c>
      <c r="B911" s="366">
        <v>8558.82</v>
      </c>
    </row>
    <row r="912" spans="1:2">
      <c r="A912" s="365" t="s">
        <v>1087</v>
      </c>
      <c r="B912" s="366">
        <v>10599.26</v>
      </c>
    </row>
    <row r="913" spans="1:2">
      <c r="A913" s="365" t="s">
        <v>1088</v>
      </c>
      <c r="B913" s="366">
        <v>9493.76</v>
      </c>
    </row>
    <row r="914" spans="1:2">
      <c r="A914" s="365" t="s">
        <v>1089</v>
      </c>
      <c r="B914" s="366">
        <v>7052.37</v>
      </c>
    </row>
    <row r="915" spans="1:2">
      <c r="A915" s="365" t="s">
        <v>1090</v>
      </c>
      <c r="B915" s="366">
        <v>6316.81</v>
      </c>
    </row>
    <row r="916" spans="1:2">
      <c r="A916" s="365" t="s">
        <v>1091</v>
      </c>
      <c r="B916" s="366">
        <v>7644.75</v>
      </c>
    </row>
    <row r="917" spans="1:2">
      <c r="A917" s="365" t="s">
        <v>1092</v>
      </c>
      <c r="B917" s="366">
        <v>6847.41</v>
      </c>
    </row>
    <row r="918" spans="1:2">
      <c r="A918" s="365" t="s">
        <v>1093</v>
      </c>
      <c r="B918" s="366">
        <v>8815.4699999999993</v>
      </c>
    </row>
    <row r="919" spans="1:2">
      <c r="A919" s="365" t="s">
        <v>1094</v>
      </c>
      <c r="B919" s="366">
        <v>7896.03</v>
      </c>
    </row>
    <row r="920" spans="1:2">
      <c r="A920" s="365" t="s">
        <v>1095</v>
      </c>
      <c r="B920" s="366">
        <v>12357.17</v>
      </c>
    </row>
    <row r="921" spans="1:2">
      <c r="A921" s="365" t="s">
        <v>1096</v>
      </c>
      <c r="B921" s="366">
        <v>11068.33</v>
      </c>
    </row>
    <row r="922" spans="1:2">
      <c r="A922" s="365" t="s">
        <v>1097</v>
      </c>
      <c r="B922" s="366">
        <v>13345.73</v>
      </c>
    </row>
    <row r="923" spans="1:2">
      <c r="A923" s="365" t="s">
        <v>1098</v>
      </c>
      <c r="B923" s="366">
        <v>11953.78</v>
      </c>
    </row>
    <row r="924" spans="1:2">
      <c r="A924" s="365" t="s">
        <v>1099</v>
      </c>
      <c r="B924" s="366">
        <v>14413.36</v>
      </c>
    </row>
    <row r="925" spans="1:2">
      <c r="A925" s="365" t="s">
        <v>1100</v>
      </c>
      <c r="B925" s="366">
        <v>12910.06</v>
      </c>
    </row>
    <row r="926" spans="1:2">
      <c r="A926" s="365" t="s">
        <v>1101</v>
      </c>
      <c r="B926" s="366">
        <v>10599.26</v>
      </c>
    </row>
    <row r="927" spans="1:2">
      <c r="A927" s="365" t="s">
        <v>1102</v>
      </c>
      <c r="B927" s="366">
        <v>9493.76</v>
      </c>
    </row>
    <row r="928" spans="1:2">
      <c r="A928" s="365" t="s">
        <v>1103</v>
      </c>
      <c r="B928" s="366">
        <v>11447.19</v>
      </c>
    </row>
    <row r="929" spans="1:2">
      <c r="A929" s="365" t="s">
        <v>1104</v>
      </c>
      <c r="B929" s="366">
        <v>10253.25</v>
      </c>
    </row>
    <row r="930" spans="1:2">
      <c r="A930" s="365" t="s">
        <v>1105</v>
      </c>
      <c r="B930" s="366">
        <v>12357.17</v>
      </c>
    </row>
    <row r="931" spans="1:2">
      <c r="A931" s="365" t="s">
        <v>1106</v>
      </c>
      <c r="B931" s="366">
        <v>11068.33</v>
      </c>
    </row>
    <row r="932" spans="1:2">
      <c r="A932" s="365" t="s">
        <v>1107</v>
      </c>
      <c r="B932" s="366">
        <v>10599.26</v>
      </c>
    </row>
    <row r="933" spans="1:2">
      <c r="A933" s="365" t="s">
        <v>1108</v>
      </c>
      <c r="B933" s="366">
        <v>9493.76</v>
      </c>
    </row>
    <row r="934" spans="1:2">
      <c r="A934" s="365" t="s">
        <v>1109</v>
      </c>
      <c r="B934" s="366">
        <v>11447.19</v>
      </c>
    </row>
    <row r="935" spans="1:2">
      <c r="A935" s="365" t="s">
        <v>1110</v>
      </c>
      <c r="B935" s="366">
        <v>10253.25</v>
      </c>
    </row>
    <row r="936" spans="1:2">
      <c r="A936" s="365" t="s">
        <v>1111</v>
      </c>
      <c r="B936" s="366">
        <v>12357.17</v>
      </c>
    </row>
    <row r="937" spans="1:2">
      <c r="A937" s="365" t="s">
        <v>1112</v>
      </c>
      <c r="B937" s="366">
        <v>11068.33</v>
      </c>
    </row>
    <row r="938" spans="1:2">
      <c r="A938" s="365" t="s">
        <v>1113</v>
      </c>
      <c r="B938" s="366">
        <v>8815.4699999999993</v>
      </c>
    </row>
    <row r="939" spans="1:2">
      <c r="A939" s="365" t="s">
        <v>1114</v>
      </c>
      <c r="B939" s="366">
        <v>7896.03</v>
      </c>
    </row>
    <row r="940" spans="1:2">
      <c r="A940" s="365" t="s">
        <v>1115</v>
      </c>
      <c r="B940" s="366">
        <v>9555.48</v>
      </c>
    </row>
    <row r="941" spans="1:2">
      <c r="A941" s="365" t="s">
        <v>1116</v>
      </c>
      <c r="B941" s="366">
        <v>8558.82</v>
      </c>
    </row>
    <row r="942" spans="1:2">
      <c r="A942" s="365" t="s">
        <v>1117</v>
      </c>
      <c r="B942" s="366">
        <v>10599.26</v>
      </c>
    </row>
    <row r="943" spans="1:2">
      <c r="A943" s="365" t="s">
        <v>1118</v>
      </c>
      <c r="B943" s="366">
        <v>9493.76</v>
      </c>
    </row>
    <row r="944" spans="1:2">
      <c r="A944" s="365" t="s">
        <v>1119</v>
      </c>
      <c r="B944" s="366">
        <v>31491.42</v>
      </c>
    </row>
    <row r="945" spans="1:2">
      <c r="A945" s="365" t="s">
        <v>1120</v>
      </c>
      <c r="B945" s="366">
        <v>28156.86</v>
      </c>
    </row>
    <row r="946" spans="1:2">
      <c r="A946" s="365" t="s">
        <v>1121</v>
      </c>
      <c r="B946" s="366">
        <v>17301.96</v>
      </c>
    </row>
    <row r="947" spans="1:2">
      <c r="A947" s="365" t="s">
        <v>1122</v>
      </c>
      <c r="B947" s="366">
        <v>15513.16</v>
      </c>
    </row>
    <row r="948" spans="1:2">
      <c r="A948" s="365" t="s">
        <v>1123</v>
      </c>
      <c r="B948" s="366">
        <v>22158.68</v>
      </c>
    </row>
    <row r="949" spans="1:2">
      <c r="A949" s="365" t="s">
        <v>1124</v>
      </c>
      <c r="B949" s="366">
        <v>19850.41</v>
      </c>
    </row>
    <row r="950" spans="1:2">
      <c r="A950" s="365" t="s">
        <v>1125</v>
      </c>
      <c r="B950" s="366">
        <v>12754.15</v>
      </c>
    </row>
    <row r="951" spans="1:2">
      <c r="A951" s="365" t="s">
        <v>1126</v>
      </c>
      <c r="B951" s="366">
        <v>11484.05</v>
      </c>
    </row>
    <row r="952" spans="1:2">
      <c r="A952" s="365" t="s">
        <v>1127</v>
      </c>
      <c r="B952" s="366">
        <v>14302.09</v>
      </c>
    </row>
    <row r="953" spans="1:2">
      <c r="A953" s="365" t="s">
        <v>1128</v>
      </c>
      <c r="B953" s="366">
        <v>12967.78</v>
      </c>
    </row>
    <row r="954" spans="1:2">
      <c r="A954" s="365" t="s">
        <v>1129</v>
      </c>
      <c r="B954" s="366">
        <v>12712.97</v>
      </c>
    </row>
    <row r="955" spans="1:2">
      <c r="A955" s="365" t="s">
        <v>1130</v>
      </c>
      <c r="B955" s="366">
        <v>11526.92</v>
      </c>
    </row>
    <row r="956" spans="1:2">
      <c r="A956" s="365" t="s">
        <v>1131</v>
      </c>
      <c r="B956" s="366">
        <v>3.52</v>
      </c>
    </row>
    <row r="957" spans="1:2">
      <c r="A957" s="365" t="s">
        <v>1132</v>
      </c>
      <c r="B957" s="366">
        <v>3.21</v>
      </c>
    </row>
    <row r="958" spans="1:2">
      <c r="A958" s="365" t="s">
        <v>1133</v>
      </c>
      <c r="B958" s="366">
        <v>24.23</v>
      </c>
    </row>
    <row r="959" spans="1:2">
      <c r="A959" s="365" t="s">
        <v>1134</v>
      </c>
      <c r="B959" s="366">
        <v>22.22</v>
      </c>
    </row>
    <row r="960" spans="1:2">
      <c r="A960" s="365" t="s">
        <v>1135</v>
      </c>
      <c r="B960" s="366">
        <v>6.16</v>
      </c>
    </row>
    <row r="961" spans="1:2">
      <c r="A961" s="365" t="s">
        <v>1136</v>
      </c>
      <c r="B961" s="366">
        <v>5.39</v>
      </c>
    </row>
    <row r="962" spans="1:2">
      <c r="A962" s="365" t="s">
        <v>1137</v>
      </c>
      <c r="B962" s="366">
        <v>1.98</v>
      </c>
    </row>
    <row r="963" spans="1:2">
      <c r="A963" s="365" t="s">
        <v>1138</v>
      </c>
      <c r="B963" s="366">
        <v>1.74</v>
      </c>
    </row>
    <row r="964" spans="1:2">
      <c r="A964" s="365" t="s">
        <v>1139</v>
      </c>
      <c r="B964" s="366">
        <v>0.81</v>
      </c>
    </row>
    <row r="965" spans="1:2">
      <c r="A965" s="365" t="s">
        <v>1140</v>
      </c>
      <c r="B965" s="366">
        <v>0.71</v>
      </c>
    </row>
    <row r="966" spans="1:2">
      <c r="A966" s="365" t="s">
        <v>1141</v>
      </c>
      <c r="B966" s="366">
        <v>6.74</v>
      </c>
    </row>
    <row r="967" spans="1:2">
      <c r="A967" s="365" t="s">
        <v>1142</v>
      </c>
      <c r="B967" s="366">
        <v>5.84</v>
      </c>
    </row>
    <row r="968" spans="1:2">
      <c r="A968" s="365" t="s">
        <v>1143</v>
      </c>
      <c r="B968" s="366">
        <v>69.150000000000006</v>
      </c>
    </row>
    <row r="969" spans="1:2">
      <c r="A969" s="365" t="s">
        <v>1144</v>
      </c>
      <c r="B969" s="366">
        <v>66.17</v>
      </c>
    </row>
    <row r="970" spans="1:2">
      <c r="A970" s="365" t="s">
        <v>1145</v>
      </c>
      <c r="B970" s="366">
        <v>59.9</v>
      </c>
    </row>
    <row r="971" spans="1:2">
      <c r="A971" s="365" t="s">
        <v>1146</v>
      </c>
      <c r="B971" s="366">
        <v>56.92</v>
      </c>
    </row>
    <row r="972" spans="1:2">
      <c r="A972" s="365" t="s">
        <v>1147</v>
      </c>
      <c r="B972" s="366">
        <v>216.5</v>
      </c>
    </row>
    <row r="973" spans="1:2">
      <c r="A973" s="365" t="s">
        <v>1148</v>
      </c>
      <c r="B973" s="366">
        <v>207.95</v>
      </c>
    </row>
    <row r="974" spans="1:2">
      <c r="A974" s="365" t="s">
        <v>1149</v>
      </c>
      <c r="B974" s="366">
        <v>278.92</v>
      </c>
    </row>
    <row r="975" spans="1:2">
      <c r="A975" s="365" t="s">
        <v>1150</v>
      </c>
      <c r="B975" s="366">
        <v>268.27999999999997</v>
      </c>
    </row>
    <row r="976" spans="1:2">
      <c r="A976" s="365" t="s">
        <v>1151</v>
      </c>
      <c r="B976" s="366">
        <v>269.67</v>
      </c>
    </row>
    <row r="977" spans="1:2">
      <c r="A977" s="365" t="s">
        <v>1152</v>
      </c>
      <c r="B977" s="366">
        <v>259.02999999999997</v>
      </c>
    </row>
    <row r="978" spans="1:2">
      <c r="A978" s="365" t="s">
        <v>1153</v>
      </c>
      <c r="B978" s="366">
        <v>236.95</v>
      </c>
    </row>
    <row r="979" spans="1:2">
      <c r="A979" s="365" t="s">
        <v>1154</v>
      </c>
      <c r="B979" s="366">
        <v>227.4</v>
      </c>
    </row>
    <row r="980" spans="1:2">
      <c r="A980" s="365" t="s">
        <v>1155</v>
      </c>
      <c r="B980" s="366">
        <v>299.37</v>
      </c>
    </row>
    <row r="981" spans="1:2">
      <c r="A981" s="365" t="s">
        <v>1156</v>
      </c>
      <c r="B981" s="366">
        <v>287.73</v>
      </c>
    </row>
    <row r="982" spans="1:2">
      <c r="A982" s="365" t="s">
        <v>1157</v>
      </c>
      <c r="B982" s="366">
        <v>290.12</v>
      </c>
    </row>
    <row r="983" spans="1:2">
      <c r="A983" s="365" t="s">
        <v>1158</v>
      </c>
      <c r="B983" s="366">
        <v>278.48</v>
      </c>
    </row>
    <row r="984" spans="1:2">
      <c r="A984" s="365" t="s">
        <v>1159</v>
      </c>
      <c r="B984" s="366">
        <v>80.819999999999993</v>
      </c>
    </row>
    <row r="985" spans="1:2">
      <c r="A985" s="365" t="s">
        <v>1160</v>
      </c>
      <c r="B985" s="366">
        <v>70.03</v>
      </c>
    </row>
    <row r="986" spans="1:2">
      <c r="A986" s="365" t="s">
        <v>1161</v>
      </c>
      <c r="B986" s="366">
        <v>73.819999999999993</v>
      </c>
    </row>
    <row r="987" spans="1:2">
      <c r="A987" s="365" t="s">
        <v>1162</v>
      </c>
      <c r="B987" s="366">
        <v>63.96</v>
      </c>
    </row>
    <row r="988" spans="1:2">
      <c r="A988" s="365" t="s">
        <v>1163</v>
      </c>
      <c r="B988" s="366">
        <v>69.63</v>
      </c>
    </row>
    <row r="989" spans="1:2">
      <c r="A989" s="365" t="s">
        <v>1164</v>
      </c>
      <c r="B989" s="366">
        <v>60.33</v>
      </c>
    </row>
    <row r="990" spans="1:2">
      <c r="A990" s="365" t="s">
        <v>1165</v>
      </c>
      <c r="B990" s="366">
        <v>88.11</v>
      </c>
    </row>
    <row r="991" spans="1:2">
      <c r="A991" s="365" t="s">
        <v>1166</v>
      </c>
      <c r="B991" s="366">
        <v>76.349999999999994</v>
      </c>
    </row>
    <row r="992" spans="1:2">
      <c r="A992" s="365" t="s">
        <v>1167</v>
      </c>
      <c r="B992" s="366">
        <v>77.36</v>
      </c>
    </row>
    <row r="993" spans="1:2">
      <c r="A993" s="365" t="s">
        <v>1168</v>
      </c>
      <c r="B993" s="366">
        <v>67.03</v>
      </c>
    </row>
    <row r="994" spans="1:2">
      <c r="A994" s="365" t="s">
        <v>1169</v>
      </c>
      <c r="B994" s="366">
        <v>66.55</v>
      </c>
    </row>
    <row r="995" spans="1:2">
      <c r="A995" s="365" t="s">
        <v>1170</v>
      </c>
      <c r="B995" s="366">
        <v>57.67</v>
      </c>
    </row>
    <row r="996" spans="1:2">
      <c r="A996" s="365" t="s">
        <v>1171</v>
      </c>
      <c r="B996" s="366">
        <v>202.1</v>
      </c>
    </row>
    <row r="997" spans="1:2">
      <c r="A997" s="365" t="s">
        <v>1172</v>
      </c>
      <c r="B997" s="366">
        <v>175.12</v>
      </c>
    </row>
    <row r="998" spans="1:2">
      <c r="A998" s="365" t="s">
        <v>1173</v>
      </c>
      <c r="B998" s="366">
        <v>184.64</v>
      </c>
    </row>
    <row r="999" spans="1:2">
      <c r="A999" s="365" t="s">
        <v>1174</v>
      </c>
      <c r="B999" s="366">
        <v>159.99</v>
      </c>
    </row>
    <row r="1000" spans="1:2">
      <c r="A1000" s="365" t="s">
        <v>1175</v>
      </c>
      <c r="B1000" s="366">
        <v>174.12</v>
      </c>
    </row>
    <row r="1001" spans="1:2">
      <c r="A1001" s="365" t="s">
        <v>1176</v>
      </c>
      <c r="B1001" s="366">
        <v>150.87</v>
      </c>
    </row>
    <row r="1002" spans="1:2">
      <c r="A1002" s="365" t="s">
        <v>1177</v>
      </c>
      <c r="B1002" s="366">
        <v>63.67</v>
      </c>
    </row>
    <row r="1003" spans="1:2">
      <c r="A1003" s="365" t="s">
        <v>1178</v>
      </c>
      <c r="B1003" s="366">
        <v>55.17</v>
      </c>
    </row>
    <row r="1004" spans="1:2">
      <c r="A1004" s="365" t="s">
        <v>1179</v>
      </c>
      <c r="B1004" s="366">
        <v>56.65</v>
      </c>
    </row>
    <row r="1005" spans="1:2">
      <c r="A1005" s="365" t="s">
        <v>1180</v>
      </c>
      <c r="B1005" s="366">
        <v>49.08</v>
      </c>
    </row>
    <row r="1006" spans="1:2">
      <c r="A1006" s="365" t="s">
        <v>1181</v>
      </c>
      <c r="B1006" s="366">
        <v>44.84</v>
      </c>
    </row>
    <row r="1007" spans="1:2">
      <c r="A1007" s="365" t="s">
        <v>1182</v>
      </c>
      <c r="B1007" s="366">
        <v>38.85</v>
      </c>
    </row>
    <row r="1008" spans="1:2">
      <c r="A1008" s="365" t="s">
        <v>1183</v>
      </c>
      <c r="B1008" s="366">
        <v>159.24</v>
      </c>
    </row>
    <row r="1009" spans="1:2">
      <c r="A1009" s="365" t="s">
        <v>1184</v>
      </c>
      <c r="B1009" s="366">
        <v>137.97999999999999</v>
      </c>
    </row>
    <row r="1010" spans="1:2">
      <c r="A1010" s="365" t="s">
        <v>1185</v>
      </c>
      <c r="B1010" s="366">
        <v>141.66</v>
      </c>
    </row>
    <row r="1011" spans="1:2">
      <c r="A1011" s="365" t="s">
        <v>1186</v>
      </c>
      <c r="B1011" s="366">
        <v>122.75</v>
      </c>
    </row>
    <row r="1012" spans="1:2">
      <c r="A1012" s="365" t="s">
        <v>1187</v>
      </c>
      <c r="B1012" s="366">
        <v>112.18</v>
      </c>
    </row>
    <row r="1013" spans="1:2">
      <c r="A1013" s="365" t="s">
        <v>1188</v>
      </c>
      <c r="B1013" s="366">
        <v>97.21</v>
      </c>
    </row>
    <row r="1014" spans="1:2">
      <c r="A1014" s="365" t="s">
        <v>1189</v>
      </c>
      <c r="B1014" s="366">
        <v>88.13</v>
      </c>
    </row>
    <row r="1015" spans="1:2">
      <c r="A1015" s="365" t="s">
        <v>1190</v>
      </c>
      <c r="B1015" s="366">
        <v>76.37</v>
      </c>
    </row>
    <row r="1016" spans="1:2">
      <c r="A1016" s="365" t="s">
        <v>1191</v>
      </c>
      <c r="B1016" s="366">
        <v>77.39</v>
      </c>
    </row>
    <row r="1017" spans="1:2">
      <c r="A1017" s="365" t="s">
        <v>1192</v>
      </c>
      <c r="B1017" s="366">
        <v>67.06</v>
      </c>
    </row>
    <row r="1018" spans="1:2">
      <c r="A1018" s="365" t="s">
        <v>1193</v>
      </c>
      <c r="B1018" s="366">
        <v>69.42</v>
      </c>
    </row>
    <row r="1019" spans="1:2">
      <c r="A1019" s="365" t="s">
        <v>1194</v>
      </c>
      <c r="B1019" s="366">
        <v>60.15</v>
      </c>
    </row>
    <row r="1020" spans="1:2">
      <c r="A1020" s="365" t="s">
        <v>1195</v>
      </c>
      <c r="B1020" s="366">
        <v>45.98</v>
      </c>
    </row>
    <row r="1021" spans="1:2">
      <c r="A1021" s="365" t="s">
        <v>1196</v>
      </c>
      <c r="B1021" s="366">
        <v>39.840000000000003</v>
      </c>
    </row>
    <row r="1022" spans="1:2">
      <c r="A1022" s="365" t="s">
        <v>1197</v>
      </c>
      <c r="B1022" s="366">
        <v>33.380000000000003</v>
      </c>
    </row>
    <row r="1023" spans="1:2">
      <c r="A1023" s="365" t="s">
        <v>1198</v>
      </c>
      <c r="B1023" s="366">
        <v>28.92</v>
      </c>
    </row>
    <row r="1024" spans="1:2">
      <c r="A1024" s="365" t="s">
        <v>1199</v>
      </c>
      <c r="B1024" s="366">
        <v>26.8</v>
      </c>
    </row>
    <row r="1025" spans="1:2">
      <c r="A1025" s="365" t="s">
        <v>1200</v>
      </c>
      <c r="B1025" s="366">
        <v>23.22</v>
      </c>
    </row>
    <row r="1026" spans="1:2">
      <c r="A1026" s="365" t="s">
        <v>1201</v>
      </c>
      <c r="B1026" s="366">
        <v>114.96</v>
      </c>
    </row>
    <row r="1027" spans="1:2">
      <c r="A1027" s="365" t="s">
        <v>1202</v>
      </c>
      <c r="B1027" s="366">
        <v>99.61</v>
      </c>
    </row>
    <row r="1028" spans="1:2">
      <c r="A1028" s="365" t="s">
        <v>1203</v>
      </c>
      <c r="B1028" s="366">
        <v>83.47</v>
      </c>
    </row>
    <row r="1029" spans="1:2">
      <c r="A1029" s="365" t="s">
        <v>1204</v>
      </c>
      <c r="B1029" s="366">
        <v>72.319999999999993</v>
      </c>
    </row>
    <row r="1030" spans="1:2">
      <c r="A1030" s="365" t="s">
        <v>1205</v>
      </c>
      <c r="B1030" s="366">
        <v>67.08</v>
      </c>
    </row>
    <row r="1031" spans="1:2">
      <c r="A1031" s="365" t="s">
        <v>1206</v>
      </c>
      <c r="B1031" s="366">
        <v>58.13</v>
      </c>
    </row>
    <row r="1032" spans="1:2">
      <c r="A1032" s="365" t="s">
        <v>1207</v>
      </c>
      <c r="B1032" s="366">
        <v>77.150000000000006</v>
      </c>
    </row>
    <row r="1033" spans="1:2">
      <c r="A1033" s="365" t="s">
        <v>1208</v>
      </c>
      <c r="B1033" s="366">
        <v>66.849999999999994</v>
      </c>
    </row>
    <row r="1034" spans="1:2">
      <c r="A1034" s="365" t="s">
        <v>1209</v>
      </c>
      <c r="B1034" s="366">
        <v>68.25</v>
      </c>
    </row>
    <row r="1035" spans="1:2">
      <c r="A1035" s="365" t="s">
        <v>1210</v>
      </c>
      <c r="B1035" s="366">
        <v>59.14</v>
      </c>
    </row>
    <row r="1036" spans="1:2">
      <c r="A1036" s="365" t="s">
        <v>1211</v>
      </c>
      <c r="B1036" s="366">
        <v>57.44</v>
      </c>
    </row>
    <row r="1037" spans="1:2">
      <c r="A1037" s="365" t="s">
        <v>1212</v>
      </c>
      <c r="B1037" s="366">
        <v>49.78</v>
      </c>
    </row>
    <row r="1038" spans="1:2">
      <c r="A1038" s="365" t="s">
        <v>1213</v>
      </c>
      <c r="B1038" s="366">
        <v>12.68</v>
      </c>
    </row>
    <row r="1039" spans="1:2">
      <c r="A1039" s="365" t="s">
        <v>1214</v>
      </c>
      <c r="B1039" s="366">
        <v>10.99</v>
      </c>
    </row>
    <row r="1040" spans="1:2">
      <c r="A1040" s="365" t="s">
        <v>1215</v>
      </c>
      <c r="B1040" s="366">
        <v>8.75</v>
      </c>
    </row>
    <row r="1041" spans="1:2">
      <c r="A1041" s="365" t="s">
        <v>1216</v>
      </c>
      <c r="B1041" s="366">
        <v>7.58</v>
      </c>
    </row>
    <row r="1042" spans="1:2">
      <c r="A1042" s="365" t="s">
        <v>1217</v>
      </c>
      <c r="B1042" s="366">
        <v>8.7799999999999994</v>
      </c>
    </row>
    <row r="1043" spans="1:2">
      <c r="A1043" s="365" t="s">
        <v>1218</v>
      </c>
      <c r="B1043" s="366">
        <v>7.61</v>
      </c>
    </row>
    <row r="1044" spans="1:2">
      <c r="A1044" s="365" t="s">
        <v>1219</v>
      </c>
      <c r="B1044" s="366">
        <v>31.76</v>
      </c>
    </row>
    <row r="1045" spans="1:2">
      <c r="A1045" s="365" t="s">
        <v>1220</v>
      </c>
      <c r="B1045" s="366">
        <v>27.52</v>
      </c>
    </row>
    <row r="1046" spans="1:2">
      <c r="A1046" s="365" t="s">
        <v>1221</v>
      </c>
      <c r="B1046" s="366">
        <v>21.96</v>
      </c>
    </row>
    <row r="1047" spans="1:2">
      <c r="A1047" s="365" t="s">
        <v>1222</v>
      </c>
      <c r="B1047" s="366">
        <v>19.02</v>
      </c>
    </row>
    <row r="1048" spans="1:2">
      <c r="A1048" s="365" t="s">
        <v>1223</v>
      </c>
      <c r="B1048" s="366">
        <v>21.97</v>
      </c>
    </row>
    <row r="1049" spans="1:2">
      <c r="A1049" s="365" t="s">
        <v>1224</v>
      </c>
      <c r="B1049" s="366">
        <v>19.04</v>
      </c>
    </row>
    <row r="1050" spans="1:2">
      <c r="A1050" s="365" t="s">
        <v>1225</v>
      </c>
      <c r="B1050" s="366">
        <v>43.05</v>
      </c>
    </row>
    <row r="1051" spans="1:2">
      <c r="A1051" s="365" t="s">
        <v>1226</v>
      </c>
      <c r="B1051" s="366">
        <v>37.299999999999997</v>
      </c>
    </row>
    <row r="1052" spans="1:2">
      <c r="A1052" s="365" t="s">
        <v>1227</v>
      </c>
      <c r="B1052" s="366">
        <v>29.85</v>
      </c>
    </row>
    <row r="1053" spans="1:2">
      <c r="A1053" s="365" t="s">
        <v>1228</v>
      </c>
      <c r="B1053" s="366">
        <v>25.87</v>
      </c>
    </row>
    <row r="1054" spans="1:2">
      <c r="A1054" s="365" t="s">
        <v>1229</v>
      </c>
      <c r="B1054" s="366">
        <v>23.87</v>
      </c>
    </row>
    <row r="1055" spans="1:2">
      <c r="A1055" s="365" t="s">
        <v>1230</v>
      </c>
      <c r="B1055" s="366">
        <v>20.69</v>
      </c>
    </row>
    <row r="1056" spans="1:2">
      <c r="A1056" s="365" t="s">
        <v>1231</v>
      </c>
      <c r="B1056" s="366">
        <v>107.73</v>
      </c>
    </row>
    <row r="1057" spans="1:2">
      <c r="A1057" s="365" t="s">
        <v>1232</v>
      </c>
      <c r="B1057" s="366">
        <v>93.35</v>
      </c>
    </row>
    <row r="1058" spans="1:2">
      <c r="A1058" s="365" t="s">
        <v>1233</v>
      </c>
      <c r="B1058" s="366">
        <v>74.650000000000006</v>
      </c>
    </row>
    <row r="1059" spans="1:2">
      <c r="A1059" s="365" t="s">
        <v>1234</v>
      </c>
      <c r="B1059" s="366">
        <v>64.69</v>
      </c>
    </row>
    <row r="1060" spans="1:2">
      <c r="A1060" s="365" t="s">
        <v>1235</v>
      </c>
      <c r="B1060" s="366">
        <v>59.71</v>
      </c>
    </row>
    <row r="1061" spans="1:2">
      <c r="A1061" s="365" t="s">
        <v>1236</v>
      </c>
      <c r="B1061" s="366">
        <v>51.74</v>
      </c>
    </row>
    <row r="1062" spans="1:2">
      <c r="A1062" s="365" t="s">
        <v>1237</v>
      </c>
      <c r="B1062" s="366">
        <v>8.36</v>
      </c>
    </row>
    <row r="1063" spans="1:2">
      <c r="A1063" s="365" t="s">
        <v>1238</v>
      </c>
      <c r="B1063" s="366">
        <v>7.25</v>
      </c>
    </row>
    <row r="1064" spans="1:2">
      <c r="A1064" s="365" t="s">
        <v>1239</v>
      </c>
      <c r="B1064" s="366">
        <v>4.5999999999999996</v>
      </c>
    </row>
    <row r="1065" spans="1:2">
      <c r="A1065" s="365" t="s">
        <v>1240</v>
      </c>
      <c r="B1065" s="366">
        <v>3.98</v>
      </c>
    </row>
    <row r="1066" spans="1:2">
      <c r="A1066" s="365" t="s">
        <v>1241</v>
      </c>
      <c r="B1066" s="366">
        <v>2.31</v>
      </c>
    </row>
    <row r="1067" spans="1:2">
      <c r="A1067" s="365" t="s">
        <v>1242</v>
      </c>
      <c r="B1067" s="366">
        <v>2</v>
      </c>
    </row>
    <row r="1068" spans="1:2">
      <c r="A1068" s="365" t="s">
        <v>1243</v>
      </c>
      <c r="B1068" s="366">
        <v>20.97</v>
      </c>
    </row>
    <row r="1069" spans="1:2">
      <c r="A1069" s="365" t="s">
        <v>1244</v>
      </c>
      <c r="B1069" s="366">
        <v>18.170000000000002</v>
      </c>
    </row>
    <row r="1070" spans="1:2">
      <c r="A1070" s="365" t="s">
        <v>1245</v>
      </c>
      <c r="B1070" s="366">
        <v>14.02</v>
      </c>
    </row>
    <row r="1071" spans="1:2">
      <c r="A1071" s="365" t="s">
        <v>1246</v>
      </c>
      <c r="B1071" s="366">
        <v>12.15</v>
      </c>
    </row>
    <row r="1072" spans="1:2">
      <c r="A1072" s="365" t="s">
        <v>1247</v>
      </c>
      <c r="B1072" s="366">
        <v>16.78</v>
      </c>
    </row>
    <row r="1073" spans="1:2">
      <c r="A1073" s="365" t="s">
        <v>1248</v>
      </c>
      <c r="B1073" s="366">
        <v>14.54</v>
      </c>
    </row>
    <row r="1074" spans="1:2">
      <c r="A1074" s="365" t="s">
        <v>1249</v>
      </c>
      <c r="B1074" s="366">
        <v>10.28</v>
      </c>
    </row>
    <row r="1075" spans="1:2">
      <c r="A1075" s="365" t="s">
        <v>1250</v>
      </c>
      <c r="B1075" s="366">
        <v>8.91</v>
      </c>
    </row>
    <row r="1076" spans="1:2">
      <c r="A1076" s="365" t="s">
        <v>1251</v>
      </c>
      <c r="B1076" s="366">
        <v>4.91</v>
      </c>
    </row>
    <row r="1077" spans="1:2">
      <c r="A1077" s="365" t="s">
        <v>1252</v>
      </c>
      <c r="B1077" s="366">
        <v>4.26</v>
      </c>
    </row>
    <row r="1078" spans="1:2">
      <c r="A1078" s="365" t="s">
        <v>1253</v>
      </c>
      <c r="B1078" s="366">
        <v>2.54</v>
      </c>
    </row>
    <row r="1079" spans="1:2">
      <c r="A1079" s="365" t="s">
        <v>1254</v>
      </c>
      <c r="B1079" s="366">
        <v>2.2000000000000002</v>
      </c>
    </row>
    <row r="1080" spans="1:2">
      <c r="A1080" s="365" t="s">
        <v>1255</v>
      </c>
      <c r="B1080" s="366">
        <v>2.73</v>
      </c>
    </row>
    <row r="1081" spans="1:2">
      <c r="A1081" s="365" t="s">
        <v>1256</v>
      </c>
      <c r="B1081" s="366">
        <v>2.37</v>
      </c>
    </row>
    <row r="1082" spans="1:2">
      <c r="A1082" s="365" t="s">
        <v>1257</v>
      </c>
      <c r="B1082" s="366">
        <v>1.36</v>
      </c>
    </row>
    <row r="1083" spans="1:2">
      <c r="A1083" s="365" t="s">
        <v>1258</v>
      </c>
      <c r="B1083" s="366">
        <v>1.17</v>
      </c>
    </row>
    <row r="1084" spans="1:2">
      <c r="A1084" s="365" t="s">
        <v>1259</v>
      </c>
      <c r="B1084" s="366">
        <v>4.5999999999999996</v>
      </c>
    </row>
    <row r="1085" spans="1:2">
      <c r="A1085" s="365" t="s">
        <v>1260</v>
      </c>
      <c r="B1085" s="366">
        <v>3.98</v>
      </c>
    </row>
    <row r="1086" spans="1:2">
      <c r="A1086" s="365" t="s">
        <v>1261</v>
      </c>
      <c r="B1086" s="366">
        <v>2.31</v>
      </c>
    </row>
    <row r="1087" spans="1:2">
      <c r="A1087" s="365" t="s">
        <v>1262</v>
      </c>
      <c r="B1087" s="366">
        <v>2</v>
      </c>
    </row>
    <row r="1088" spans="1:2">
      <c r="A1088" s="365" t="s">
        <v>1263</v>
      </c>
      <c r="B1088" s="366">
        <v>7.75</v>
      </c>
    </row>
    <row r="1089" spans="1:2">
      <c r="A1089" s="365" t="s">
        <v>1264</v>
      </c>
      <c r="B1089" s="366">
        <v>6.71</v>
      </c>
    </row>
    <row r="1090" spans="1:2">
      <c r="A1090" s="365" t="s">
        <v>1265</v>
      </c>
      <c r="B1090" s="366">
        <v>9.08</v>
      </c>
    </row>
    <row r="1091" spans="1:2">
      <c r="A1091" s="365" t="s">
        <v>1266</v>
      </c>
      <c r="B1091" s="366">
        <v>7.87</v>
      </c>
    </row>
    <row r="1092" spans="1:2">
      <c r="A1092" s="365" t="s">
        <v>1267</v>
      </c>
      <c r="B1092" s="366">
        <v>4.5199999999999996</v>
      </c>
    </row>
    <row r="1093" spans="1:2">
      <c r="A1093" s="365" t="s">
        <v>1268</v>
      </c>
      <c r="B1093" s="366">
        <v>3.91</v>
      </c>
    </row>
    <row r="1094" spans="1:2">
      <c r="A1094" s="365" t="s">
        <v>1269</v>
      </c>
      <c r="B1094" s="366">
        <v>4.91</v>
      </c>
    </row>
    <row r="1095" spans="1:2">
      <c r="A1095" s="365" t="s">
        <v>1270</v>
      </c>
      <c r="B1095" s="366">
        <v>4.26</v>
      </c>
    </row>
    <row r="1096" spans="1:2">
      <c r="A1096" s="365" t="s">
        <v>1271</v>
      </c>
      <c r="B1096" s="366">
        <v>2.54</v>
      </c>
    </row>
    <row r="1097" spans="1:2">
      <c r="A1097" s="365" t="s">
        <v>1272</v>
      </c>
      <c r="B1097" s="366">
        <v>2.2000000000000002</v>
      </c>
    </row>
    <row r="1098" spans="1:2">
      <c r="A1098" s="365" t="s">
        <v>1273</v>
      </c>
      <c r="B1098" s="366">
        <v>2.73</v>
      </c>
    </row>
    <row r="1099" spans="1:2">
      <c r="A1099" s="365" t="s">
        <v>1274</v>
      </c>
      <c r="B1099" s="366">
        <v>2.37</v>
      </c>
    </row>
    <row r="1100" spans="1:2">
      <c r="A1100" s="365" t="s">
        <v>1275</v>
      </c>
      <c r="B1100" s="366">
        <v>1.36</v>
      </c>
    </row>
    <row r="1101" spans="1:2">
      <c r="A1101" s="365" t="s">
        <v>1276</v>
      </c>
      <c r="B1101" s="366">
        <v>1.17</v>
      </c>
    </row>
    <row r="1102" spans="1:2">
      <c r="A1102" s="365" t="s">
        <v>1277</v>
      </c>
      <c r="B1102" s="366">
        <v>4.5999999999999996</v>
      </c>
    </row>
    <row r="1103" spans="1:2">
      <c r="A1103" s="365" t="s">
        <v>1278</v>
      </c>
      <c r="B1103" s="366">
        <v>3.98</v>
      </c>
    </row>
    <row r="1104" spans="1:2">
      <c r="A1104" s="365" t="s">
        <v>1279</v>
      </c>
      <c r="B1104" s="366">
        <v>4.13</v>
      </c>
    </row>
    <row r="1105" spans="1:2">
      <c r="A1105" s="365" t="s">
        <v>1280</v>
      </c>
      <c r="B1105" s="366">
        <v>3.58</v>
      </c>
    </row>
    <row r="1106" spans="1:2">
      <c r="A1106" s="365" t="s">
        <v>1281</v>
      </c>
      <c r="B1106" s="366">
        <v>11.72</v>
      </c>
    </row>
    <row r="1107" spans="1:2">
      <c r="A1107" s="365" t="s">
        <v>1282</v>
      </c>
      <c r="B1107" s="366">
        <v>10.15</v>
      </c>
    </row>
    <row r="1108" spans="1:2">
      <c r="A1108" s="365" t="s">
        <v>1283</v>
      </c>
      <c r="B1108" s="366">
        <v>10.54</v>
      </c>
    </row>
    <row r="1109" spans="1:2">
      <c r="A1109" s="365" t="s">
        <v>1284</v>
      </c>
      <c r="B1109" s="366">
        <v>9.1300000000000008</v>
      </c>
    </row>
    <row r="1110" spans="1:2">
      <c r="A1110" s="365" t="s">
        <v>1285</v>
      </c>
      <c r="B1110" s="366">
        <v>11.72</v>
      </c>
    </row>
    <row r="1111" spans="1:2">
      <c r="A1111" s="365" t="s">
        <v>1286</v>
      </c>
      <c r="B1111" s="366">
        <v>10.15</v>
      </c>
    </row>
    <row r="1112" spans="1:2">
      <c r="A1112" s="365" t="s">
        <v>1287</v>
      </c>
      <c r="B1112" s="366">
        <v>4.88</v>
      </c>
    </row>
    <row r="1113" spans="1:2">
      <c r="A1113" s="365" t="s">
        <v>1288</v>
      </c>
      <c r="B1113" s="366">
        <v>4.2300000000000004</v>
      </c>
    </row>
    <row r="1114" spans="1:2">
      <c r="A1114" s="365" t="s">
        <v>1289</v>
      </c>
      <c r="B1114" s="366">
        <v>4.42</v>
      </c>
    </row>
    <row r="1115" spans="1:2">
      <c r="A1115" s="365" t="s">
        <v>1290</v>
      </c>
      <c r="B1115" s="366">
        <v>3.83</v>
      </c>
    </row>
    <row r="1116" spans="1:2">
      <c r="A1116" s="365" t="s">
        <v>1291</v>
      </c>
      <c r="B1116" s="366">
        <v>2.73</v>
      </c>
    </row>
    <row r="1117" spans="1:2">
      <c r="A1117" s="365" t="s">
        <v>1292</v>
      </c>
      <c r="B1117" s="366">
        <v>2.37</v>
      </c>
    </row>
    <row r="1118" spans="1:2">
      <c r="A1118" s="365" t="s">
        <v>1293</v>
      </c>
      <c r="B1118" s="366">
        <v>1.36</v>
      </c>
    </row>
    <row r="1119" spans="1:2">
      <c r="A1119" s="365" t="s">
        <v>1294</v>
      </c>
      <c r="B1119" s="366">
        <v>1.17</v>
      </c>
    </row>
    <row r="1120" spans="1:2">
      <c r="A1120" s="365" t="s">
        <v>1295</v>
      </c>
      <c r="B1120" s="366">
        <v>8.35</v>
      </c>
    </row>
    <row r="1121" spans="1:2">
      <c r="A1121" s="365" t="s">
        <v>1296</v>
      </c>
      <c r="B1121" s="366">
        <v>7.24</v>
      </c>
    </row>
    <row r="1122" spans="1:2">
      <c r="A1122" s="365" t="s">
        <v>1297</v>
      </c>
      <c r="B1122" s="366">
        <v>7.75</v>
      </c>
    </row>
    <row r="1123" spans="1:2">
      <c r="A1123" s="365" t="s">
        <v>1298</v>
      </c>
      <c r="B1123" s="366">
        <v>6.71</v>
      </c>
    </row>
    <row r="1124" spans="1:2">
      <c r="A1124" s="365" t="s">
        <v>1299</v>
      </c>
      <c r="B1124" s="366">
        <v>4.5999999999999996</v>
      </c>
    </row>
    <row r="1125" spans="1:2">
      <c r="A1125" s="365" t="s">
        <v>1300</v>
      </c>
      <c r="B1125" s="366">
        <v>3.98</v>
      </c>
    </row>
    <row r="1126" spans="1:2">
      <c r="A1126" s="365" t="s">
        <v>1301</v>
      </c>
      <c r="B1126" s="366">
        <v>7.75</v>
      </c>
    </row>
    <row r="1127" spans="1:2">
      <c r="A1127" s="365" t="s">
        <v>1302</v>
      </c>
      <c r="B1127" s="366">
        <v>6.71</v>
      </c>
    </row>
    <row r="1128" spans="1:2">
      <c r="A1128" s="365" t="s">
        <v>1303</v>
      </c>
      <c r="B1128" s="366">
        <v>25.11</v>
      </c>
    </row>
    <row r="1129" spans="1:2">
      <c r="A1129" s="365" t="s">
        <v>1304</v>
      </c>
      <c r="B1129" s="366">
        <v>21.76</v>
      </c>
    </row>
    <row r="1130" spans="1:2">
      <c r="A1130" s="365" t="s">
        <v>1305</v>
      </c>
      <c r="B1130" s="366">
        <v>20.96</v>
      </c>
    </row>
    <row r="1131" spans="1:2">
      <c r="A1131" s="365" t="s">
        <v>1306</v>
      </c>
      <c r="B1131" s="366">
        <v>18.16</v>
      </c>
    </row>
    <row r="1132" spans="1:2">
      <c r="A1132" s="365" t="s">
        <v>1307</v>
      </c>
      <c r="B1132" s="366">
        <v>1.39</v>
      </c>
    </row>
    <row r="1133" spans="1:2">
      <c r="A1133" s="365" t="s">
        <v>1308</v>
      </c>
      <c r="B1133" s="366">
        <v>1.2</v>
      </c>
    </row>
    <row r="1134" spans="1:2">
      <c r="A1134" s="365" t="s">
        <v>1309</v>
      </c>
      <c r="B1134" s="366">
        <v>0.87</v>
      </c>
    </row>
    <row r="1135" spans="1:2">
      <c r="A1135" s="365" t="s">
        <v>1310</v>
      </c>
      <c r="B1135" s="366">
        <v>0.75</v>
      </c>
    </row>
    <row r="1136" spans="1:2">
      <c r="A1136" s="365" t="s">
        <v>1311</v>
      </c>
      <c r="B1136" s="366">
        <v>7.61</v>
      </c>
    </row>
    <row r="1137" spans="1:2">
      <c r="A1137" s="365" t="s">
        <v>1312</v>
      </c>
      <c r="B1137" s="366">
        <v>6.59</v>
      </c>
    </row>
    <row r="1138" spans="1:2">
      <c r="A1138" s="365" t="s">
        <v>1313</v>
      </c>
      <c r="B1138" s="366">
        <v>5.52</v>
      </c>
    </row>
    <row r="1139" spans="1:2">
      <c r="A1139" s="365" t="s">
        <v>1314</v>
      </c>
      <c r="B1139" s="366">
        <v>4.79</v>
      </c>
    </row>
    <row r="1140" spans="1:2">
      <c r="A1140" s="365" t="s">
        <v>1315</v>
      </c>
      <c r="B1140" s="366">
        <v>2.73</v>
      </c>
    </row>
    <row r="1141" spans="1:2">
      <c r="A1141" s="365" t="s">
        <v>1316</v>
      </c>
      <c r="B1141" s="366">
        <v>2.37</v>
      </c>
    </row>
    <row r="1142" spans="1:2">
      <c r="A1142" s="365" t="s">
        <v>1317</v>
      </c>
      <c r="B1142" s="366">
        <v>14.02</v>
      </c>
    </row>
    <row r="1143" spans="1:2">
      <c r="A1143" s="365" t="s">
        <v>1318</v>
      </c>
      <c r="B1143" s="366">
        <v>12.15</v>
      </c>
    </row>
    <row r="1144" spans="1:2">
      <c r="A1144" s="365" t="s">
        <v>1319</v>
      </c>
      <c r="B1144" s="366">
        <v>8.35</v>
      </c>
    </row>
    <row r="1145" spans="1:2">
      <c r="A1145" s="365" t="s">
        <v>1320</v>
      </c>
      <c r="B1145" s="366">
        <v>7.24</v>
      </c>
    </row>
    <row r="1146" spans="1:2">
      <c r="A1146" s="365" t="s">
        <v>1321</v>
      </c>
      <c r="B1146" s="366">
        <v>7.75</v>
      </c>
    </row>
    <row r="1147" spans="1:2">
      <c r="A1147" s="365" t="s">
        <v>1322</v>
      </c>
      <c r="B1147" s="366">
        <v>6.71</v>
      </c>
    </row>
    <row r="1148" spans="1:2">
      <c r="A1148" s="365" t="s">
        <v>1323</v>
      </c>
      <c r="B1148" s="366">
        <v>14.02</v>
      </c>
    </row>
    <row r="1149" spans="1:2">
      <c r="A1149" s="365" t="s">
        <v>1324</v>
      </c>
      <c r="B1149" s="366">
        <v>12.15</v>
      </c>
    </row>
    <row r="1150" spans="1:2">
      <c r="A1150" s="365" t="s">
        <v>1325</v>
      </c>
      <c r="B1150" s="366">
        <v>25.11</v>
      </c>
    </row>
    <row r="1151" spans="1:2">
      <c r="A1151" s="365" t="s">
        <v>1326</v>
      </c>
      <c r="B1151" s="366">
        <v>21.76</v>
      </c>
    </row>
    <row r="1152" spans="1:2">
      <c r="A1152" s="365" t="s">
        <v>1327</v>
      </c>
      <c r="B1152" s="366">
        <v>20.96</v>
      </c>
    </row>
    <row r="1153" spans="1:2">
      <c r="A1153" s="365" t="s">
        <v>1328</v>
      </c>
      <c r="B1153" s="366">
        <v>18.16</v>
      </c>
    </row>
    <row r="1154" spans="1:2">
      <c r="A1154" s="365" t="s">
        <v>1329</v>
      </c>
      <c r="B1154" s="366">
        <v>15.29</v>
      </c>
    </row>
    <row r="1155" spans="1:2">
      <c r="A1155" s="365" t="s">
        <v>1330</v>
      </c>
      <c r="B1155" s="366">
        <v>13.24</v>
      </c>
    </row>
    <row r="1156" spans="1:2">
      <c r="A1156" s="365" t="s">
        <v>1331</v>
      </c>
      <c r="B1156" s="366">
        <v>10.28</v>
      </c>
    </row>
    <row r="1157" spans="1:2">
      <c r="A1157" s="365" t="s">
        <v>1332</v>
      </c>
      <c r="B1157" s="366">
        <v>8.91</v>
      </c>
    </row>
    <row r="1158" spans="1:2">
      <c r="A1158" s="365" t="s">
        <v>1333</v>
      </c>
      <c r="B1158" s="366">
        <v>7.76</v>
      </c>
    </row>
    <row r="1159" spans="1:2">
      <c r="A1159" s="365" t="s">
        <v>1334</v>
      </c>
      <c r="B1159" s="366">
        <v>6.72</v>
      </c>
    </row>
    <row r="1160" spans="1:2">
      <c r="A1160" s="365" t="s">
        <v>1335</v>
      </c>
      <c r="B1160" s="366">
        <v>1.36</v>
      </c>
    </row>
    <row r="1161" spans="1:2">
      <c r="A1161" s="365" t="s">
        <v>1336</v>
      </c>
      <c r="B1161" s="366">
        <v>1.17</v>
      </c>
    </row>
    <row r="1162" spans="1:2">
      <c r="A1162" s="365" t="s">
        <v>1337</v>
      </c>
      <c r="B1162" s="366">
        <v>0.87</v>
      </c>
    </row>
    <row r="1163" spans="1:2">
      <c r="A1163" s="365" t="s">
        <v>1338</v>
      </c>
      <c r="B1163" s="366">
        <v>0.75</v>
      </c>
    </row>
    <row r="1164" spans="1:2">
      <c r="A1164" s="365" t="s">
        <v>1339</v>
      </c>
      <c r="B1164" s="366">
        <v>8.35</v>
      </c>
    </row>
    <row r="1165" spans="1:2">
      <c r="A1165" s="365" t="s">
        <v>1340</v>
      </c>
      <c r="B1165" s="366">
        <v>7.24</v>
      </c>
    </row>
    <row r="1166" spans="1:2">
      <c r="A1166" s="365" t="s">
        <v>1341</v>
      </c>
      <c r="B1166" s="366">
        <v>5.52</v>
      </c>
    </row>
    <row r="1167" spans="1:2">
      <c r="A1167" s="365" t="s">
        <v>1342</v>
      </c>
      <c r="B1167" s="366">
        <v>4.79</v>
      </c>
    </row>
    <row r="1168" spans="1:2">
      <c r="A1168" s="365" t="s">
        <v>1343</v>
      </c>
      <c r="B1168" s="366">
        <v>4.18</v>
      </c>
    </row>
    <row r="1169" spans="1:2">
      <c r="A1169" s="365" t="s">
        <v>1344</v>
      </c>
      <c r="B1169" s="366">
        <v>3.62</v>
      </c>
    </row>
    <row r="1170" spans="1:2">
      <c r="A1170" s="365" t="s">
        <v>1345</v>
      </c>
      <c r="B1170" s="366">
        <v>1538.8</v>
      </c>
    </row>
    <row r="1171" spans="1:2">
      <c r="A1171" s="365" t="s">
        <v>1346</v>
      </c>
      <c r="B1171" s="366">
        <v>1333.39</v>
      </c>
    </row>
    <row r="1172" spans="1:2">
      <c r="A1172" s="365" t="s">
        <v>1347</v>
      </c>
      <c r="B1172" s="366">
        <v>16.78</v>
      </c>
    </row>
    <row r="1173" spans="1:2">
      <c r="A1173" s="365" t="s">
        <v>1348</v>
      </c>
      <c r="B1173" s="366">
        <v>14.54</v>
      </c>
    </row>
    <row r="1174" spans="1:2">
      <c r="A1174" s="365" t="s">
        <v>1349</v>
      </c>
      <c r="B1174" s="366">
        <v>14.02</v>
      </c>
    </row>
    <row r="1175" spans="1:2">
      <c r="A1175" s="365" t="s">
        <v>1350</v>
      </c>
      <c r="B1175" s="366">
        <v>12.15</v>
      </c>
    </row>
    <row r="1176" spans="1:2">
      <c r="A1176" s="365" t="s">
        <v>1351</v>
      </c>
      <c r="B1176" s="366">
        <v>8.35</v>
      </c>
    </row>
    <row r="1177" spans="1:2">
      <c r="A1177" s="365" t="s">
        <v>1352</v>
      </c>
      <c r="B1177" s="366">
        <v>7.24</v>
      </c>
    </row>
    <row r="1178" spans="1:2">
      <c r="A1178" s="365" t="s">
        <v>1353</v>
      </c>
      <c r="B1178" s="366">
        <v>28.05</v>
      </c>
    </row>
    <row r="1179" spans="1:2">
      <c r="A1179" s="365" t="s">
        <v>1354</v>
      </c>
      <c r="B1179" s="366">
        <v>24.3</v>
      </c>
    </row>
    <row r="1180" spans="1:2">
      <c r="A1180" s="365" t="s">
        <v>1355</v>
      </c>
      <c r="B1180" s="366">
        <v>20.96</v>
      </c>
    </row>
    <row r="1181" spans="1:2">
      <c r="A1181" s="365" t="s">
        <v>1356</v>
      </c>
      <c r="B1181" s="366">
        <v>18.16</v>
      </c>
    </row>
    <row r="1182" spans="1:2">
      <c r="A1182" s="365" t="s">
        <v>1357</v>
      </c>
      <c r="B1182" s="366">
        <v>33.53</v>
      </c>
    </row>
    <row r="1183" spans="1:2">
      <c r="A1183" s="365" t="s">
        <v>1358</v>
      </c>
      <c r="B1183" s="366">
        <v>29.06</v>
      </c>
    </row>
    <row r="1184" spans="1:2">
      <c r="A1184" s="365" t="s">
        <v>1359</v>
      </c>
      <c r="B1184" s="366">
        <v>20.420000000000002</v>
      </c>
    </row>
    <row r="1185" spans="1:2">
      <c r="A1185" s="365" t="s">
        <v>1360</v>
      </c>
      <c r="B1185" s="366">
        <v>17.690000000000001</v>
      </c>
    </row>
    <row r="1186" spans="1:2">
      <c r="A1186" s="365" t="s">
        <v>1361</v>
      </c>
      <c r="B1186" s="366">
        <v>15.29</v>
      </c>
    </row>
    <row r="1187" spans="1:2">
      <c r="A1187" s="365" t="s">
        <v>1362</v>
      </c>
      <c r="B1187" s="366">
        <v>13.24</v>
      </c>
    </row>
    <row r="1188" spans="1:2">
      <c r="A1188" s="365" t="s">
        <v>1363</v>
      </c>
      <c r="B1188" s="366">
        <v>10.28</v>
      </c>
    </row>
    <row r="1189" spans="1:2">
      <c r="A1189" s="365" t="s">
        <v>1364</v>
      </c>
      <c r="B1189" s="366">
        <v>8.91</v>
      </c>
    </row>
    <row r="1190" spans="1:2">
      <c r="A1190" s="365" t="s">
        <v>1365</v>
      </c>
      <c r="B1190" s="366">
        <v>1.84</v>
      </c>
    </row>
    <row r="1191" spans="1:2">
      <c r="A1191" s="365" t="s">
        <v>1366</v>
      </c>
      <c r="B1191" s="366">
        <v>1.6</v>
      </c>
    </row>
    <row r="1192" spans="1:2">
      <c r="A1192" s="365" t="s">
        <v>1367</v>
      </c>
      <c r="B1192" s="366">
        <v>1.36</v>
      </c>
    </row>
    <row r="1193" spans="1:2">
      <c r="A1193" s="365" t="s">
        <v>1368</v>
      </c>
      <c r="B1193" s="366">
        <v>1.17</v>
      </c>
    </row>
    <row r="1194" spans="1:2">
      <c r="A1194" s="365" t="s">
        <v>1369</v>
      </c>
      <c r="B1194" s="366">
        <v>8.35</v>
      </c>
    </row>
    <row r="1195" spans="1:2">
      <c r="A1195" s="365" t="s">
        <v>1370</v>
      </c>
      <c r="B1195" s="366">
        <v>7.24</v>
      </c>
    </row>
    <row r="1196" spans="1:2">
      <c r="A1196" s="365" t="s">
        <v>1371</v>
      </c>
      <c r="B1196" s="366">
        <v>5.52</v>
      </c>
    </row>
    <row r="1197" spans="1:2">
      <c r="A1197" s="365" t="s">
        <v>1372</v>
      </c>
      <c r="B1197" s="366">
        <v>4.79</v>
      </c>
    </row>
    <row r="1198" spans="1:2">
      <c r="A1198" s="365" t="s">
        <v>1373</v>
      </c>
      <c r="B1198" s="366">
        <v>4.18</v>
      </c>
    </row>
    <row r="1199" spans="1:2">
      <c r="A1199" s="365" t="s">
        <v>1374</v>
      </c>
      <c r="B1199" s="366">
        <v>3.62</v>
      </c>
    </row>
    <row r="1200" spans="1:2">
      <c r="A1200" s="365" t="s">
        <v>1375</v>
      </c>
      <c r="B1200" s="366">
        <v>1538.78</v>
      </c>
    </row>
    <row r="1201" spans="1:2">
      <c r="A1201" s="365" t="s">
        <v>1376</v>
      </c>
      <c r="B1201" s="366">
        <v>1333.37</v>
      </c>
    </row>
    <row r="1202" spans="1:2">
      <c r="A1202" s="365" t="s">
        <v>1377</v>
      </c>
      <c r="B1202" s="366">
        <v>12.83</v>
      </c>
    </row>
    <row r="1203" spans="1:2">
      <c r="A1203" s="365" t="s">
        <v>1378</v>
      </c>
      <c r="B1203" s="366">
        <v>11.12</v>
      </c>
    </row>
    <row r="1204" spans="1:2">
      <c r="A1204" s="365" t="s">
        <v>1379</v>
      </c>
      <c r="B1204" s="366">
        <v>10.69</v>
      </c>
    </row>
    <row r="1205" spans="1:2">
      <c r="A1205" s="365" t="s">
        <v>1380</v>
      </c>
      <c r="B1205" s="366">
        <v>9.26</v>
      </c>
    </row>
    <row r="1206" spans="1:2">
      <c r="A1206" s="365" t="s">
        <v>1381</v>
      </c>
      <c r="B1206" s="366">
        <v>6.43</v>
      </c>
    </row>
    <row r="1207" spans="1:2">
      <c r="A1207" s="365" t="s">
        <v>1382</v>
      </c>
      <c r="B1207" s="366">
        <v>5.57</v>
      </c>
    </row>
    <row r="1208" spans="1:2">
      <c r="A1208" s="365" t="s">
        <v>1383</v>
      </c>
      <c r="B1208" s="366">
        <v>51.33</v>
      </c>
    </row>
    <row r="1209" spans="1:2">
      <c r="A1209" s="365" t="s">
        <v>1384</v>
      </c>
      <c r="B1209" s="366">
        <v>44.48</v>
      </c>
    </row>
    <row r="1210" spans="1:2">
      <c r="A1210" s="365" t="s">
        <v>1385</v>
      </c>
      <c r="B1210" s="366">
        <v>10957.09</v>
      </c>
    </row>
    <row r="1211" spans="1:2">
      <c r="A1211" s="365" t="s">
        <v>1386</v>
      </c>
      <c r="B1211" s="366">
        <v>9494.44</v>
      </c>
    </row>
    <row r="1212" spans="1:2">
      <c r="A1212" s="365" t="s">
        <v>1387</v>
      </c>
      <c r="B1212" s="366">
        <v>1485.71</v>
      </c>
    </row>
    <row r="1213" spans="1:2">
      <c r="A1213" s="365" t="s">
        <v>1388</v>
      </c>
      <c r="B1213" s="366">
        <v>1287.42</v>
      </c>
    </row>
    <row r="1214" spans="1:2">
      <c r="A1214" s="365" t="s">
        <v>1389</v>
      </c>
      <c r="B1214" s="366">
        <v>3.23</v>
      </c>
    </row>
    <row r="1215" spans="1:2">
      <c r="A1215" s="365" t="s">
        <v>1390</v>
      </c>
      <c r="B1215" s="366">
        <v>2.8</v>
      </c>
    </row>
    <row r="1216" spans="1:2">
      <c r="A1216" s="365" t="s">
        <v>1391</v>
      </c>
      <c r="B1216" s="366">
        <v>769.4</v>
      </c>
    </row>
    <row r="1217" spans="1:2">
      <c r="A1217" s="365" t="s">
        <v>1392</v>
      </c>
      <c r="B1217" s="366">
        <v>666.7</v>
      </c>
    </row>
    <row r="1218" spans="1:2">
      <c r="A1218" s="365" t="s">
        <v>1393</v>
      </c>
      <c r="B1218" s="366">
        <v>769.4</v>
      </c>
    </row>
    <row r="1219" spans="1:2">
      <c r="A1219" s="365" t="s">
        <v>1394</v>
      </c>
      <c r="B1219" s="366">
        <v>666.7</v>
      </c>
    </row>
    <row r="1220" spans="1:2">
      <c r="A1220" s="365" t="s">
        <v>1395</v>
      </c>
      <c r="B1220" s="366">
        <v>1.87</v>
      </c>
    </row>
    <row r="1221" spans="1:2">
      <c r="A1221" s="365" t="s">
        <v>1396</v>
      </c>
      <c r="B1221" s="366">
        <v>1.62</v>
      </c>
    </row>
    <row r="1222" spans="1:2">
      <c r="A1222" s="365" t="s">
        <v>1397</v>
      </c>
      <c r="B1222" s="366">
        <v>5.6</v>
      </c>
    </row>
    <row r="1223" spans="1:2">
      <c r="A1223" s="365" t="s">
        <v>1398</v>
      </c>
      <c r="B1223" s="366">
        <v>4.8499999999999996</v>
      </c>
    </row>
    <row r="1224" spans="1:2">
      <c r="A1224" s="365" t="s">
        <v>1399</v>
      </c>
      <c r="B1224" s="366">
        <v>3.84</v>
      </c>
    </row>
    <row r="1225" spans="1:2">
      <c r="A1225" s="365" t="s">
        <v>1400</v>
      </c>
      <c r="B1225" s="366">
        <v>3.33</v>
      </c>
    </row>
    <row r="1226" spans="1:2">
      <c r="A1226" s="365" t="s">
        <v>1401</v>
      </c>
      <c r="B1226" s="366">
        <v>2.2999999999999998</v>
      </c>
    </row>
    <row r="1227" spans="1:2">
      <c r="A1227" s="365" t="s">
        <v>1402</v>
      </c>
      <c r="B1227" s="366">
        <v>1.99</v>
      </c>
    </row>
    <row r="1228" spans="1:2">
      <c r="A1228" s="365" t="s">
        <v>1403</v>
      </c>
      <c r="B1228" s="366">
        <v>22581.51</v>
      </c>
    </row>
    <row r="1229" spans="1:2">
      <c r="A1229" s="365" t="s">
        <v>1404</v>
      </c>
      <c r="B1229" s="366">
        <v>19566.63</v>
      </c>
    </row>
    <row r="1230" spans="1:2">
      <c r="A1230" s="365" t="s">
        <v>1405</v>
      </c>
      <c r="B1230" s="366">
        <v>30377.26</v>
      </c>
    </row>
    <row r="1231" spans="1:2">
      <c r="A1231" s="365" t="s">
        <v>1406</v>
      </c>
      <c r="B1231" s="366">
        <v>26321.57</v>
      </c>
    </row>
    <row r="1232" spans="1:2">
      <c r="A1232" s="365" t="s">
        <v>1407</v>
      </c>
      <c r="B1232" s="366">
        <v>1.1599999999999999</v>
      </c>
    </row>
    <row r="1233" spans="1:2">
      <c r="A1233" s="365" t="s">
        <v>1408</v>
      </c>
      <c r="B1233" s="366">
        <v>1</v>
      </c>
    </row>
    <row r="1234" spans="1:2">
      <c r="A1234" s="365" t="s">
        <v>1409</v>
      </c>
      <c r="B1234" s="366">
        <v>0.79</v>
      </c>
    </row>
    <row r="1235" spans="1:2">
      <c r="A1235" s="365" t="s">
        <v>1410</v>
      </c>
      <c r="B1235" s="366">
        <v>0.69</v>
      </c>
    </row>
    <row r="1236" spans="1:2">
      <c r="A1236" s="365" t="s">
        <v>1411</v>
      </c>
      <c r="B1236" s="366">
        <v>77453.05</v>
      </c>
    </row>
    <row r="1237" spans="1:2">
      <c r="A1237" s="365" t="s">
        <v>1412</v>
      </c>
      <c r="B1237" s="366">
        <v>67112.7</v>
      </c>
    </row>
    <row r="1238" spans="1:2">
      <c r="A1238" s="365" t="s">
        <v>1413</v>
      </c>
      <c r="B1238" s="366">
        <v>124762.13</v>
      </c>
    </row>
    <row r="1239" spans="1:2">
      <c r="A1239" s="365" t="s">
        <v>1414</v>
      </c>
      <c r="B1239" s="366">
        <v>108105.77</v>
      </c>
    </row>
    <row r="1240" spans="1:2">
      <c r="A1240" s="365" t="s">
        <v>1415</v>
      </c>
      <c r="B1240" s="366">
        <v>59048.1</v>
      </c>
    </row>
    <row r="1241" spans="1:2">
      <c r="A1241" s="365" t="s">
        <v>1416</v>
      </c>
      <c r="B1241" s="366">
        <v>51164.9</v>
      </c>
    </row>
    <row r="1242" spans="1:2">
      <c r="A1242" s="365" t="s">
        <v>1417</v>
      </c>
      <c r="B1242" s="366">
        <v>9243.35</v>
      </c>
    </row>
    <row r="1243" spans="1:2">
      <c r="A1243" s="365" t="s">
        <v>1418</v>
      </c>
      <c r="B1243" s="366">
        <v>8009.55</v>
      </c>
    </row>
    <row r="1244" spans="1:2">
      <c r="A1244" s="365" t="s">
        <v>1419</v>
      </c>
      <c r="B1244" s="366">
        <v>155.06</v>
      </c>
    </row>
    <row r="1245" spans="1:2">
      <c r="A1245" s="365" t="s">
        <v>1420</v>
      </c>
      <c r="B1245" s="366">
        <v>134.36000000000001</v>
      </c>
    </row>
    <row r="1246" spans="1:2">
      <c r="A1246" s="365" t="s">
        <v>1421</v>
      </c>
      <c r="B1246" s="366">
        <v>27819.01</v>
      </c>
    </row>
    <row r="1247" spans="1:2">
      <c r="A1247" s="365" t="s">
        <v>1422</v>
      </c>
      <c r="B1247" s="366">
        <v>24105.21</v>
      </c>
    </row>
    <row r="1248" spans="1:2">
      <c r="A1248" s="365" t="s">
        <v>1423</v>
      </c>
      <c r="B1248" s="366">
        <v>5586.3</v>
      </c>
    </row>
    <row r="1249" spans="1:2">
      <c r="A1249" s="365" t="s">
        <v>1424</v>
      </c>
      <c r="B1249" s="366">
        <v>4840.46</v>
      </c>
    </row>
    <row r="1250" spans="1:2">
      <c r="A1250" s="365" t="s">
        <v>1425</v>
      </c>
      <c r="B1250" s="366">
        <v>11065.37</v>
      </c>
    </row>
    <row r="1251" spans="1:2">
      <c r="A1251" s="365" t="s">
        <v>1426</v>
      </c>
      <c r="B1251" s="366">
        <v>9588.17</v>
      </c>
    </row>
    <row r="1252" spans="1:2">
      <c r="A1252" s="365" t="s">
        <v>1427</v>
      </c>
      <c r="B1252" s="366">
        <v>10237.540000000001</v>
      </c>
    </row>
    <row r="1253" spans="1:2">
      <c r="A1253" s="365" t="s">
        <v>1428</v>
      </c>
      <c r="B1253" s="366">
        <v>8870.86</v>
      </c>
    </row>
    <row r="1254" spans="1:2">
      <c r="A1254" s="365" t="s">
        <v>1429</v>
      </c>
      <c r="B1254" s="366">
        <v>9381.0300000000007</v>
      </c>
    </row>
    <row r="1255" spans="1:2">
      <c r="A1255" s="365" t="s">
        <v>1430</v>
      </c>
      <c r="B1255" s="366">
        <v>8128.69</v>
      </c>
    </row>
    <row r="1256" spans="1:2">
      <c r="A1256" s="365" t="s">
        <v>1431</v>
      </c>
      <c r="B1256" s="366">
        <v>10611.57</v>
      </c>
    </row>
    <row r="1257" spans="1:2">
      <c r="A1257" s="365" t="s">
        <v>1432</v>
      </c>
      <c r="B1257" s="366">
        <v>9194.82</v>
      </c>
    </row>
    <row r="1258" spans="1:2">
      <c r="A1258" s="365" t="s">
        <v>1433</v>
      </c>
      <c r="B1258" s="366">
        <v>6649.86</v>
      </c>
    </row>
    <row r="1259" spans="1:2">
      <c r="A1259" s="365" t="s">
        <v>1434</v>
      </c>
      <c r="B1259" s="366">
        <v>5762.12</v>
      </c>
    </row>
    <row r="1260" spans="1:2">
      <c r="A1260" s="365" t="s">
        <v>1435</v>
      </c>
      <c r="B1260" s="366">
        <v>10767.42</v>
      </c>
    </row>
    <row r="1261" spans="1:2">
      <c r="A1261" s="365" t="s">
        <v>1436</v>
      </c>
      <c r="B1261" s="366">
        <v>9330.0300000000007</v>
      </c>
    </row>
    <row r="1262" spans="1:2">
      <c r="A1262" s="365" t="s">
        <v>1437</v>
      </c>
      <c r="B1262" s="366">
        <v>9243</v>
      </c>
    </row>
    <row r="1263" spans="1:2">
      <c r="A1263" s="365" t="s">
        <v>1438</v>
      </c>
      <c r="B1263" s="366">
        <v>8009.17</v>
      </c>
    </row>
    <row r="1264" spans="1:2">
      <c r="A1264" s="365" t="s">
        <v>1439</v>
      </c>
      <c r="B1264" s="366">
        <v>13805.7</v>
      </c>
    </row>
    <row r="1265" spans="1:2">
      <c r="A1265" s="365" t="s">
        <v>1440</v>
      </c>
      <c r="B1265" s="366">
        <v>11962.78</v>
      </c>
    </row>
    <row r="1266" spans="1:2">
      <c r="A1266" s="365" t="s">
        <v>1441</v>
      </c>
      <c r="B1266" s="366">
        <v>0.97</v>
      </c>
    </row>
    <row r="1267" spans="1:2">
      <c r="A1267" s="365" t="s">
        <v>1442</v>
      </c>
      <c r="B1267" s="366">
        <v>0.84</v>
      </c>
    </row>
    <row r="1268" spans="1:2">
      <c r="A1268" s="365" t="s">
        <v>1443</v>
      </c>
      <c r="B1268" s="366">
        <v>0.73</v>
      </c>
    </row>
    <row r="1269" spans="1:2">
      <c r="A1269" s="365" t="s">
        <v>1444</v>
      </c>
      <c r="B1269" s="366">
        <v>0.63</v>
      </c>
    </row>
    <row r="1270" spans="1:2">
      <c r="A1270" s="365" t="s">
        <v>1445</v>
      </c>
      <c r="B1270" s="366">
        <v>0.48</v>
      </c>
    </row>
    <row r="1271" spans="1:2">
      <c r="A1271" s="365" t="s">
        <v>1446</v>
      </c>
      <c r="B1271" s="366">
        <v>0.42</v>
      </c>
    </row>
    <row r="1272" spans="1:2">
      <c r="A1272" s="365" t="s">
        <v>1447</v>
      </c>
      <c r="B1272" s="366">
        <v>1642.97</v>
      </c>
    </row>
    <row r="1273" spans="1:2">
      <c r="A1273" s="365" t="s">
        <v>1448</v>
      </c>
      <c r="B1273" s="366">
        <v>1423.71</v>
      </c>
    </row>
    <row r="1274" spans="1:2">
      <c r="A1274" s="365" t="s">
        <v>1449</v>
      </c>
      <c r="B1274" s="366">
        <v>2053.7199999999998</v>
      </c>
    </row>
    <row r="1275" spans="1:2">
      <c r="A1275" s="365" t="s">
        <v>1450</v>
      </c>
      <c r="B1275" s="366">
        <v>1779.64</v>
      </c>
    </row>
    <row r="1276" spans="1:2">
      <c r="A1276" s="365" t="s">
        <v>1451</v>
      </c>
      <c r="B1276" s="366">
        <v>3080.58</v>
      </c>
    </row>
    <row r="1277" spans="1:2">
      <c r="A1277" s="365" t="s">
        <v>1452</v>
      </c>
      <c r="B1277" s="366">
        <v>2669.46</v>
      </c>
    </row>
    <row r="1278" spans="1:2">
      <c r="A1278" s="365" t="s">
        <v>1453</v>
      </c>
      <c r="B1278" s="366">
        <v>153.04</v>
      </c>
    </row>
    <row r="1279" spans="1:2">
      <c r="A1279" s="365" t="s">
        <v>1454</v>
      </c>
      <c r="B1279" s="366">
        <v>132.96</v>
      </c>
    </row>
    <row r="1280" spans="1:2">
      <c r="A1280" s="365" t="s">
        <v>1455</v>
      </c>
      <c r="B1280" s="366">
        <v>140.34</v>
      </c>
    </row>
    <row r="1281" spans="1:2">
      <c r="A1281" s="365" t="s">
        <v>1456</v>
      </c>
      <c r="B1281" s="366">
        <v>121.96</v>
      </c>
    </row>
    <row r="1282" spans="1:2">
      <c r="A1282" s="365" t="s">
        <v>1457</v>
      </c>
      <c r="B1282" s="366">
        <v>134.21</v>
      </c>
    </row>
    <row r="1283" spans="1:2">
      <c r="A1283" s="365" t="s">
        <v>1458</v>
      </c>
      <c r="B1283" s="366">
        <v>116.65</v>
      </c>
    </row>
    <row r="1284" spans="1:2">
      <c r="A1284" s="365" t="s">
        <v>1459</v>
      </c>
      <c r="B1284" s="366">
        <v>8.3800000000000008</v>
      </c>
    </row>
    <row r="1285" spans="1:2">
      <c r="A1285" s="365" t="s">
        <v>1460</v>
      </c>
      <c r="B1285" s="366">
        <v>7.26</v>
      </c>
    </row>
    <row r="1286" spans="1:2">
      <c r="A1286" s="365" t="s">
        <v>1461</v>
      </c>
      <c r="B1286" s="366">
        <v>7</v>
      </c>
    </row>
    <row r="1287" spans="1:2">
      <c r="A1287" s="365" t="s">
        <v>1462</v>
      </c>
      <c r="B1287" s="366">
        <v>6.06</v>
      </c>
    </row>
    <row r="1288" spans="1:2">
      <c r="A1288" s="365" t="s">
        <v>1463</v>
      </c>
      <c r="B1288" s="366">
        <v>1711.7</v>
      </c>
    </row>
    <row r="1289" spans="1:2">
      <c r="A1289" s="365" t="s">
        <v>1464</v>
      </c>
      <c r="B1289" s="366">
        <v>1483.09</v>
      </c>
    </row>
    <row r="1290" spans="1:2">
      <c r="A1290" s="365" t="s">
        <v>1465</v>
      </c>
      <c r="B1290" s="366">
        <v>23.42</v>
      </c>
    </row>
    <row r="1291" spans="1:2">
      <c r="A1291" s="365" t="s">
        <v>1466</v>
      </c>
      <c r="B1291" s="366">
        <v>20.55</v>
      </c>
    </row>
    <row r="1292" spans="1:2">
      <c r="A1292" s="365" t="s">
        <v>1467</v>
      </c>
      <c r="B1292" s="366">
        <v>15.66</v>
      </c>
    </row>
    <row r="1293" spans="1:2">
      <c r="A1293" s="365" t="s">
        <v>1468</v>
      </c>
      <c r="B1293" s="366">
        <v>13.73</v>
      </c>
    </row>
    <row r="1294" spans="1:2">
      <c r="A1294" s="365" t="s">
        <v>1469</v>
      </c>
      <c r="B1294" s="366">
        <v>12.35</v>
      </c>
    </row>
    <row r="1295" spans="1:2">
      <c r="A1295" s="365" t="s">
        <v>1470</v>
      </c>
      <c r="B1295" s="366">
        <v>10.84</v>
      </c>
    </row>
    <row r="1296" spans="1:2">
      <c r="A1296" s="365" t="s">
        <v>1471</v>
      </c>
      <c r="B1296" s="366">
        <v>10.56</v>
      </c>
    </row>
    <row r="1297" spans="1:2">
      <c r="A1297" s="365" t="s">
        <v>1472</v>
      </c>
      <c r="B1297" s="366">
        <v>9.27</v>
      </c>
    </row>
    <row r="1298" spans="1:2">
      <c r="A1298" s="365" t="s">
        <v>1473</v>
      </c>
      <c r="B1298" s="366">
        <v>10.31</v>
      </c>
    </row>
    <row r="1299" spans="1:2">
      <c r="A1299" s="365" t="s">
        <v>1474</v>
      </c>
      <c r="B1299" s="366">
        <v>9.1999999999999993</v>
      </c>
    </row>
    <row r="1300" spans="1:2">
      <c r="A1300" s="365" t="s">
        <v>1475</v>
      </c>
      <c r="B1300" s="366">
        <v>6.88</v>
      </c>
    </row>
    <row r="1301" spans="1:2">
      <c r="A1301" s="365" t="s">
        <v>1476</v>
      </c>
      <c r="B1301" s="366">
        <v>6.12</v>
      </c>
    </row>
    <row r="1302" spans="1:2">
      <c r="A1302" s="365" t="s">
        <v>1477</v>
      </c>
      <c r="B1302" s="366">
        <v>5.46</v>
      </c>
    </row>
    <row r="1303" spans="1:2">
      <c r="A1303" s="365" t="s">
        <v>1478</v>
      </c>
      <c r="B1303" s="366">
        <v>4.87</v>
      </c>
    </row>
    <row r="1304" spans="1:2">
      <c r="A1304" s="365" t="s">
        <v>1479</v>
      </c>
      <c r="B1304" s="366">
        <v>4.34</v>
      </c>
    </row>
    <row r="1305" spans="1:2">
      <c r="A1305" s="365" t="s">
        <v>1480</v>
      </c>
      <c r="B1305" s="366">
        <v>3.88</v>
      </c>
    </row>
    <row r="1306" spans="1:2">
      <c r="A1306" s="365" t="s">
        <v>1481</v>
      </c>
      <c r="B1306" s="366">
        <v>121.24</v>
      </c>
    </row>
    <row r="1307" spans="1:2">
      <c r="A1307" s="365" t="s">
        <v>1482</v>
      </c>
      <c r="B1307" s="366">
        <v>105.06</v>
      </c>
    </row>
    <row r="1308" spans="1:2">
      <c r="A1308" s="365" t="s">
        <v>1483</v>
      </c>
      <c r="B1308" s="366">
        <v>110.76</v>
      </c>
    </row>
    <row r="1309" spans="1:2">
      <c r="A1309" s="365" t="s">
        <v>1484</v>
      </c>
      <c r="B1309" s="366">
        <v>95.97</v>
      </c>
    </row>
    <row r="1310" spans="1:2">
      <c r="A1310" s="365" t="s">
        <v>1485</v>
      </c>
      <c r="B1310" s="366">
        <v>104.44</v>
      </c>
    </row>
    <row r="1311" spans="1:2">
      <c r="A1311" s="365" t="s">
        <v>1486</v>
      </c>
      <c r="B1311" s="366">
        <v>90.5</v>
      </c>
    </row>
    <row r="1312" spans="1:2">
      <c r="A1312" s="365" t="s">
        <v>1487</v>
      </c>
      <c r="B1312" s="366">
        <v>95.5</v>
      </c>
    </row>
    <row r="1313" spans="1:2">
      <c r="A1313" s="365" t="s">
        <v>1488</v>
      </c>
      <c r="B1313" s="366">
        <v>82.75</v>
      </c>
    </row>
    <row r="1314" spans="1:2">
      <c r="A1314" s="365" t="s">
        <v>1489</v>
      </c>
      <c r="B1314" s="366">
        <v>84.97</v>
      </c>
    </row>
    <row r="1315" spans="1:2">
      <c r="A1315" s="365" t="s">
        <v>1490</v>
      </c>
      <c r="B1315" s="366">
        <v>73.63</v>
      </c>
    </row>
    <row r="1316" spans="1:2">
      <c r="A1316" s="365" t="s">
        <v>1491</v>
      </c>
      <c r="B1316" s="366">
        <v>67.290000000000006</v>
      </c>
    </row>
    <row r="1317" spans="1:2">
      <c r="A1317" s="365" t="s">
        <v>1492</v>
      </c>
      <c r="B1317" s="366">
        <v>58.31</v>
      </c>
    </row>
    <row r="1318" spans="1:2">
      <c r="A1318" s="365" t="s">
        <v>1493</v>
      </c>
      <c r="B1318" s="366">
        <v>68.97</v>
      </c>
    </row>
    <row r="1319" spans="1:2">
      <c r="A1319" s="365" t="s">
        <v>1494</v>
      </c>
      <c r="B1319" s="366">
        <v>59.76</v>
      </c>
    </row>
    <row r="1320" spans="1:2">
      <c r="A1320" s="365" t="s">
        <v>1495</v>
      </c>
      <c r="B1320" s="366">
        <v>50.08</v>
      </c>
    </row>
    <row r="1321" spans="1:2">
      <c r="A1321" s="365" t="s">
        <v>1496</v>
      </c>
      <c r="B1321" s="366">
        <v>43.39</v>
      </c>
    </row>
    <row r="1322" spans="1:2">
      <c r="A1322" s="365" t="s">
        <v>1497</v>
      </c>
      <c r="B1322" s="366">
        <v>40.24</v>
      </c>
    </row>
    <row r="1323" spans="1:2">
      <c r="A1323" s="365" t="s">
        <v>1498</v>
      </c>
      <c r="B1323" s="366">
        <v>34.869999999999997</v>
      </c>
    </row>
    <row r="1324" spans="1:2">
      <c r="A1324" s="365" t="s">
        <v>1499</v>
      </c>
      <c r="B1324" s="366">
        <v>19.05</v>
      </c>
    </row>
    <row r="1325" spans="1:2">
      <c r="A1325" s="365" t="s">
        <v>1500</v>
      </c>
      <c r="B1325" s="366">
        <v>16.510000000000002</v>
      </c>
    </row>
    <row r="1326" spans="1:2">
      <c r="A1326" s="365" t="s">
        <v>1501</v>
      </c>
      <c r="B1326" s="366">
        <v>13.16</v>
      </c>
    </row>
    <row r="1327" spans="1:2">
      <c r="A1327" s="365" t="s">
        <v>1502</v>
      </c>
      <c r="B1327" s="366">
        <v>11.4</v>
      </c>
    </row>
    <row r="1328" spans="1:2">
      <c r="A1328" s="365" t="s">
        <v>1503</v>
      </c>
      <c r="B1328" s="366">
        <v>13.17</v>
      </c>
    </row>
    <row r="1329" spans="1:2">
      <c r="A1329" s="365" t="s">
        <v>1504</v>
      </c>
      <c r="B1329" s="366">
        <v>11.41</v>
      </c>
    </row>
    <row r="1330" spans="1:2">
      <c r="A1330" s="365" t="s">
        <v>1505</v>
      </c>
      <c r="B1330" s="366">
        <v>64.61</v>
      </c>
    </row>
    <row r="1331" spans="1:2">
      <c r="A1331" s="365" t="s">
        <v>1506</v>
      </c>
      <c r="B1331" s="366">
        <v>55.99</v>
      </c>
    </row>
    <row r="1332" spans="1:2">
      <c r="A1332" s="365" t="s">
        <v>1507</v>
      </c>
      <c r="B1332" s="366">
        <v>44.79</v>
      </c>
    </row>
    <row r="1333" spans="1:2">
      <c r="A1333" s="365" t="s">
        <v>1508</v>
      </c>
      <c r="B1333" s="366">
        <v>38.81</v>
      </c>
    </row>
    <row r="1334" spans="1:2">
      <c r="A1334" s="365" t="s">
        <v>1509</v>
      </c>
      <c r="B1334" s="366">
        <v>35.799999999999997</v>
      </c>
    </row>
    <row r="1335" spans="1:2">
      <c r="A1335" s="365" t="s">
        <v>1510</v>
      </c>
      <c r="B1335" s="366">
        <v>31.02</v>
      </c>
    </row>
    <row r="1336" spans="1:2">
      <c r="A1336" s="365" t="s">
        <v>1511</v>
      </c>
      <c r="B1336" s="366">
        <v>4.18</v>
      </c>
    </row>
    <row r="1337" spans="1:2">
      <c r="A1337" s="365" t="s">
        <v>1512</v>
      </c>
      <c r="B1337" s="366">
        <v>3.62</v>
      </c>
    </row>
    <row r="1338" spans="1:2">
      <c r="A1338" s="365" t="s">
        <v>1513</v>
      </c>
      <c r="B1338" s="366">
        <v>2.2999999999999998</v>
      </c>
    </row>
    <row r="1339" spans="1:2">
      <c r="A1339" s="365" t="s">
        <v>1514</v>
      </c>
      <c r="B1339" s="366">
        <v>1.99</v>
      </c>
    </row>
    <row r="1340" spans="1:2">
      <c r="A1340" s="365" t="s">
        <v>1515</v>
      </c>
      <c r="B1340" s="366">
        <v>1.1499999999999999</v>
      </c>
    </row>
    <row r="1341" spans="1:2">
      <c r="A1341" s="365" t="s">
        <v>1516</v>
      </c>
      <c r="B1341" s="366">
        <v>1</v>
      </c>
    </row>
    <row r="1342" spans="1:2">
      <c r="A1342" s="365" t="s">
        <v>1517</v>
      </c>
      <c r="B1342" s="366">
        <v>10.5</v>
      </c>
    </row>
    <row r="1343" spans="1:2">
      <c r="A1343" s="365" t="s">
        <v>1518</v>
      </c>
      <c r="B1343" s="366">
        <v>9.1</v>
      </c>
    </row>
    <row r="1344" spans="1:2">
      <c r="A1344" s="365" t="s">
        <v>1519</v>
      </c>
      <c r="B1344" s="366">
        <v>7.02</v>
      </c>
    </row>
    <row r="1345" spans="1:2">
      <c r="A1345" s="365" t="s">
        <v>1520</v>
      </c>
      <c r="B1345" s="366">
        <v>6.08</v>
      </c>
    </row>
    <row r="1346" spans="1:2">
      <c r="A1346" s="365" t="s">
        <v>1521</v>
      </c>
      <c r="B1346" s="366">
        <v>8.39</v>
      </c>
    </row>
    <row r="1347" spans="1:2">
      <c r="A1347" s="365" t="s">
        <v>1522</v>
      </c>
      <c r="B1347" s="366">
        <v>7.27</v>
      </c>
    </row>
    <row r="1348" spans="1:2">
      <c r="A1348" s="365" t="s">
        <v>1523</v>
      </c>
      <c r="B1348" s="366">
        <v>5.14</v>
      </c>
    </row>
    <row r="1349" spans="1:2">
      <c r="A1349" s="365" t="s">
        <v>1524</v>
      </c>
      <c r="B1349" s="366">
        <v>4.45</v>
      </c>
    </row>
    <row r="1350" spans="1:2">
      <c r="A1350" s="365" t="s">
        <v>1525</v>
      </c>
      <c r="B1350" s="366">
        <v>2.4500000000000002</v>
      </c>
    </row>
    <row r="1351" spans="1:2">
      <c r="A1351" s="365" t="s">
        <v>1526</v>
      </c>
      <c r="B1351" s="366">
        <v>2.13</v>
      </c>
    </row>
    <row r="1352" spans="1:2">
      <c r="A1352" s="365" t="s">
        <v>1527</v>
      </c>
      <c r="B1352" s="366">
        <v>1.27</v>
      </c>
    </row>
    <row r="1353" spans="1:2">
      <c r="A1353" s="365" t="s">
        <v>1528</v>
      </c>
      <c r="B1353" s="366">
        <v>1.1000000000000001</v>
      </c>
    </row>
    <row r="1354" spans="1:2">
      <c r="A1354" s="365" t="s">
        <v>1529</v>
      </c>
      <c r="B1354" s="366">
        <v>1.37</v>
      </c>
    </row>
    <row r="1355" spans="1:2">
      <c r="A1355" s="365" t="s">
        <v>1530</v>
      </c>
      <c r="B1355" s="366">
        <v>1.18</v>
      </c>
    </row>
    <row r="1356" spans="1:2">
      <c r="A1356" s="365" t="s">
        <v>1531</v>
      </c>
      <c r="B1356" s="366">
        <v>0.69</v>
      </c>
    </row>
    <row r="1357" spans="1:2">
      <c r="A1357" s="365" t="s">
        <v>1532</v>
      </c>
      <c r="B1357" s="366">
        <v>0.6</v>
      </c>
    </row>
    <row r="1358" spans="1:2">
      <c r="A1358" s="365" t="s">
        <v>1533</v>
      </c>
      <c r="B1358" s="366">
        <v>4.18</v>
      </c>
    </row>
    <row r="1359" spans="1:2">
      <c r="A1359" s="365" t="s">
        <v>1534</v>
      </c>
      <c r="B1359" s="366">
        <v>3.62</v>
      </c>
    </row>
    <row r="1360" spans="1:2">
      <c r="A1360" s="365" t="s">
        <v>1535</v>
      </c>
      <c r="B1360" s="366">
        <v>2.2999999999999998</v>
      </c>
    </row>
    <row r="1361" spans="1:2">
      <c r="A1361" s="365" t="s">
        <v>1536</v>
      </c>
      <c r="B1361" s="366">
        <v>1.99</v>
      </c>
    </row>
    <row r="1362" spans="1:2">
      <c r="A1362" s="365" t="s">
        <v>1537</v>
      </c>
      <c r="B1362" s="366">
        <v>1.1499999999999999</v>
      </c>
    </row>
    <row r="1363" spans="1:2">
      <c r="A1363" s="365" t="s">
        <v>1538</v>
      </c>
      <c r="B1363" s="366">
        <v>1</v>
      </c>
    </row>
    <row r="1364" spans="1:2">
      <c r="A1364" s="365" t="s">
        <v>1539</v>
      </c>
      <c r="B1364" s="366">
        <v>10.5</v>
      </c>
    </row>
    <row r="1365" spans="1:2">
      <c r="A1365" s="365" t="s">
        <v>1540</v>
      </c>
      <c r="B1365" s="366">
        <v>9.1</v>
      </c>
    </row>
    <row r="1366" spans="1:2">
      <c r="A1366" s="365" t="s">
        <v>1541</v>
      </c>
      <c r="B1366" s="366">
        <v>7.02</v>
      </c>
    </row>
    <row r="1367" spans="1:2">
      <c r="A1367" s="365" t="s">
        <v>1542</v>
      </c>
      <c r="B1367" s="366">
        <v>6.08</v>
      </c>
    </row>
    <row r="1368" spans="1:2">
      <c r="A1368" s="365" t="s">
        <v>1543</v>
      </c>
      <c r="B1368" s="366">
        <v>8.39</v>
      </c>
    </row>
    <row r="1369" spans="1:2">
      <c r="A1369" s="365" t="s">
        <v>1544</v>
      </c>
      <c r="B1369" s="366">
        <v>7.27</v>
      </c>
    </row>
    <row r="1370" spans="1:2">
      <c r="A1370" s="365" t="s">
        <v>1545</v>
      </c>
      <c r="B1370" s="366">
        <v>5.14</v>
      </c>
    </row>
    <row r="1371" spans="1:2">
      <c r="A1371" s="365" t="s">
        <v>1546</v>
      </c>
      <c r="B1371" s="366">
        <v>4.45</v>
      </c>
    </row>
    <row r="1372" spans="1:2">
      <c r="A1372" s="365" t="s">
        <v>1547</v>
      </c>
      <c r="B1372" s="366">
        <v>2.4500000000000002</v>
      </c>
    </row>
    <row r="1373" spans="1:2">
      <c r="A1373" s="365" t="s">
        <v>1548</v>
      </c>
      <c r="B1373" s="366">
        <v>2.13</v>
      </c>
    </row>
    <row r="1374" spans="1:2">
      <c r="A1374" s="365" t="s">
        <v>1549</v>
      </c>
      <c r="B1374" s="366">
        <v>1.27</v>
      </c>
    </row>
    <row r="1375" spans="1:2">
      <c r="A1375" s="365" t="s">
        <v>1550</v>
      </c>
      <c r="B1375" s="366">
        <v>1.1000000000000001</v>
      </c>
    </row>
    <row r="1376" spans="1:2">
      <c r="A1376" s="365" t="s">
        <v>1551</v>
      </c>
      <c r="B1376" s="366">
        <v>1.37</v>
      </c>
    </row>
    <row r="1377" spans="1:2">
      <c r="A1377" s="365" t="s">
        <v>1552</v>
      </c>
      <c r="B1377" s="366">
        <v>1.18</v>
      </c>
    </row>
    <row r="1378" spans="1:2">
      <c r="A1378" s="365" t="s">
        <v>1553</v>
      </c>
      <c r="B1378" s="366">
        <v>0.69</v>
      </c>
    </row>
    <row r="1379" spans="1:2">
      <c r="A1379" s="365" t="s">
        <v>1554</v>
      </c>
      <c r="B1379" s="366">
        <v>0.6</v>
      </c>
    </row>
    <row r="1380" spans="1:2">
      <c r="A1380" s="365" t="s">
        <v>1555</v>
      </c>
      <c r="B1380" s="366">
        <v>2.2999999999999998</v>
      </c>
    </row>
    <row r="1381" spans="1:2">
      <c r="A1381" s="365" t="s">
        <v>1556</v>
      </c>
      <c r="B1381" s="366">
        <v>1.99</v>
      </c>
    </row>
    <row r="1382" spans="1:2">
      <c r="A1382" s="365" t="s">
        <v>1557</v>
      </c>
      <c r="B1382" s="366">
        <v>1.1499999999999999</v>
      </c>
    </row>
    <row r="1383" spans="1:2">
      <c r="A1383" s="365" t="s">
        <v>1558</v>
      </c>
      <c r="B1383" s="366">
        <v>1</v>
      </c>
    </row>
    <row r="1384" spans="1:2">
      <c r="A1384" s="365" t="s">
        <v>1559</v>
      </c>
      <c r="B1384" s="366">
        <v>3.87</v>
      </c>
    </row>
    <row r="1385" spans="1:2">
      <c r="A1385" s="365" t="s">
        <v>1560</v>
      </c>
      <c r="B1385" s="366">
        <v>3.35</v>
      </c>
    </row>
    <row r="1386" spans="1:2">
      <c r="A1386" s="365" t="s">
        <v>1561</v>
      </c>
      <c r="B1386" s="366">
        <v>8.39</v>
      </c>
    </row>
    <row r="1387" spans="1:2">
      <c r="A1387" s="365" t="s">
        <v>1562</v>
      </c>
      <c r="B1387" s="366">
        <v>7.27</v>
      </c>
    </row>
    <row r="1388" spans="1:2">
      <c r="A1388" s="365" t="s">
        <v>1563</v>
      </c>
      <c r="B1388" s="366">
        <v>4.18</v>
      </c>
    </row>
    <row r="1389" spans="1:2">
      <c r="A1389" s="365" t="s">
        <v>1564</v>
      </c>
      <c r="B1389" s="366">
        <v>3.62</v>
      </c>
    </row>
    <row r="1390" spans="1:2">
      <c r="A1390" s="365" t="s">
        <v>1565</v>
      </c>
      <c r="B1390" s="366">
        <v>2.4500000000000002</v>
      </c>
    </row>
    <row r="1391" spans="1:2">
      <c r="A1391" s="365" t="s">
        <v>1566</v>
      </c>
      <c r="B1391" s="366">
        <v>2.13</v>
      </c>
    </row>
    <row r="1392" spans="1:2">
      <c r="A1392" s="365" t="s">
        <v>1567</v>
      </c>
      <c r="B1392" s="366">
        <v>1.27</v>
      </c>
    </row>
    <row r="1393" spans="1:2">
      <c r="A1393" s="365" t="s">
        <v>1568</v>
      </c>
      <c r="B1393" s="366">
        <v>1.1000000000000001</v>
      </c>
    </row>
    <row r="1394" spans="1:2">
      <c r="A1394" s="365" t="s">
        <v>1569</v>
      </c>
      <c r="B1394" s="366">
        <v>1.37</v>
      </c>
    </row>
    <row r="1395" spans="1:2">
      <c r="A1395" s="365" t="s">
        <v>1570</v>
      </c>
      <c r="B1395" s="366">
        <v>1.18</v>
      </c>
    </row>
    <row r="1396" spans="1:2">
      <c r="A1396" s="365" t="s">
        <v>1571</v>
      </c>
      <c r="B1396" s="366">
        <v>0.69</v>
      </c>
    </row>
    <row r="1397" spans="1:2">
      <c r="A1397" s="365" t="s">
        <v>1572</v>
      </c>
      <c r="B1397" s="366">
        <v>0.6</v>
      </c>
    </row>
    <row r="1398" spans="1:2">
      <c r="A1398" s="365" t="s">
        <v>1573</v>
      </c>
      <c r="B1398" s="366">
        <v>2.2999999999999998</v>
      </c>
    </row>
    <row r="1399" spans="1:2">
      <c r="A1399" s="365" t="s">
        <v>1574</v>
      </c>
      <c r="B1399" s="366">
        <v>1.99</v>
      </c>
    </row>
    <row r="1400" spans="1:2">
      <c r="A1400" s="365" t="s">
        <v>1575</v>
      </c>
      <c r="B1400" s="366">
        <v>1.1499999999999999</v>
      </c>
    </row>
    <row r="1401" spans="1:2">
      <c r="A1401" s="365" t="s">
        <v>1576</v>
      </c>
      <c r="B1401" s="366">
        <v>1</v>
      </c>
    </row>
    <row r="1402" spans="1:2">
      <c r="A1402" s="365" t="s">
        <v>1577</v>
      </c>
      <c r="B1402" s="366">
        <v>3.87</v>
      </c>
    </row>
    <row r="1403" spans="1:2">
      <c r="A1403" s="365" t="s">
        <v>1578</v>
      </c>
      <c r="B1403" s="366">
        <v>3.35</v>
      </c>
    </row>
    <row r="1404" spans="1:2">
      <c r="A1404" s="365" t="s">
        <v>1579</v>
      </c>
      <c r="B1404" s="366">
        <v>8.39</v>
      </c>
    </row>
    <row r="1405" spans="1:2">
      <c r="A1405" s="365" t="s">
        <v>1580</v>
      </c>
      <c r="B1405" s="366">
        <v>7.27</v>
      </c>
    </row>
    <row r="1406" spans="1:2">
      <c r="A1406" s="365" t="s">
        <v>1581</v>
      </c>
      <c r="B1406" s="366">
        <v>4.18</v>
      </c>
    </row>
    <row r="1407" spans="1:2">
      <c r="A1407" s="365" t="s">
        <v>1582</v>
      </c>
      <c r="B1407" s="366">
        <v>3.62</v>
      </c>
    </row>
    <row r="1408" spans="1:2">
      <c r="A1408" s="365" t="s">
        <v>1583</v>
      </c>
      <c r="B1408" s="366">
        <v>2.4500000000000002</v>
      </c>
    </row>
    <row r="1409" spans="1:2">
      <c r="A1409" s="365" t="s">
        <v>1584</v>
      </c>
      <c r="B1409" s="366">
        <v>2.13</v>
      </c>
    </row>
    <row r="1410" spans="1:2">
      <c r="A1410" s="365" t="s">
        <v>1585</v>
      </c>
      <c r="B1410" s="366">
        <v>1.27</v>
      </c>
    </row>
    <row r="1411" spans="1:2">
      <c r="A1411" s="365" t="s">
        <v>1586</v>
      </c>
      <c r="B1411" s="366">
        <v>1.1000000000000001</v>
      </c>
    </row>
    <row r="1412" spans="1:2">
      <c r="A1412" s="365" t="s">
        <v>1587</v>
      </c>
      <c r="B1412" s="366">
        <v>1.37</v>
      </c>
    </row>
    <row r="1413" spans="1:2">
      <c r="A1413" s="365" t="s">
        <v>1588</v>
      </c>
      <c r="B1413" s="366">
        <v>1.18</v>
      </c>
    </row>
    <row r="1414" spans="1:2">
      <c r="A1414" s="365" t="s">
        <v>1589</v>
      </c>
      <c r="B1414" s="366">
        <v>0.69</v>
      </c>
    </row>
    <row r="1415" spans="1:2">
      <c r="A1415" s="365" t="s">
        <v>1590</v>
      </c>
      <c r="B1415" s="366">
        <v>0.6</v>
      </c>
    </row>
    <row r="1416" spans="1:2">
      <c r="A1416" s="365" t="s">
        <v>1591</v>
      </c>
      <c r="B1416" s="366">
        <v>2.2999999999999998</v>
      </c>
    </row>
    <row r="1417" spans="1:2">
      <c r="A1417" s="365" t="s">
        <v>1592</v>
      </c>
      <c r="B1417" s="366">
        <v>1.99</v>
      </c>
    </row>
    <row r="1418" spans="1:2">
      <c r="A1418" s="365" t="s">
        <v>1593</v>
      </c>
      <c r="B1418" s="366">
        <v>2.06</v>
      </c>
    </row>
    <row r="1419" spans="1:2">
      <c r="A1419" s="365" t="s">
        <v>1594</v>
      </c>
      <c r="B1419" s="366">
        <v>1.79</v>
      </c>
    </row>
    <row r="1420" spans="1:2">
      <c r="A1420" s="365" t="s">
        <v>1595</v>
      </c>
      <c r="B1420" s="366">
        <v>5.87</v>
      </c>
    </row>
    <row r="1421" spans="1:2">
      <c r="A1421" s="365" t="s">
        <v>1596</v>
      </c>
      <c r="B1421" s="366">
        <v>5.09</v>
      </c>
    </row>
    <row r="1422" spans="1:2">
      <c r="A1422" s="365" t="s">
        <v>1597</v>
      </c>
      <c r="B1422" s="366">
        <v>5.28</v>
      </c>
    </row>
    <row r="1423" spans="1:2">
      <c r="A1423" s="365" t="s">
        <v>1598</v>
      </c>
      <c r="B1423" s="366">
        <v>4.58</v>
      </c>
    </row>
    <row r="1424" spans="1:2">
      <c r="A1424" s="365" t="s">
        <v>1599</v>
      </c>
      <c r="B1424" s="366">
        <v>5.87</v>
      </c>
    </row>
    <row r="1425" spans="1:2">
      <c r="A1425" s="365" t="s">
        <v>1600</v>
      </c>
      <c r="B1425" s="366">
        <v>5.09</v>
      </c>
    </row>
    <row r="1426" spans="1:2">
      <c r="A1426" s="365" t="s">
        <v>1601</v>
      </c>
      <c r="B1426" s="366">
        <v>2.4500000000000002</v>
      </c>
    </row>
    <row r="1427" spans="1:2">
      <c r="A1427" s="365" t="s">
        <v>1602</v>
      </c>
      <c r="B1427" s="366">
        <v>2.13</v>
      </c>
    </row>
    <row r="1428" spans="1:2">
      <c r="A1428" s="365" t="s">
        <v>1603</v>
      </c>
      <c r="B1428" s="366">
        <v>2.21</v>
      </c>
    </row>
    <row r="1429" spans="1:2">
      <c r="A1429" s="365" t="s">
        <v>1604</v>
      </c>
      <c r="B1429" s="366">
        <v>1.92</v>
      </c>
    </row>
    <row r="1430" spans="1:2">
      <c r="A1430" s="365" t="s">
        <v>1605</v>
      </c>
      <c r="B1430" s="366">
        <v>1.37</v>
      </c>
    </row>
    <row r="1431" spans="1:2">
      <c r="A1431" s="365" t="s">
        <v>1606</v>
      </c>
      <c r="B1431" s="366">
        <v>1.18</v>
      </c>
    </row>
    <row r="1432" spans="1:2">
      <c r="A1432" s="365" t="s">
        <v>1607</v>
      </c>
      <c r="B1432" s="366">
        <v>0.69</v>
      </c>
    </row>
    <row r="1433" spans="1:2">
      <c r="A1433" s="365" t="s">
        <v>1608</v>
      </c>
      <c r="B1433" s="366">
        <v>0.6</v>
      </c>
    </row>
    <row r="1434" spans="1:2">
      <c r="A1434" s="365" t="s">
        <v>1609</v>
      </c>
      <c r="B1434" s="366">
        <v>2.2999999999999998</v>
      </c>
    </row>
    <row r="1435" spans="1:2">
      <c r="A1435" s="365" t="s">
        <v>1610</v>
      </c>
      <c r="B1435" s="366">
        <v>1.99</v>
      </c>
    </row>
    <row r="1436" spans="1:2">
      <c r="A1436" s="365" t="s">
        <v>1611</v>
      </c>
      <c r="B1436" s="366">
        <v>2.06</v>
      </c>
    </row>
    <row r="1437" spans="1:2">
      <c r="A1437" s="365" t="s">
        <v>1612</v>
      </c>
      <c r="B1437" s="366">
        <v>1.79</v>
      </c>
    </row>
    <row r="1438" spans="1:2">
      <c r="A1438" s="365" t="s">
        <v>1613</v>
      </c>
      <c r="B1438" s="366">
        <v>5.87</v>
      </c>
    </row>
    <row r="1439" spans="1:2">
      <c r="A1439" s="365" t="s">
        <v>1614</v>
      </c>
      <c r="B1439" s="366">
        <v>5.09</v>
      </c>
    </row>
    <row r="1440" spans="1:2">
      <c r="A1440" s="365" t="s">
        <v>1615</v>
      </c>
      <c r="B1440" s="366">
        <v>5.28</v>
      </c>
    </row>
    <row r="1441" spans="1:2">
      <c r="A1441" s="365" t="s">
        <v>1616</v>
      </c>
      <c r="B1441" s="366">
        <v>4.58</v>
      </c>
    </row>
    <row r="1442" spans="1:2">
      <c r="A1442" s="365" t="s">
        <v>1617</v>
      </c>
      <c r="B1442" s="366">
        <v>5.87</v>
      </c>
    </row>
    <row r="1443" spans="1:2">
      <c r="A1443" s="365" t="s">
        <v>1618</v>
      </c>
      <c r="B1443" s="366">
        <v>5.09</v>
      </c>
    </row>
    <row r="1444" spans="1:2">
      <c r="A1444" s="365" t="s">
        <v>1619</v>
      </c>
      <c r="B1444" s="366">
        <v>2.4500000000000002</v>
      </c>
    </row>
    <row r="1445" spans="1:2">
      <c r="A1445" s="365" t="s">
        <v>1620</v>
      </c>
      <c r="B1445" s="366">
        <v>2.13</v>
      </c>
    </row>
    <row r="1446" spans="1:2">
      <c r="A1446" s="365" t="s">
        <v>1621</v>
      </c>
      <c r="B1446" s="366">
        <v>2.21</v>
      </c>
    </row>
    <row r="1447" spans="1:2">
      <c r="A1447" s="365" t="s">
        <v>1622</v>
      </c>
      <c r="B1447" s="366">
        <v>1.92</v>
      </c>
    </row>
    <row r="1448" spans="1:2">
      <c r="A1448" s="365" t="s">
        <v>1623</v>
      </c>
      <c r="B1448" s="366">
        <v>1.37</v>
      </c>
    </row>
    <row r="1449" spans="1:2">
      <c r="A1449" s="365" t="s">
        <v>1624</v>
      </c>
      <c r="B1449" s="366">
        <v>1.18</v>
      </c>
    </row>
    <row r="1450" spans="1:2">
      <c r="A1450" s="365" t="s">
        <v>1625</v>
      </c>
      <c r="B1450" s="366">
        <v>0.69</v>
      </c>
    </row>
    <row r="1451" spans="1:2">
      <c r="A1451" s="365" t="s">
        <v>1626</v>
      </c>
      <c r="B1451" s="366">
        <v>0.6</v>
      </c>
    </row>
    <row r="1452" spans="1:2">
      <c r="A1452" s="365" t="s">
        <v>1627</v>
      </c>
      <c r="B1452" s="366">
        <v>4.18</v>
      </c>
    </row>
    <row r="1453" spans="1:2">
      <c r="A1453" s="365" t="s">
        <v>1628</v>
      </c>
      <c r="B1453" s="366">
        <v>3.62</v>
      </c>
    </row>
    <row r="1454" spans="1:2">
      <c r="A1454" s="365" t="s">
        <v>1629</v>
      </c>
      <c r="B1454" s="366">
        <v>3.87</v>
      </c>
    </row>
    <row r="1455" spans="1:2">
      <c r="A1455" s="365" t="s">
        <v>1630</v>
      </c>
      <c r="B1455" s="366">
        <v>3.35</v>
      </c>
    </row>
    <row r="1456" spans="1:2">
      <c r="A1456" s="365" t="s">
        <v>1631</v>
      </c>
      <c r="B1456" s="366">
        <v>2.2999999999999998</v>
      </c>
    </row>
    <row r="1457" spans="1:2">
      <c r="A1457" s="365" t="s">
        <v>1632</v>
      </c>
      <c r="B1457" s="366">
        <v>1.99</v>
      </c>
    </row>
    <row r="1458" spans="1:2">
      <c r="A1458" s="365" t="s">
        <v>1633</v>
      </c>
      <c r="B1458" s="366">
        <v>3.87</v>
      </c>
    </row>
    <row r="1459" spans="1:2">
      <c r="A1459" s="365" t="s">
        <v>1634</v>
      </c>
      <c r="B1459" s="366">
        <v>3.35</v>
      </c>
    </row>
    <row r="1460" spans="1:2">
      <c r="A1460" s="365" t="s">
        <v>1635</v>
      </c>
      <c r="B1460" s="366">
        <v>12.57</v>
      </c>
    </row>
    <row r="1461" spans="1:2">
      <c r="A1461" s="365" t="s">
        <v>1636</v>
      </c>
      <c r="B1461" s="366">
        <v>10.89</v>
      </c>
    </row>
    <row r="1462" spans="1:2">
      <c r="A1462" s="365" t="s">
        <v>1637</v>
      </c>
      <c r="B1462" s="366">
        <v>10.48</v>
      </c>
    </row>
    <row r="1463" spans="1:2">
      <c r="A1463" s="365" t="s">
        <v>1638</v>
      </c>
      <c r="B1463" s="366">
        <v>9.08</v>
      </c>
    </row>
    <row r="1464" spans="1:2">
      <c r="A1464" s="365" t="s">
        <v>1639</v>
      </c>
      <c r="B1464" s="366">
        <v>0.69</v>
      </c>
    </row>
    <row r="1465" spans="1:2">
      <c r="A1465" s="365" t="s">
        <v>1640</v>
      </c>
      <c r="B1465" s="366">
        <v>0.6</v>
      </c>
    </row>
    <row r="1466" spans="1:2">
      <c r="A1466" s="365" t="s">
        <v>1641</v>
      </c>
      <c r="B1466" s="366">
        <v>0.45</v>
      </c>
    </row>
    <row r="1467" spans="1:2">
      <c r="A1467" s="365" t="s">
        <v>1642</v>
      </c>
      <c r="B1467" s="366">
        <v>0.39</v>
      </c>
    </row>
    <row r="1468" spans="1:2">
      <c r="A1468" s="365" t="s">
        <v>1643</v>
      </c>
      <c r="B1468" s="366">
        <v>3.82</v>
      </c>
    </row>
    <row r="1469" spans="1:2">
      <c r="A1469" s="365" t="s">
        <v>1644</v>
      </c>
      <c r="B1469" s="366">
        <v>3.31</v>
      </c>
    </row>
    <row r="1470" spans="1:2">
      <c r="A1470" s="365" t="s">
        <v>1645</v>
      </c>
      <c r="B1470" s="366">
        <v>2.77</v>
      </c>
    </row>
    <row r="1471" spans="1:2">
      <c r="A1471" s="365" t="s">
        <v>1646</v>
      </c>
      <c r="B1471" s="366">
        <v>2.4</v>
      </c>
    </row>
    <row r="1472" spans="1:2">
      <c r="A1472" s="365" t="s">
        <v>1647</v>
      </c>
      <c r="B1472" s="366">
        <v>1.37</v>
      </c>
    </row>
    <row r="1473" spans="1:2">
      <c r="A1473" s="365" t="s">
        <v>1648</v>
      </c>
      <c r="B1473" s="366">
        <v>1.18</v>
      </c>
    </row>
    <row r="1474" spans="1:2">
      <c r="A1474" s="365" t="s">
        <v>1649</v>
      </c>
      <c r="B1474" s="366">
        <v>4.18</v>
      </c>
    </row>
    <row r="1475" spans="1:2">
      <c r="A1475" s="365" t="s">
        <v>1650</v>
      </c>
      <c r="B1475" s="366">
        <v>3.62</v>
      </c>
    </row>
    <row r="1476" spans="1:2">
      <c r="A1476" s="365" t="s">
        <v>1651</v>
      </c>
      <c r="B1476" s="366">
        <v>3.87</v>
      </c>
    </row>
    <row r="1477" spans="1:2">
      <c r="A1477" s="365" t="s">
        <v>1652</v>
      </c>
      <c r="B1477" s="366">
        <v>3.35</v>
      </c>
    </row>
    <row r="1478" spans="1:2">
      <c r="A1478" s="365" t="s">
        <v>1653</v>
      </c>
      <c r="B1478" s="366">
        <v>2.2999999999999998</v>
      </c>
    </row>
    <row r="1479" spans="1:2">
      <c r="A1479" s="365" t="s">
        <v>1654</v>
      </c>
      <c r="B1479" s="366">
        <v>1.99</v>
      </c>
    </row>
    <row r="1480" spans="1:2">
      <c r="A1480" s="365" t="s">
        <v>1655</v>
      </c>
      <c r="B1480" s="366">
        <v>3.87</v>
      </c>
    </row>
    <row r="1481" spans="1:2">
      <c r="A1481" s="365" t="s">
        <v>1656</v>
      </c>
      <c r="B1481" s="366">
        <v>3.35</v>
      </c>
    </row>
    <row r="1482" spans="1:2">
      <c r="A1482" s="365" t="s">
        <v>1657</v>
      </c>
      <c r="B1482" s="366">
        <v>12.57</v>
      </c>
    </row>
    <row r="1483" spans="1:2">
      <c r="A1483" s="365" t="s">
        <v>1658</v>
      </c>
      <c r="B1483" s="366">
        <v>10.89</v>
      </c>
    </row>
    <row r="1484" spans="1:2">
      <c r="A1484" s="365" t="s">
        <v>1659</v>
      </c>
      <c r="B1484" s="366">
        <v>10.48</v>
      </c>
    </row>
    <row r="1485" spans="1:2">
      <c r="A1485" s="365" t="s">
        <v>1660</v>
      </c>
      <c r="B1485" s="366">
        <v>9.08</v>
      </c>
    </row>
    <row r="1486" spans="1:2">
      <c r="A1486" s="365" t="s">
        <v>1661</v>
      </c>
      <c r="B1486" s="366">
        <v>0.69</v>
      </c>
    </row>
    <row r="1487" spans="1:2">
      <c r="A1487" s="365" t="s">
        <v>1662</v>
      </c>
      <c r="B1487" s="366">
        <v>0.6</v>
      </c>
    </row>
    <row r="1488" spans="1:2">
      <c r="A1488" s="365" t="s">
        <v>1663</v>
      </c>
      <c r="B1488" s="366">
        <v>0.45</v>
      </c>
    </row>
    <row r="1489" spans="1:2">
      <c r="A1489" s="365" t="s">
        <v>1664</v>
      </c>
      <c r="B1489" s="366">
        <v>0.39</v>
      </c>
    </row>
    <row r="1490" spans="1:2">
      <c r="A1490" s="365" t="s">
        <v>1665</v>
      </c>
      <c r="B1490" s="366">
        <v>3.82</v>
      </c>
    </row>
    <row r="1491" spans="1:2">
      <c r="A1491" s="365" t="s">
        <v>1666</v>
      </c>
      <c r="B1491" s="366">
        <v>3.31</v>
      </c>
    </row>
    <row r="1492" spans="1:2">
      <c r="A1492" s="365" t="s">
        <v>1667</v>
      </c>
      <c r="B1492" s="366">
        <v>2.77</v>
      </c>
    </row>
    <row r="1493" spans="1:2">
      <c r="A1493" s="365" t="s">
        <v>1668</v>
      </c>
      <c r="B1493" s="366">
        <v>2.4</v>
      </c>
    </row>
    <row r="1494" spans="1:2">
      <c r="A1494" s="365" t="s">
        <v>1669</v>
      </c>
      <c r="B1494" s="366">
        <v>1.37</v>
      </c>
    </row>
    <row r="1495" spans="1:2">
      <c r="A1495" s="365" t="s">
        <v>1670</v>
      </c>
      <c r="B1495" s="366">
        <v>1.18</v>
      </c>
    </row>
    <row r="1496" spans="1:2">
      <c r="A1496" s="365" t="s">
        <v>1671</v>
      </c>
      <c r="B1496" s="366">
        <v>7.02</v>
      </c>
    </row>
    <row r="1497" spans="1:2">
      <c r="A1497" s="365" t="s">
        <v>1672</v>
      </c>
      <c r="B1497" s="366">
        <v>6.08</v>
      </c>
    </row>
    <row r="1498" spans="1:2">
      <c r="A1498" s="365" t="s">
        <v>1673</v>
      </c>
      <c r="B1498" s="366">
        <v>4.18</v>
      </c>
    </row>
    <row r="1499" spans="1:2">
      <c r="A1499" s="365" t="s">
        <v>1674</v>
      </c>
      <c r="B1499" s="366">
        <v>3.62</v>
      </c>
    </row>
    <row r="1500" spans="1:2">
      <c r="A1500" s="365" t="s">
        <v>1675</v>
      </c>
      <c r="B1500" s="366">
        <v>3.87</v>
      </c>
    </row>
    <row r="1501" spans="1:2">
      <c r="A1501" s="365" t="s">
        <v>1676</v>
      </c>
      <c r="B1501" s="366">
        <v>3.35</v>
      </c>
    </row>
    <row r="1502" spans="1:2">
      <c r="A1502" s="365" t="s">
        <v>1677</v>
      </c>
      <c r="B1502" s="366">
        <v>7.02</v>
      </c>
    </row>
    <row r="1503" spans="1:2">
      <c r="A1503" s="365" t="s">
        <v>1678</v>
      </c>
      <c r="B1503" s="366">
        <v>6.08</v>
      </c>
    </row>
    <row r="1504" spans="1:2">
      <c r="A1504" s="365" t="s">
        <v>1679</v>
      </c>
      <c r="B1504" s="366">
        <v>12.57</v>
      </c>
    </row>
    <row r="1505" spans="1:2">
      <c r="A1505" s="365" t="s">
        <v>1680</v>
      </c>
      <c r="B1505" s="366">
        <v>10.89</v>
      </c>
    </row>
    <row r="1506" spans="1:2">
      <c r="A1506" s="365" t="s">
        <v>1681</v>
      </c>
      <c r="B1506" s="366">
        <v>10.48</v>
      </c>
    </row>
    <row r="1507" spans="1:2">
      <c r="A1507" s="365" t="s">
        <v>1682</v>
      </c>
      <c r="B1507" s="366">
        <v>9.08</v>
      </c>
    </row>
    <row r="1508" spans="1:2">
      <c r="A1508" s="365" t="s">
        <v>1683</v>
      </c>
      <c r="B1508" s="366">
        <v>7.66</v>
      </c>
    </row>
    <row r="1509" spans="1:2">
      <c r="A1509" s="365" t="s">
        <v>1684</v>
      </c>
      <c r="B1509" s="366">
        <v>6.63</v>
      </c>
    </row>
    <row r="1510" spans="1:2">
      <c r="A1510" s="365" t="s">
        <v>1685</v>
      </c>
      <c r="B1510" s="366">
        <v>5.14</v>
      </c>
    </row>
    <row r="1511" spans="1:2">
      <c r="A1511" s="365" t="s">
        <v>1686</v>
      </c>
      <c r="B1511" s="366">
        <v>4.45</v>
      </c>
    </row>
    <row r="1512" spans="1:2">
      <c r="A1512" s="365" t="s">
        <v>1687</v>
      </c>
      <c r="B1512" s="366">
        <v>3.89</v>
      </c>
    </row>
    <row r="1513" spans="1:2">
      <c r="A1513" s="365" t="s">
        <v>1688</v>
      </c>
      <c r="B1513" s="366">
        <v>3.37</v>
      </c>
    </row>
    <row r="1514" spans="1:2">
      <c r="A1514" s="365" t="s">
        <v>1689</v>
      </c>
      <c r="B1514" s="366">
        <v>0.69</v>
      </c>
    </row>
    <row r="1515" spans="1:2">
      <c r="A1515" s="365" t="s">
        <v>1690</v>
      </c>
      <c r="B1515" s="366">
        <v>0.6</v>
      </c>
    </row>
    <row r="1516" spans="1:2">
      <c r="A1516" s="365" t="s">
        <v>1691</v>
      </c>
      <c r="B1516" s="366">
        <v>0.45</v>
      </c>
    </row>
    <row r="1517" spans="1:2">
      <c r="A1517" s="365" t="s">
        <v>1692</v>
      </c>
      <c r="B1517" s="366">
        <v>0.39</v>
      </c>
    </row>
    <row r="1518" spans="1:2">
      <c r="A1518" s="365" t="s">
        <v>1693</v>
      </c>
      <c r="B1518" s="366">
        <v>4.18</v>
      </c>
    </row>
    <row r="1519" spans="1:2">
      <c r="A1519" s="365" t="s">
        <v>1694</v>
      </c>
      <c r="B1519" s="366">
        <v>3.62</v>
      </c>
    </row>
    <row r="1520" spans="1:2">
      <c r="A1520" s="365" t="s">
        <v>1695</v>
      </c>
      <c r="B1520" s="366">
        <v>2.77</v>
      </c>
    </row>
    <row r="1521" spans="1:2">
      <c r="A1521" s="365" t="s">
        <v>1696</v>
      </c>
      <c r="B1521" s="366">
        <v>2.4</v>
      </c>
    </row>
    <row r="1522" spans="1:2">
      <c r="A1522" s="365" t="s">
        <v>1697</v>
      </c>
      <c r="B1522" s="366">
        <v>2.1</v>
      </c>
    </row>
    <row r="1523" spans="1:2">
      <c r="A1523" s="365" t="s">
        <v>1698</v>
      </c>
      <c r="B1523" s="366">
        <v>1.82</v>
      </c>
    </row>
    <row r="1524" spans="1:2">
      <c r="A1524" s="365" t="s">
        <v>1699</v>
      </c>
      <c r="B1524" s="366">
        <v>7.02</v>
      </c>
    </row>
    <row r="1525" spans="1:2">
      <c r="A1525" s="365" t="s">
        <v>1700</v>
      </c>
      <c r="B1525" s="366">
        <v>6.08</v>
      </c>
    </row>
    <row r="1526" spans="1:2">
      <c r="A1526" s="365" t="s">
        <v>1701</v>
      </c>
      <c r="B1526" s="366">
        <v>4.18</v>
      </c>
    </row>
    <row r="1527" spans="1:2">
      <c r="A1527" s="365" t="s">
        <v>1702</v>
      </c>
      <c r="B1527" s="366">
        <v>3.62</v>
      </c>
    </row>
    <row r="1528" spans="1:2">
      <c r="A1528" s="365" t="s">
        <v>1703</v>
      </c>
      <c r="B1528" s="366">
        <v>3.87</v>
      </c>
    </row>
    <row r="1529" spans="1:2">
      <c r="A1529" s="365" t="s">
        <v>1704</v>
      </c>
      <c r="B1529" s="366">
        <v>3.35</v>
      </c>
    </row>
    <row r="1530" spans="1:2">
      <c r="A1530" s="365" t="s">
        <v>1705</v>
      </c>
      <c r="B1530" s="366">
        <v>7.02</v>
      </c>
    </row>
    <row r="1531" spans="1:2">
      <c r="A1531" s="365" t="s">
        <v>1706</v>
      </c>
      <c r="B1531" s="366">
        <v>6.08</v>
      </c>
    </row>
    <row r="1532" spans="1:2">
      <c r="A1532" s="365" t="s">
        <v>1707</v>
      </c>
      <c r="B1532" s="366">
        <v>12.57</v>
      </c>
    </row>
    <row r="1533" spans="1:2">
      <c r="A1533" s="365" t="s">
        <v>1708</v>
      </c>
      <c r="B1533" s="366">
        <v>10.89</v>
      </c>
    </row>
    <row r="1534" spans="1:2">
      <c r="A1534" s="365" t="s">
        <v>1709</v>
      </c>
      <c r="B1534" s="366">
        <v>10.48</v>
      </c>
    </row>
    <row r="1535" spans="1:2">
      <c r="A1535" s="365" t="s">
        <v>1710</v>
      </c>
      <c r="B1535" s="366">
        <v>9.08</v>
      </c>
    </row>
    <row r="1536" spans="1:2">
      <c r="A1536" s="365" t="s">
        <v>1711</v>
      </c>
      <c r="B1536" s="366">
        <v>7.66</v>
      </c>
    </row>
    <row r="1537" spans="1:2">
      <c r="A1537" s="365" t="s">
        <v>1712</v>
      </c>
      <c r="B1537" s="366">
        <v>6.63</v>
      </c>
    </row>
    <row r="1538" spans="1:2">
      <c r="A1538" s="365" t="s">
        <v>1713</v>
      </c>
      <c r="B1538" s="366">
        <v>5.14</v>
      </c>
    </row>
    <row r="1539" spans="1:2">
      <c r="A1539" s="365" t="s">
        <v>1714</v>
      </c>
      <c r="B1539" s="366">
        <v>4.45</v>
      </c>
    </row>
    <row r="1540" spans="1:2">
      <c r="A1540" s="365" t="s">
        <v>1715</v>
      </c>
      <c r="B1540" s="366">
        <v>3.89</v>
      </c>
    </row>
    <row r="1541" spans="1:2">
      <c r="A1541" s="365" t="s">
        <v>1716</v>
      </c>
      <c r="B1541" s="366">
        <v>3.37</v>
      </c>
    </row>
    <row r="1542" spans="1:2">
      <c r="A1542" s="365" t="s">
        <v>1717</v>
      </c>
      <c r="B1542" s="366">
        <v>0.69</v>
      </c>
    </row>
    <row r="1543" spans="1:2">
      <c r="A1543" s="365" t="s">
        <v>1718</v>
      </c>
      <c r="B1543" s="366">
        <v>0.6</v>
      </c>
    </row>
    <row r="1544" spans="1:2">
      <c r="A1544" s="365" t="s">
        <v>1719</v>
      </c>
      <c r="B1544" s="366">
        <v>0.45</v>
      </c>
    </row>
    <row r="1545" spans="1:2">
      <c r="A1545" s="365" t="s">
        <v>1720</v>
      </c>
      <c r="B1545" s="366">
        <v>0.39</v>
      </c>
    </row>
    <row r="1546" spans="1:2">
      <c r="A1546" s="365" t="s">
        <v>1721</v>
      </c>
      <c r="B1546" s="366">
        <v>4.18</v>
      </c>
    </row>
    <row r="1547" spans="1:2">
      <c r="A1547" s="365" t="s">
        <v>1722</v>
      </c>
      <c r="B1547" s="366">
        <v>3.62</v>
      </c>
    </row>
    <row r="1548" spans="1:2">
      <c r="A1548" s="365" t="s">
        <v>1723</v>
      </c>
      <c r="B1548" s="366">
        <v>2.77</v>
      </c>
    </row>
    <row r="1549" spans="1:2">
      <c r="A1549" s="365" t="s">
        <v>1724</v>
      </c>
      <c r="B1549" s="366">
        <v>2.4</v>
      </c>
    </row>
    <row r="1550" spans="1:2">
      <c r="A1550" s="365" t="s">
        <v>1725</v>
      </c>
      <c r="B1550" s="366">
        <v>2.1</v>
      </c>
    </row>
    <row r="1551" spans="1:2">
      <c r="A1551" s="365" t="s">
        <v>1726</v>
      </c>
      <c r="B1551" s="366">
        <v>1.82</v>
      </c>
    </row>
    <row r="1552" spans="1:2">
      <c r="A1552" s="365" t="s">
        <v>1727</v>
      </c>
      <c r="B1552" s="366">
        <v>8.39</v>
      </c>
    </row>
    <row r="1553" spans="1:2">
      <c r="A1553" s="365" t="s">
        <v>1728</v>
      </c>
      <c r="B1553" s="366">
        <v>7.27</v>
      </c>
    </row>
    <row r="1554" spans="1:2">
      <c r="A1554" s="365" t="s">
        <v>1729</v>
      </c>
      <c r="B1554" s="366">
        <v>7.02</v>
      </c>
    </row>
    <row r="1555" spans="1:2">
      <c r="A1555" s="365" t="s">
        <v>1730</v>
      </c>
      <c r="B1555" s="366">
        <v>6.08</v>
      </c>
    </row>
    <row r="1556" spans="1:2">
      <c r="A1556" s="365" t="s">
        <v>1731</v>
      </c>
      <c r="B1556" s="366">
        <v>4.18</v>
      </c>
    </row>
    <row r="1557" spans="1:2">
      <c r="A1557" s="365" t="s">
        <v>1732</v>
      </c>
      <c r="B1557" s="366">
        <v>3.62</v>
      </c>
    </row>
    <row r="1558" spans="1:2">
      <c r="A1558" s="365" t="s">
        <v>1733</v>
      </c>
      <c r="B1558" s="366">
        <v>14.02</v>
      </c>
    </row>
    <row r="1559" spans="1:2">
      <c r="A1559" s="365" t="s">
        <v>1734</v>
      </c>
      <c r="B1559" s="366">
        <v>12.15</v>
      </c>
    </row>
    <row r="1560" spans="1:2">
      <c r="A1560" s="365" t="s">
        <v>1735</v>
      </c>
      <c r="B1560" s="366">
        <v>10.48</v>
      </c>
    </row>
    <row r="1561" spans="1:2">
      <c r="A1561" s="365" t="s">
        <v>1736</v>
      </c>
      <c r="B1561" s="366">
        <v>9.08</v>
      </c>
    </row>
    <row r="1562" spans="1:2">
      <c r="A1562" s="365" t="s">
        <v>1737</v>
      </c>
      <c r="B1562" s="366">
        <v>16.78</v>
      </c>
    </row>
    <row r="1563" spans="1:2">
      <c r="A1563" s="365" t="s">
        <v>1738</v>
      </c>
      <c r="B1563" s="366">
        <v>14.54</v>
      </c>
    </row>
    <row r="1564" spans="1:2">
      <c r="A1564" s="365" t="s">
        <v>1739</v>
      </c>
      <c r="B1564" s="366">
        <v>10.210000000000001</v>
      </c>
    </row>
    <row r="1565" spans="1:2">
      <c r="A1565" s="365" t="s">
        <v>1740</v>
      </c>
      <c r="B1565" s="366">
        <v>8.85</v>
      </c>
    </row>
    <row r="1566" spans="1:2">
      <c r="A1566" s="365" t="s">
        <v>1741</v>
      </c>
      <c r="B1566" s="366">
        <v>7.66</v>
      </c>
    </row>
    <row r="1567" spans="1:2">
      <c r="A1567" s="365" t="s">
        <v>1742</v>
      </c>
      <c r="B1567" s="366">
        <v>6.63</v>
      </c>
    </row>
    <row r="1568" spans="1:2">
      <c r="A1568" s="365" t="s">
        <v>1743</v>
      </c>
      <c r="B1568" s="366">
        <v>5.14</v>
      </c>
    </row>
    <row r="1569" spans="1:2">
      <c r="A1569" s="365" t="s">
        <v>1744</v>
      </c>
      <c r="B1569" s="366">
        <v>4.45</v>
      </c>
    </row>
    <row r="1570" spans="1:2">
      <c r="A1570" s="365" t="s">
        <v>1745</v>
      </c>
      <c r="B1570" s="366">
        <v>0.94</v>
      </c>
    </row>
    <row r="1571" spans="1:2">
      <c r="A1571" s="365" t="s">
        <v>1746</v>
      </c>
      <c r="B1571" s="366">
        <v>0.81</v>
      </c>
    </row>
    <row r="1572" spans="1:2">
      <c r="A1572" s="365" t="s">
        <v>1747</v>
      </c>
      <c r="B1572" s="366">
        <v>0.69</v>
      </c>
    </row>
    <row r="1573" spans="1:2">
      <c r="A1573" s="365" t="s">
        <v>1748</v>
      </c>
      <c r="B1573" s="366">
        <v>0.6</v>
      </c>
    </row>
    <row r="1574" spans="1:2">
      <c r="A1574" s="365" t="s">
        <v>1749</v>
      </c>
      <c r="B1574" s="366">
        <v>4.18</v>
      </c>
    </row>
    <row r="1575" spans="1:2">
      <c r="A1575" s="365" t="s">
        <v>1750</v>
      </c>
      <c r="B1575" s="366">
        <v>3.62</v>
      </c>
    </row>
    <row r="1576" spans="1:2">
      <c r="A1576" s="365" t="s">
        <v>1751</v>
      </c>
      <c r="B1576" s="366">
        <v>2.77</v>
      </c>
    </row>
    <row r="1577" spans="1:2">
      <c r="A1577" s="365" t="s">
        <v>1752</v>
      </c>
      <c r="B1577" s="366">
        <v>2.4</v>
      </c>
    </row>
    <row r="1578" spans="1:2">
      <c r="A1578" s="365" t="s">
        <v>1753</v>
      </c>
      <c r="B1578" s="366">
        <v>2.1</v>
      </c>
    </row>
    <row r="1579" spans="1:2">
      <c r="A1579" s="365" t="s">
        <v>1754</v>
      </c>
      <c r="B1579" s="366">
        <v>1.82</v>
      </c>
    </row>
    <row r="1580" spans="1:2">
      <c r="A1580" s="365" t="s">
        <v>1755</v>
      </c>
      <c r="B1580" s="366">
        <v>6.43</v>
      </c>
    </row>
    <row r="1581" spans="1:2">
      <c r="A1581" s="365" t="s">
        <v>1756</v>
      </c>
      <c r="B1581" s="366">
        <v>5.57</v>
      </c>
    </row>
    <row r="1582" spans="1:2">
      <c r="A1582" s="365" t="s">
        <v>1757</v>
      </c>
      <c r="B1582" s="366">
        <v>5.34</v>
      </c>
    </row>
    <row r="1583" spans="1:2">
      <c r="A1583" s="365" t="s">
        <v>1758</v>
      </c>
      <c r="B1583" s="366">
        <v>4.63</v>
      </c>
    </row>
    <row r="1584" spans="1:2">
      <c r="A1584" s="365" t="s">
        <v>1759</v>
      </c>
      <c r="B1584" s="366">
        <v>3.23</v>
      </c>
    </row>
    <row r="1585" spans="1:2">
      <c r="A1585" s="365" t="s">
        <v>1760</v>
      </c>
      <c r="B1585" s="366">
        <v>2.8</v>
      </c>
    </row>
    <row r="1586" spans="1:2">
      <c r="A1586" s="365" t="s">
        <v>1761</v>
      </c>
      <c r="B1586" s="366">
        <v>8.39</v>
      </c>
    </row>
    <row r="1587" spans="1:2">
      <c r="A1587" s="365" t="s">
        <v>1762</v>
      </c>
      <c r="B1587" s="366">
        <v>7.27</v>
      </c>
    </row>
    <row r="1588" spans="1:2">
      <c r="A1588" s="365" t="s">
        <v>1763</v>
      </c>
      <c r="B1588" s="366">
        <v>7.02</v>
      </c>
    </row>
    <row r="1589" spans="1:2">
      <c r="A1589" s="365" t="s">
        <v>1764</v>
      </c>
      <c r="B1589" s="366">
        <v>6.08</v>
      </c>
    </row>
    <row r="1590" spans="1:2">
      <c r="A1590" s="365" t="s">
        <v>1765</v>
      </c>
      <c r="B1590" s="366">
        <v>4.18</v>
      </c>
    </row>
    <row r="1591" spans="1:2">
      <c r="A1591" s="365" t="s">
        <v>1766</v>
      </c>
      <c r="B1591" s="366">
        <v>3.62</v>
      </c>
    </row>
    <row r="1592" spans="1:2">
      <c r="A1592" s="365" t="s">
        <v>1767</v>
      </c>
      <c r="B1592" s="366">
        <v>14.02</v>
      </c>
    </row>
    <row r="1593" spans="1:2">
      <c r="A1593" s="365" t="s">
        <v>1768</v>
      </c>
      <c r="B1593" s="366">
        <v>12.15</v>
      </c>
    </row>
    <row r="1594" spans="1:2">
      <c r="A1594" s="365" t="s">
        <v>1769</v>
      </c>
      <c r="B1594" s="366">
        <v>10.48</v>
      </c>
    </row>
    <row r="1595" spans="1:2">
      <c r="A1595" s="365" t="s">
        <v>1770</v>
      </c>
      <c r="B1595" s="366">
        <v>9.08</v>
      </c>
    </row>
    <row r="1596" spans="1:2">
      <c r="A1596" s="365" t="s">
        <v>1771</v>
      </c>
      <c r="B1596" s="366">
        <v>16.78</v>
      </c>
    </row>
    <row r="1597" spans="1:2">
      <c r="A1597" s="365" t="s">
        <v>1772</v>
      </c>
      <c r="B1597" s="366">
        <v>14.54</v>
      </c>
    </row>
    <row r="1598" spans="1:2">
      <c r="A1598" s="365" t="s">
        <v>1773</v>
      </c>
      <c r="B1598" s="366">
        <v>10.210000000000001</v>
      </c>
    </row>
    <row r="1599" spans="1:2">
      <c r="A1599" s="365" t="s">
        <v>1774</v>
      </c>
      <c r="B1599" s="366">
        <v>8.85</v>
      </c>
    </row>
    <row r="1600" spans="1:2">
      <c r="A1600" s="365" t="s">
        <v>1775</v>
      </c>
      <c r="B1600" s="366">
        <v>7.66</v>
      </c>
    </row>
    <row r="1601" spans="1:2">
      <c r="A1601" s="365" t="s">
        <v>1776</v>
      </c>
      <c r="B1601" s="366">
        <v>6.63</v>
      </c>
    </row>
    <row r="1602" spans="1:2">
      <c r="A1602" s="365" t="s">
        <v>1777</v>
      </c>
      <c r="B1602" s="366">
        <v>5.14</v>
      </c>
    </row>
    <row r="1603" spans="1:2">
      <c r="A1603" s="365" t="s">
        <v>1778</v>
      </c>
      <c r="B1603" s="366">
        <v>4.45</v>
      </c>
    </row>
    <row r="1604" spans="1:2">
      <c r="A1604" s="365" t="s">
        <v>1779</v>
      </c>
      <c r="B1604" s="366">
        <v>0.94</v>
      </c>
    </row>
    <row r="1605" spans="1:2">
      <c r="A1605" s="365" t="s">
        <v>1780</v>
      </c>
      <c r="B1605" s="366">
        <v>0.81</v>
      </c>
    </row>
    <row r="1606" spans="1:2">
      <c r="A1606" s="365" t="s">
        <v>1781</v>
      </c>
      <c r="B1606" s="366">
        <v>0.69</v>
      </c>
    </row>
    <row r="1607" spans="1:2">
      <c r="A1607" s="365" t="s">
        <v>1782</v>
      </c>
      <c r="B1607" s="366">
        <v>0.6</v>
      </c>
    </row>
    <row r="1608" spans="1:2">
      <c r="A1608" s="365" t="s">
        <v>1783</v>
      </c>
      <c r="B1608" s="366">
        <v>4.18</v>
      </c>
    </row>
    <row r="1609" spans="1:2">
      <c r="A1609" s="365" t="s">
        <v>1784</v>
      </c>
      <c r="B1609" s="366">
        <v>3.62</v>
      </c>
    </row>
    <row r="1610" spans="1:2">
      <c r="A1610" s="365" t="s">
        <v>1785</v>
      </c>
      <c r="B1610" s="366">
        <v>2.77</v>
      </c>
    </row>
    <row r="1611" spans="1:2">
      <c r="A1611" s="365" t="s">
        <v>1786</v>
      </c>
      <c r="B1611" s="366">
        <v>2.4</v>
      </c>
    </row>
    <row r="1612" spans="1:2">
      <c r="A1612" s="365" t="s">
        <v>1787</v>
      </c>
      <c r="B1612" s="366">
        <v>2.1</v>
      </c>
    </row>
    <row r="1613" spans="1:2">
      <c r="A1613" s="365" t="s">
        <v>1788</v>
      </c>
      <c r="B1613" s="366">
        <v>1.82</v>
      </c>
    </row>
    <row r="1614" spans="1:2">
      <c r="A1614" s="365" t="s">
        <v>1789</v>
      </c>
      <c r="B1614" s="366">
        <v>6.43</v>
      </c>
    </row>
    <row r="1615" spans="1:2">
      <c r="A1615" s="365" t="s">
        <v>1790</v>
      </c>
      <c r="B1615" s="366">
        <v>5.57</v>
      </c>
    </row>
    <row r="1616" spans="1:2">
      <c r="A1616" s="365" t="s">
        <v>1791</v>
      </c>
      <c r="B1616" s="366">
        <v>5.34</v>
      </c>
    </row>
    <row r="1617" spans="1:2">
      <c r="A1617" s="365" t="s">
        <v>1792</v>
      </c>
      <c r="B1617" s="366">
        <v>4.63</v>
      </c>
    </row>
    <row r="1618" spans="1:2">
      <c r="A1618" s="365" t="s">
        <v>1793</v>
      </c>
      <c r="B1618" s="366">
        <v>3.23</v>
      </c>
    </row>
    <row r="1619" spans="1:2">
      <c r="A1619" s="365" t="s">
        <v>1794</v>
      </c>
      <c r="B1619" s="366">
        <v>2.8</v>
      </c>
    </row>
    <row r="1620" spans="1:2">
      <c r="A1620" s="365" t="s">
        <v>1795</v>
      </c>
      <c r="B1620" s="366">
        <v>44.07</v>
      </c>
    </row>
    <row r="1621" spans="1:2">
      <c r="A1621" s="365" t="s">
        <v>1796</v>
      </c>
      <c r="B1621" s="366">
        <v>38.18</v>
      </c>
    </row>
    <row r="1622" spans="1:2">
      <c r="A1622" s="365" t="s">
        <v>1797</v>
      </c>
      <c r="B1622" s="366">
        <v>38.68</v>
      </c>
    </row>
    <row r="1623" spans="1:2">
      <c r="A1623" s="365" t="s">
        <v>1798</v>
      </c>
      <c r="B1623" s="366">
        <v>33.520000000000003</v>
      </c>
    </row>
    <row r="1624" spans="1:2">
      <c r="A1624" s="365" t="s">
        <v>1799</v>
      </c>
      <c r="B1624" s="366">
        <v>33.29</v>
      </c>
    </row>
    <row r="1625" spans="1:2">
      <c r="A1625" s="365" t="s">
        <v>1800</v>
      </c>
      <c r="B1625" s="366">
        <v>28.84</v>
      </c>
    </row>
    <row r="1626" spans="1:2">
      <c r="A1626" s="365" t="s">
        <v>1801</v>
      </c>
      <c r="B1626" s="366">
        <v>44.07</v>
      </c>
    </row>
    <row r="1627" spans="1:2">
      <c r="A1627" s="365" t="s">
        <v>1802</v>
      </c>
      <c r="B1627" s="366">
        <v>38.18</v>
      </c>
    </row>
    <row r="1628" spans="1:2">
      <c r="A1628" s="365" t="s">
        <v>1803</v>
      </c>
      <c r="B1628" s="366">
        <v>38.68</v>
      </c>
    </row>
    <row r="1629" spans="1:2">
      <c r="A1629" s="365" t="s">
        <v>1804</v>
      </c>
      <c r="B1629" s="366">
        <v>33.520000000000003</v>
      </c>
    </row>
    <row r="1630" spans="1:2">
      <c r="A1630" s="365" t="s">
        <v>1805</v>
      </c>
      <c r="B1630" s="366">
        <v>33.29</v>
      </c>
    </row>
    <row r="1631" spans="1:2">
      <c r="A1631" s="365" t="s">
        <v>1806</v>
      </c>
      <c r="B1631" s="366">
        <v>28.84</v>
      </c>
    </row>
    <row r="1632" spans="1:2">
      <c r="A1632" s="365" t="s">
        <v>1807</v>
      </c>
      <c r="B1632" s="366">
        <v>44.07</v>
      </c>
    </row>
    <row r="1633" spans="1:2">
      <c r="A1633" s="365" t="s">
        <v>1808</v>
      </c>
      <c r="B1633" s="366">
        <v>38.18</v>
      </c>
    </row>
    <row r="1634" spans="1:2">
      <c r="A1634" s="365" t="s">
        <v>1809</v>
      </c>
      <c r="B1634" s="366">
        <v>38.71</v>
      </c>
    </row>
    <row r="1635" spans="1:2">
      <c r="A1635" s="365" t="s">
        <v>1810</v>
      </c>
      <c r="B1635" s="366">
        <v>33.54</v>
      </c>
    </row>
    <row r="1636" spans="1:2">
      <c r="A1636" s="365" t="s">
        <v>1811</v>
      </c>
      <c r="B1636" s="366">
        <v>34.72</v>
      </c>
    </row>
    <row r="1637" spans="1:2">
      <c r="A1637" s="365" t="s">
        <v>1812</v>
      </c>
      <c r="B1637" s="366">
        <v>30.09</v>
      </c>
    </row>
    <row r="1638" spans="1:2">
      <c r="A1638" s="365" t="s">
        <v>1813</v>
      </c>
      <c r="B1638" s="366">
        <v>66.08</v>
      </c>
    </row>
    <row r="1639" spans="1:2">
      <c r="A1639" s="365" t="s">
        <v>1814</v>
      </c>
      <c r="B1639" s="366">
        <v>57.26</v>
      </c>
    </row>
    <row r="1640" spans="1:2">
      <c r="A1640" s="365" t="s">
        <v>1815</v>
      </c>
      <c r="B1640" s="366">
        <v>38.71</v>
      </c>
    </row>
    <row r="1641" spans="1:2">
      <c r="A1641" s="365" t="s">
        <v>1816</v>
      </c>
      <c r="B1641" s="366">
        <v>33.54</v>
      </c>
    </row>
    <row r="1642" spans="1:2">
      <c r="A1642" s="365" t="s">
        <v>1817</v>
      </c>
      <c r="B1642" s="366">
        <v>34.72</v>
      </c>
    </row>
    <row r="1643" spans="1:2">
      <c r="A1643" s="365" t="s">
        <v>1818</v>
      </c>
      <c r="B1643" s="366">
        <v>30.09</v>
      </c>
    </row>
    <row r="1644" spans="1:2">
      <c r="A1644" s="365" t="s">
        <v>1819</v>
      </c>
      <c r="B1644" s="366">
        <v>38.590000000000003</v>
      </c>
    </row>
    <row r="1645" spans="1:2">
      <c r="A1645" s="365" t="s">
        <v>1820</v>
      </c>
      <c r="B1645" s="366">
        <v>33.44</v>
      </c>
    </row>
    <row r="1646" spans="1:2">
      <c r="A1646" s="365" t="s">
        <v>1821</v>
      </c>
      <c r="B1646" s="366">
        <v>34.14</v>
      </c>
    </row>
    <row r="1647" spans="1:2">
      <c r="A1647" s="365" t="s">
        <v>1822</v>
      </c>
      <c r="B1647" s="366">
        <v>29.58</v>
      </c>
    </row>
    <row r="1648" spans="1:2">
      <c r="A1648" s="365" t="s">
        <v>1823</v>
      </c>
      <c r="B1648" s="366">
        <v>28.72</v>
      </c>
    </row>
    <row r="1649" spans="1:2">
      <c r="A1649" s="365" t="s">
        <v>1824</v>
      </c>
      <c r="B1649" s="366">
        <v>24.89</v>
      </c>
    </row>
    <row r="1650" spans="1:2">
      <c r="A1650" s="365" t="s">
        <v>1825</v>
      </c>
      <c r="B1650" s="366">
        <v>38.590000000000003</v>
      </c>
    </row>
    <row r="1651" spans="1:2">
      <c r="A1651" s="365" t="s">
        <v>1826</v>
      </c>
      <c r="B1651" s="366">
        <v>33.44</v>
      </c>
    </row>
    <row r="1652" spans="1:2">
      <c r="A1652" s="365" t="s">
        <v>1827</v>
      </c>
      <c r="B1652" s="366">
        <v>34.14</v>
      </c>
    </row>
    <row r="1653" spans="1:2">
      <c r="A1653" s="365" t="s">
        <v>1828</v>
      </c>
      <c r="B1653" s="366">
        <v>29.58</v>
      </c>
    </row>
    <row r="1654" spans="1:2">
      <c r="A1654" s="365" t="s">
        <v>1829</v>
      </c>
      <c r="B1654" s="366">
        <v>28.72</v>
      </c>
    </row>
    <row r="1655" spans="1:2">
      <c r="A1655" s="365" t="s">
        <v>1830</v>
      </c>
      <c r="B1655" s="366">
        <v>24.89</v>
      </c>
    </row>
    <row r="1656" spans="1:2">
      <c r="A1656" s="365" t="s">
        <v>1831</v>
      </c>
      <c r="B1656" s="366">
        <v>2.78</v>
      </c>
    </row>
    <row r="1657" spans="1:2">
      <c r="A1657" s="365" t="s">
        <v>1832</v>
      </c>
      <c r="B1657" s="366">
        <v>2.41</v>
      </c>
    </row>
    <row r="1658" spans="1:2">
      <c r="A1658" s="365" t="s">
        <v>1833</v>
      </c>
      <c r="B1658" s="366">
        <v>1.93</v>
      </c>
    </row>
    <row r="1659" spans="1:2">
      <c r="A1659" s="365" t="s">
        <v>1834</v>
      </c>
      <c r="B1659" s="366">
        <v>1.67</v>
      </c>
    </row>
    <row r="1660" spans="1:2">
      <c r="A1660" s="365" t="s">
        <v>1835</v>
      </c>
      <c r="B1660" s="366">
        <v>1.1499999999999999</v>
      </c>
    </row>
    <row r="1661" spans="1:2">
      <c r="A1661" s="365" t="s">
        <v>1836</v>
      </c>
      <c r="B1661" s="366">
        <v>0.99</v>
      </c>
    </row>
    <row r="1662" spans="1:2">
      <c r="A1662" s="365" t="s">
        <v>1837</v>
      </c>
      <c r="B1662" s="366">
        <v>2.78</v>
      </c>
    </row>
    <row r="1663" spans="1:2">
      <c r="A1663" s="365" t="s">
        <v>1838</v>
      </c>
      <c r="B1663" s="366">
        <v>2.41</v>
      </c>
    </row>
    <row r="1664" spans="1:2">
      <c r="A1664" s="365" t="s">
        <v>1839</v>
      </c>
      <c r="B1664" s="366">
        <v>1.93</v>
      </c>
    </row>
    <row r="1665" spans="1:2">
      <c r="A1665" s="365" t="s">
        <v>1840</v>
      </c>
      <c r="B1665" s="366">
        <v>1.67</v>
      </c>
    </row>
    <row r="1666" spans="1:2">
      <c r="A1666" s="365" t="s">
        <v>1841</v>
      </c>
      <c r="B1666" s="366">
        <v>1.1499999999999999</v>
      </c>
    </row>
    <row r="1667" spans="1:2">
      <c r="A1667" s="365" t="s">
        <v>1842</v>
      </c>
      <c r="B1667" s="366">
        <v>0.99</v>
      </c>
    </row>
    <row r="1668" spans="1:2">
      <c r="A1668" s="365" t="s">
        <v>1843</v>
      </c>
      <c r="B1668" s="366">
        <v>0.91</v>
      </c>
    </row>
    <row r="1669" spans="1:2">
      <c r="A1669" s="365" t="s">
        <v>1844</v>
      </c>
      <c r="B1669" s="366">
        <v>0.79</v>
      </c>
    </row>
    <row r="1670" spans="1:2">
      <c r="A1670" s="365" t="s">
        <v>1845</v>
      </c>
      <c r="B1670" s="366">
        <v>0.67</v>
      </c>
    </row>
    <row r="1671" spans="1:2">
      <c r="A1671" s="365" t="s">
        <v>1846</v>
      </c>
      <c r="B1671" s="366">
        <v>0.57999999999999996</v>
      </c>
    </row>
    <row r="1672" spans="1:2">
      <c r="A1672" s="365" t="s">
        <v>1847</v>
      </c>
      <c r="B1672" s="366">
        <v>0.43</v>
      </c>
    </row>
    <row r="1673" spans="1:2">
      <c r="A1673" s="365" t="s">
        <v>1848</v>
      </c>
      <c r="B1673" s="366">
        <v>0.37</v>
      </c>
    </row>
    <row r="1674" spans="1:2">
      <c r="A1674" s="365" t="s">
        <v>1849</v>
      </c>
      <c r="B1674" s="366">
        <v>0.91</v>
      </c>
    </row>
    <row r="1675" spans="1:2">
      <c r="A1675" s="365" t="s">
        <v>1850</v>
      </c>
      <c r="B1675" s="366">
        <v>0.79</v>
      </c>
    </row>
    <row r="1676" spans="1:2">
      <c r="A1676" s="365" t="s">
        <v>1851</v>
      </c>
      <c r="B1676" s="366">
        <v>0.67</v>
      </c>
    </row>
    <row r="1677" spans="1:2">
      <c r="A1677" s="365" t="s">
        <v>1852</v>
      </c>
      <c r="B1677" s="366">
        <v>0.57999999999999996</v>
      </c>
    </row>
    <row r="1678" spans="1:2">
      <c r="A1678" s="365" t="s">
        <v>1853</v>
      </c>
      <c r="B1678" s="366">
        <v>0.43</v>
      </c>
    </row>
    <row r="1679" spans="1:2">
      <c r="A1679" s="365" t="s">
        <v>1854</v>
      </c>
      <c r="B1679" s="366">
        <v>0.37</v>
      </c>
    </row>
    <row r="1680" spans="1:2">
      <c r="A1680" s="365" t="s">
        <v>1855</v>
      </c>
      <c r="B1680" s="366">
        <v>1232.23</v>
      </c>
    </row>
    <row r="1681" spans="1:2">
      <c r="A1681" s="365" t="s">
        <v>1856</v>
      </c>
      <c r="B1681" s="366">
        <v>1067.78</v>
      </c>
    </row>
    <row r="1682" spans="1:2">
      <c r="A1682" s="365" t="s">
        <v>1857</v>
      </c>
      <c r="B1682" s="366">
        <v>1642.97</v>
      </c>
    </row>
    <row r="1683" spans="1:2">
      <c r="A1683" s="365" t="s">
        <v>1858</v>
      </c>
      <c r="B1683" s="366">
        <v>1423.71</v>
      </c>
    </row>
    <row r="1684" spans="1:2">
      <c r="A1684" s="365" t="s">
        <v>1859</v>
      </c>
      <c r="B1684" s="366">
        <v>2053.7199999999998</v>
      </c>
    </row>
    <row r="1685" spans="1:2">
      <c r="A1685" s="365" t="s">
        <v>1860</v>
      </c>
      <c r="B1685" s="366">
        <v>1779.64</v>
      </c>
    </row>
    <row r="1686" spans="1:2">
      <c r="A1686" s="365" t="s">
        <v>1861</v>
      </c>
      <c r="B1686" s="366">
        <v>1232.23</v>
      </c>
    </row>
    <row r="1687" spans="1:2">
      <c r="A1687" s="365" t="s">
        <v>1862</v>
      </c>
      <c r="B1687" s="366">
        <v>1067.78</v>
      </c>
    </row>
    <row r="1688" spans="1:2">
      <c r="A1688" s="365" t="s">
        <v>1863</v>
      </c>
      <c r="B1688" s="366">
        <v>1642.97</v>
      </c>
    </row>
    <row r="1689" spans="1:2">
      <c r="A1689" s="365" t="s">
        <v>1864</v>
      </c>
      <c r="B1689" s="366">
        <v>1423.71</v>
      </c>
    </row>
    <row r="1690" spans="1:2">
      <c r="A1690" s="365" t="s">
        <v>1865</v>
      </c>
      <c r="B1690" s="366">
        <v>2053.7199999999998</v>
      </c>
    </row>
    <row r="1691" spans="1:2">
      <c r="A1691" s="365" t="s">
        <v>1866</v>
      </c>
      <c r="B1691" s="366">
        <v>1779.64</v>
      </c>
    </row>
    <row r="1692" spans="1:2">
      <c r="A1692" s="365" t="s">
        <v>1867</v>
      </c>
      <c r="B1692" s="366">
        <v>14243.68</v>
      </c>
    </row>
    <row r="1693" spans="1:2">
      <c r="A1693" s="365" t="s">
        <v>1868</v>
      </c>
      <c r="B1693" s="366">
        <v>12342.88</v>
      </c>
    </row>
    <row r="1694" spans="1:2">
      <c r="A1694" s="365" t="s">
        <v>1869</v>
      </c>
      <c r="B1694" s="366">
        <v>20991.52</v>
      </c>
    </row>
    <row r="1695" spans="1:2">
      <c r="A1695" s="365" t="s">
        <v>1870</v>
      </c>
      <c r="B1695" s="366">
        <v>18189.599999999999</v>
      </c>
    </row>
    <row r="1696" spans="1:2">
      <c r="A1696" s="365" t="s">
        <v>1871</v>
      </c>
      <c r="B1696" s="366">
        <v>29986.880000000001</v>
      </c>
    </row>
    <row r="1697" spans="1:2">
      <c r="A1697" s="365" t="s">
        <v>1872</v>
      </c>
      <c r="B1697" s="366">
        <v>25984.639999999999</v>
      </c>
    </row>
    <row r="1698" spans="1:2">
      <c r="A1698" s="365" t="s">
        <v>1873</v>
      </c>
      <c r="B1698" s="366">
        <v>20349.12</v>
      </c>
    </row>
    <row r="1699" spans="1:2">
      <c r="A1699" s="365" t="s">
        <v>1874</v>
      </c>
      <c r="B1699" s="366">
        <v>17631.68</v>
      </c>
    </row>
    <row r="1700" spans="1:2">
      <c r="A1700" s="365" t="s">
        <v>1875</v>
      </c>
      <c r="B1700" s="366">
        <v>29986.880000000001</v>
      </c>
    </row>
    <row r="1701" spans="1:2">
      <c r="A1701" s="365" t="s">
        <v>1876</v>
      </c>
      <c r="B1701" s="366">
        <v>25984.639999999999</v>
      </c>
    </row>
    <row r="1702" spans="1:2">
      <c r="A1702" s="365" t="s">
        <v>1877</v>
      </c>
      <c r="B1702" s="366">
        <v>42838.400000000001</v>
      </c>
    </row>
    <row r="1703" spans="1:2">
      <c r="A1703" s="365" t="s">
        <v>1878</v>
      </c>
      <c r="B1703" s="366">
        <v>37120.160000000003</v>
      </c>
    </row>
    <row r="1704" spans="1:2">
      <c r="A1704" s="365" t="s">
        <v>1879</v>
      </c>
      <c r="B1704" s="366">
        <v>14243.68</v>
      </c>
    </row>
    <row r="1705" spans="1:2">
      <c r="A1705" s="365" t="s">
        <v>1880</v>
      </c>
      <c r="B1705" s="366">
        <v>12342.88</v>
      </c>
    </row>
    <row r="1706" spans="1:2">
      <c r="A1706" s="365" t="s">
        <v>1881</v>
      </c>
      <c r="B1706" s="366">
        <v>20991.52</v>
      </c>
    </row>
    <row r="1707" spans="1:2">
      <c r="A1707" s="365" t="s">
        <v>1882</v>
      </c>
      <c r="B1707" s="366">
        <v>18189.599999999999</v>
      </c>
    </row>
    <row r="1708" spans="1:2">
      <c r="A1708" s="365" t="s">
        <v>1883</v>
      </c>
      <c r="B1708" s="366">
        <v>29986.880000000001</v>
      </c>
    </row>
    <row r="1709" spans="1:2">
      <c r="A1709" s="365" t="s">
        <v>1884</v>
      </c>
      <c r="B1709" s="366">
        <v>25984.639999999999</v>
      </c>
    </row>
    <row r="1710" spans="1:2">
      <c r="A1710" s="365" t="s">
        <v>1885</v>
      </c>
      <c r="B1710" s="366">
        <v>9563.84</v>
      </c>
    </row>
    <row r="1711" spans="1:2">
      <c r="A1711" s="365" t="s">
        <v>1886</v>
      </c>
      <c r="B1711" s="366">
        <v>8287.84</v>
      </c>
    </row>
    <row r="1712" spans="1:2">
      <c r="A1712" s="365" t="s">
        <v>1887</v>
      </c>
      <c r="B1712" s="366">
        <v>4477.4399999999996</v>
      </c>
    </row>
    <row r="1713" spans="1:2">
      <c r="A1713" s="365" t="s">
        <v>1888</v>
      </c>
      <c r="B1713" s="366">
        <v>3879.04</v>
      </c>
    </row>
    <row r="1714" spans="1:2">
      <c r="A1714" s="365" t="s">
        <v>1889</v>
      </c>
      <c r="B1714" s="366">
        <v>6918.56</v>
      </c>
    </row>
    <row r="1715" spans="1:2">
      <c r="A1715" s="365" t="s">
        <v>1890</v>
      </c>
      <c r="B1715" s="366">
        <v>5994.56</v>
      </c>
    </row>
    <row r="1716" spans="1:2">
      <c r="A1716" s="365" t="s">
        <v>1891</v>
      </c>
      <c r="B1716" s="366">
        <v>49264.160000000003</v>
      </c>
    </row>
    <row r="1717" spans="1:2">
      <c r="A1717" s="365" t="s">
        <v>1892</v>
      </c>
      <c r="B1717" s="366">
        <v>42688.800000000003</v>
      </c>
    </row>
    <row r="1718" spans="1:2">
      <c r="A1718" s="365" t="s">
        <v>1893</v>
      </c>
      <c r="B1718" s="366">
        <v>20349.12</v>
      </c>
    </row>
    <row r="1719" spans="1:2">
      <c r="A1719" s="365" t="s">
        <v>1894</v>
      </c>
      <c r="B1719" s="366">
        <v>17631.68</v>
      </c>
    </row>
    <row r="1720" spans="1:2">
      <c r="A1720" s="365" t="s">
        <v>1895</v>
      </c>
      <c r="B1720" s="366">
        <v>29986.880000000001</v>
      </c>
    </row>
    <row r="1721" spans="1:2">
      <c r="A1721" s="365" t="s">
        <v>1896</v>
      </c>
      <c r="B1721" s="366">
        <v>25984.639999999999</v>
      </c>
    </row>
    <row r="1722" spans="1:2">
      <c r="A1722" s="365" t="s">
        <v>1897</v>
      </c>
      <c r="B1722" s="366">
        <v>42838.400000000001</v>
      </c>
    </row>
    <row r="1723" spans="1:2">
      <c r="A1723" s="365" t="s">
        <v>1898</v>
      </c>
      <c r="B1723" s="366">
        <v>37120.160000000003</v>
      </c>
    </row>
    <row r="1724" spans="1:2">
      <c r="A1724" s="365" t="s">
        <v>159</v>
      </c>
      <c r="B1724" s="366">
        <v>5554.56</v>
      </c>
    </row>
    <row r="1725" spans="1:2">
      <c r="A1725" s="365" t="s">
        <v>1899</v>
      </c>
      <c r="B1725" s="366">
        <v>4813.6000000000004</v>
      </c>
    </row>
    <row r="1726" spans="1:2">
      <c r="A1726" s="365" t="s">
        <v>1900</v>
      </c>
      <c r="B1726" s="366">
        <v>6348.32</v>
      </c>
    </row>
    <row r="1727" spans="1:2">
      <c r="A1727" s="365" t="s">
        <v>1901</v>
      </c>
      <c r="B1727" s="366">
        <v>5501.76</v>
      </c>
    </row>
    <row r="1728" spans="1:2">
      <c r="A1728" s="365" t="s">
        <v>1902</v>
      </c>
      <c r="B1728" s="366">
        <v>7935.84</v>
      </c>
    </row>
    <row r="1729" spans="1:2">
      <c r="A1729" s="365" t="s">
        <v>1903</v>
      </c>
      <c r="B1729" s="366">
        <v>6876.32</v>
      </c>
    </row>
    <row r="1730" spans="1:2">
      <c r="A1730" s="365" t="s">
        <v>1904</v>
      </c>
      <c r="B1730" s="366">
        <v>9259.36</v>
      </c>
    </row>
    <row r="1731" spans="1:2">
      <c r="A1731" s="365" t="s">
        <v>1905</v>
      </c>
      <c r="B1731" s="366">
        <v>8022.08</v>
      </c>
    </row>
    <row r="1732" spans="1:2">
      <c r="A1732" s="365" t="s">
        <v>1906</v>
      </c>
      <c r="B1732" s="366">
        <v>10581.12</v>
      </c>
    </row>
    <row r="1733" spans="1:2">
      <c r="A1733" s="365" t="s">
        <v>1907</v>
      </c>
      <c r="B1733" s="366">
        <v>9167.84</v>
      </c>
    </row>
    <row r="1734" spans="1:2">
      <c r="A1734" s="365" t="s">
        <v>1908</v>
      </c>
      <c r="B1734" s="366">
        <v>13226.4</v>
      </c>
    </row>
    <row r="1735" spans="1:2">
      <c r="A1735" s="365" t="s">
        <v>1909</v>
      </c>
      <c r="B1735" s="366">
        <v>11461.12</v>
      </c>
    </row>
    <row r="1736" spans="1:2">
      <c r="A1736" s="365" t="s">
        <v>1910</v>
      </c>
      <c r="B1736" s="366">
        <v>32725</v>
      </c>
    </row>
    <row r="1737" spans="1:2">
      <c r="A1737" s="365" t="s">
        <v>1911</v>
      </c>
      <c r="B1737" s="366">
        <v>32725</v>
      </c>
    </row>
    <row r="1738" spans="1:2">
      <c r="A1738" s="365" t="s">
        <v>1912</v>
      </c>
      <c r="B1738" s="366">
        <v>57831.839999999997</v>
      </c>
    </row>
    <row r="1739" spans="1:2">
      <c r="A1739" s="365" t="s">
        <v>1913</v>
      </c>
      <c r="B1739" s="366">
        <v>50112.480000000003</v>
      </c>
    </row>
    <row r="1740" spans="1:2">
      <c r="A1740" s="365" t="s">
        <v>1914</v>
      </c>
      <c r="B1740" s="366">
        <v>8342.4</v>
      </c>
    </row>
    <row r="1741" spans="1:2">
      <c r="A1741" s="365" t="s">
        <v>1915</v>
      </c>
      <c r="B1741" s="366">
        <v>7228.32</v>
      </c>
    </row>
    <row r="1742" spans="1:2">
      <c r="A1742" s="365" t="s">
        <v>1916</v>
      </c>
      <c r="B1742" s="366">
        <v>9563.84</v>
      </c>
    </row>
    <row r="1743" spans="1:2">
      <c r="A1743" s="365" t="s">
        <v>1917</v>
      </c>
      <c r="B1743" s="366">
        <v>8287.84</v>
      </c>
    </row>
    <row r="1744" spans="1:2">
      <c r="A1744" s="365" t="s">
        <v>1918</v>
      </c>
      <c r="B1744" s="366">
        <v>12004.96</v>
      </c>
    </row>
    <row r="1745" spans="1:2">
      <c r="A1745" s="365" t="s">
        <v>1919</v>
      </c>
      <c r="B1745" s="366">
        <v>10403.36</v>
      </c>
    </row>
    <row r="1746" spans="1:2">
      <c r="A1746" s="365" t="s">
        <v>1920</v>
      </c>
      <c r="B1746" s="366">
        <v>11396</v>
      </c>
    </row>
    <row r="1747" spans="1:2">
      <c r="A1747" s="365" t="s">
        <v>1921</v>
      </c>
      <c r="B1747" s="366">
        <v>9873.6</v>
      </c>
    </row>
    <row r="1748" spans="1:2">
      <c r="A1748" s="365" t="s">
        <v>1922</v>
      </c>
      <c r="B1748" s="366">
        <v>13022.24</v>
      </c>
    </row>
    <row r="1749" spans="1:2">
      <c r="A1749" s="365" t="s">
        <v>1923</v>
      </c>
      <c r="B1749" s="366">
        <v>11285.12</v>
      </c>
    </row>
    <row r="1750" spans="1:2">
      <c r="A1750" s="365" t="s">
        <v>1924</v>
      </c>
      <c r="B1750" s="366">
        <v>16278.24</v>
      </c>
    </row>
    <row r="1751" spans="1:2">
      <c r="A1751" s="365" t="s">
        <v>1925</v>
      </c>
      <c r="B1751" s="366">
        <v>14106.4</v>
      </c>
    </row>
    <row r="1752" spans="1:2">
      <c r="A1752" s="365" t="s">
        <v>1926</v>
      </c>
      <c r="B1752" s="366">
        <v>3907.2</v>
      </c>
    </row>
    <row r="1753" spans="1:2">
      <c r="A1753" s="365" t="s">
        <v>1927</v>
      </c>
      <c r="B1753" s="366">
        <v>3384.48</v>
      </c>
    </row>
    <row r="1754" spans="1:2">
      <c r="A1754" s="365" t="s">
        <v>1928</v>
      </c>
      <c r="B1754" s="366">
        <v>9787.7999999999993</v>
      </c>
    </row>
    <row r="1755" spans="1:2">
      <c r="A1755" s="365" t="s">
        <v>1929</v>
      </c>
      <c r="B1755" s="366">
        <v>9787.7999999999993</v>
      </c>
    </row>
    <row r="1756" spans="1:2">
      <c r="A1756" s="365" t="s">
        <v>1930</v>
      </c>
      <c r="B1756" s="366">
        <v>17295.52</v>
      </c>
    </row>
    <row r="1757" spans="1:2">
      <c r="A1757" s="365" t="s">
        <v>1931</v>
      </c>
      <c r="B1757" s="366">
        <v>14986.4</v>
      </c>
    </row>
    <row r="1758" spans="1:2">
      <c r="A1758" s="365" t="s">
        <v>1932</v>
      </c>
      <c r="B1758" s="366">
        <v>16968.599999999999</v>
      </c>
    </row>
    <row r="1759" spans="1:2">
      <c r="A1759" s="365" t="s">
        <v>1933</v>
      </c>
      <c r="B1759" s="366">
        <v>16968.599999999999</v>
      </c>
    </row>
    <row r="1760" spans="1:2">
      <c r="A1760" s="365" t="s">
        <v>1934</v>
      </c>
      <c r="B1760" s="366">
        <v>29986.880000000001</v>
      </c>
    </row>
    <row r="1761" spans="1:2">
      <c r="A1761" s="365" t="s">
        <v>1935</v>
      </c>
      <c r="B1761" s="366">
        <v>25984.639999999999</v>
      </c>
    </row>
    <row r="1762" spans="1:2">
      <c r="A1762" s="365" t="s">
        <v>1936</v>
      </c>
      <c r="B1762" s="366">
        <v>10362</v>
      </c>
    </row>
    <row r="1763" spans="1:2">
      <c r="A1763" s="365" t="s">
        <v>1937</v>
      </c>
      <c r="B1763" s="366">
        <v>10362</v>
      </c>
    </row>
    <row r="1764" spans="1:2">
      <c r="A1764" s="365" t="s">
        <v>1938</v>
      </c>
      <c r="B1764" s="366">
        <v>18312.8</v>
      </c>
    </row>
    <row r="1765" spans="1:2">
      <c r="A1765" s="365" t="s">
        <v>1939</v>
      </c>
      <c r="B1765" s="366">
        <v>15868.16</v>
      </c>
    </row>
    <row r="1766" spans="1:2">
      <c r="A1766" s="365" t="s">
        <v>1940</v>
      </c>
      <c r="B1766" s="366">
        <v>5528</v>
      </c>
    </row>
    <row r="1767" spans="1:2">
      <c r="A1767" s="365" t="s">
        <v>1941</v>
      </c>
      <c r="B1767" s="366">
        <v>5074</v>
      </c>
    </row>
    <row r="1768" spans="1:2">
      <c r="A1768" s="365" t="s">
        <v>1942</v>
      </c>
      <c r="B1768" s="366">
        <v>75.819999999999993</v>
      </c>
    </row>
    <row r="1769" spans="1:2">
      <c r="A1769" s="365" t="s">
        <v>1943</v>
      </c>
      <c r="B1769" s="366">
        <v>71.010000000000005</v>
      </c>
    </row>
    <row r="1770" spans="1:2">
      <c r="A1770" s="365" t="s">
        <v>1944</v>
      </c>
      <c r="B1770" s="366">
        <v>55.79</v>
      </c>
    </row>
    <row r="1771" spans="1:2">
      <c r="A1771" s="365" t="s">
        <v>1945</v>
      </c>
      <c r="B1771" s="366">
        <v>50.98</v>
      </c>
    </row>
    <row r="1772" spans="1:2">
      <c r="A1772" s="365" t="s">
        <v>1946</v>
      </c>
      <c r="B1772" s="366">
        <v>41.96</v>
      </c>
    </row>
    <row r="1773" spans="1:2">
      <c r="A1773" s="365" t="s">
        <v>1947</v>
      </c>
      <c r="B1773" s="366">
        <v>37.159999999999997</v>
      </c>
    </row>
    <row r="1774" spans="1:2">
      <c r="A1774" s="365" t="s">
        <v>1948</v>
      </c>
      <c r="B1774" s="366">
        <v>40</v>
      </c>
    </row>
    <row r="1775" spans="1:2">
      <c r="A1775" s="365" t="s">
        <v>1949</v>
      </c>
      <c r="B1775" s="366">
        <v>38.130000000000003</v>
      </c>
    </row>
    <row r="1776" spans="1:2">
      <c r="A1776" s="365" t="s">
        <v>1950</v>
      </c>
      <c r="B1776" s="366">
        <v>50.05</v>
      </c>
    </row>
    <row r="1777" spans="1:2">
      <c r="A1777" s="365" t="s">
        <v>1951</v>
      </c>
      <c r="B1777" s="366">
        <v>47.51</v>
      </c>
    </row>
    <row r="1778" spans="1:2">
      <c r="A1778" s="365" t="s">
        <v>1952</v>
      </c>
      <c r="B1778" s="366">
        <v>29.96</v>
      </c>
    </row>
    <row r="1779" spans="1:2">
      <c r="A1779" s="365" t="s">
        <v>1953</v>
      </c>
      <c r="B1779" s="366">
        <v>28.76</v>
      </c>
    </row>
    <row r="1780" spans="1:2">
      <c r="A1780" s="365" t="s">
        <v>1954</v>
      </c>
      <c r="B1780" s="366">
        <v>54.31</v>
      </c>
    </row>
    <row r="1781" spans="1:2">
      <c r="A1781" s="365" t="s">
        <v>1955</v>
      </c>
      <c r="B1781" s="366">
        <v>52.44</v>
      </c>
    </row>
    <row r="1782" spans="1:2">
      <c r="A1782" s="365" t="s">
        <v>1956</v>
      </c>
      <c r="B1782" s="366">
        <v>64.349999999999994</v>
      </c>
    </row>
    <row r="1783" spans="1:2">
      <c r="A1783" s="365" t="s">
        <v>1957</v>
      </c>
      <c r="B1783" s="366">
        <v>61.82</v>
      </c>
    </row>
    <row r="1784" spans="1:2">
      <c r="A1784" s="365" t="s">
        <v>1958</v>
      </c>
      <c r="B1784" s="366">
        <v>44.26</v>
      </c>
    </row>
    <row r="1785" spans="1:2">
      <c r="A1785" s="365" t="s">
        <v>1959</v>
      </c>
      <c r="B1785" s="366">
        <v>43.06</v>
      </c>
    </row>
    <row r="1786" spans="1:2">
      <c r="A1786" s="365" t="s">
        <v>1960</v>
      </c>
      <c r="B1786" s="366">
        <v>111.37</v>
      </c>
    </row>
    <row r="1787" spans="1:2">
      <c r="A1787" s="365" t="s">
        <v>1961</v>
      </c>
      <c r="B1787" s="366">
        <v>104.77</v>
      </c>
    </row>
    <row r="1788" spans="1:2">
      <c r="A1788" s="365" t="s">
        <v>1962</v>
      </c>
      <c r="B1788" s="366">
        <v>483.34</v>
      </c>
    </row>
    <row r="1789" spans="1:2">
      <c r="A1789" s="365" t="s">
        <v>1963</v>
      </c>
      <c r="B1789" s="366">
        <v>433.6</v>
      </c>
    </row>
    <row r="1790" spans="1:2">
      <c r="A1790" s="365" t="s">
        <v>1964</v>
      </c>
      <c r="B1790" s="366">
        <v>521.23</v>
      </c>
    </row>
    <row r="1791" spans="1:2">
      <c r="A1791" s="365" t="s">
        <v>1965</v>
      </c>
      <c r="B1791" s="366">
        <v>471.62</v>
      </c>
    </row>
    <row r="1792" spans="1:2">
      <c r="A1792" s="365" t="s">
        <v>1966</v>
      </c>
      <c r="B1792" s="366">
        <v>492.96</v>
      </c>
    </row>
    <row r="1793" spans="1:2">
      <c r="A1793" s="365" t="s">
        <v>1967</v>
      </c>
      <c r="B1793" s="366">
        <v>443.26</v>
      </c>
    </row>
    <row r="1794" spans="1:2">
      <c r="A1794" s="365" t="s">
        <v>1968</v>
      </c>
      <c r="B1794" s="366">
        <v>430.57</v>
      </c>
    </row>
    <row r="1795" spans="1:2">
      <c r="A1795" s="365" t="s">
        <v>1969</v>
      </c>
      <c r="B1795" s="366">
        <v>389.37</v>
      </c>
    </row>
    <row r="1796" spans="1:2">
      <c r="A1796" s="365" t="s">
        <v>1970</v>
      </c>
      <c r="B1796" s="366">
        <v>500.18</v>
      </c>
    </row>
    <row r="1797" spans="1:2">
      <c r="A1797" s="365" t="s">
        <v>1971</v>
      </c>
      <c r="B1797" s="366">
        <v>459.66</v>
      </c>
    </row>
    <row r="1798" spans="1:2">
      <c r="A1798" s="365" t="s">
        <v>1972</v>
      </c>
      <c r="B1798" s="366">
        <v>408.69</v>
      </c>
    </row>
    <row r="1799" spans="1:2">
      <c r="A1799" s="365" t="s">
        <v>1973</v>
      </c>
      <c r="B1799" s="366">
        <v>367.4</v>
      </c>
    </row>
    <row r="1800" spans="1:2">
      <c r="A1800" s="365" t="s">
        <v>1974</v>
      </c>
      <c r="B1800" s="366">
        <v>535.6</v>
      </c>
    </row>
    <row r="1801" spans="1:2">
      <c r="A1801" s="365" t="s">
        <v>1975</v>
      </c>
      <c r="B1801" s="366">
        <v>482.51</v>
      </c>
    </row>
    <row r="1802" spans="1:2">
      <c r="A1802" s="365" t="s">
        <v>1976</v>
      </c>
      <c r="B1802" s="366">
        <v>505</v>
      </c>
    </row>
    <row r="1803" spans="1:2">
      <c r="A1803" s="365" t="s">
        <v>1977</v>
      </c>
      <c r="B1803" s="366">
        <v>447.14</v>
      </c>
    </row>
    <row r="1804" spans="1:2">
      <c r="A1804" s="365" t="s">
        <v>1978</v>
      </c>
      <c r="B1804" s="366">
        <v>2805.02</v>
      </c>
    </row>
    <row r="1805" spans="1:2">
      <c r="A1805" s="365" t="s">
        <v>1979</v>
      </c>
      <c r="B1805" s="366">
        <v>2638.98</v>
      </c>
    </row>
    <row r="1806" spans="1:2">
      <c r="A1806" s="365" t="s">
        <v>1980</v>
      </c>
      <c r="B1806" s="366">
        <v>4952.96</v>
      </c>
    </row>
    <row r="1807" spans="1:2">
      <c r="A1807" s="365" t="s">
        <v>1981</v>
      </c>
      <c r="B1807" s="366">
        <v>4647.26</v>
      </c>
    </row>
    <row r="1808" spans="1:2">
      <c r="A1808" s="365" t="s">
        <v>1982</v>
      </c>
      <c r="B1808" s="366">
        <v>630</v>
      </c>
    </row>
    <row r="1809" spans="1:2">
      <c r="A1809" s="365" t="s">
        <v>1983</v>
      </c>
      <c r="B1809" s="366">
        <v>630</v>
      </c>
    </row>
    <row r="1810" spans="1:2">
      <c r="A1810" s="365" t="s">
        <v>1984</v>
      </c>
      <c r="B1810" s="366">
        <v>700</v>
      </c>
    </row>
    <row r="1811" spans="1:2">
      <c r="A1811" s="365" t="s">
        <v>1985</v>
      </c>
      <c r="B1811" s="366">
        <v>700</v>
      </c>
    </row>
    <row r="1812" spans="1:2">
      <c r="A1812" s="365" t="s">
        <v>1986</v>
      </c>
      <c r="B1812" s="366">
        <v>942.39</v>
      </c>
    </row>
    <row r="1813" spans="1:2">
      <c r="A1813" s="365" t="s">
        <v>1987</v>
      </c>
      <c r="B1813" s="366">
        <v>942.39</v>
      </c>
    </row>
    <row r="1814" spans="1:2">
      <c r="A1814" s="365" t="s">
        <v>1988</v>
      </c>
      <c r="B1814" s="366">
        <v>1037.5</v>
      </c>
    </row>
    <row r="1815" spans="1:2">
      <c r="A1815" s="365" t="s">
        <v>1989</v>
      </c>
      <c r="B1815" s="366">
        <v>1037.5</v>
      </c>
    </row>
    <row r="1816" spans="1:2">
      <c r="A1816" s="365" t="s">
        <v>1990</v>
      </c>
      <c r="B1816" s="366">
        <v>1037.5</v>
      </c>
    </row>
    <row r="1817" spans="1:2">
      <c r="A1817" s="365" t="s">
        <v>1991</v>
      </c>
      <c r="B1817" s="366">
        <v>1037.5</v>
      </c>
    </row>
    <row r="1818" spans="1:2">
      <c r="A1818" s="365" t="s">
        <v>1992</v>
      </c>
      <c r="B1818" s="366">
        <v>1250</v>
      </c>
    </row>
    <row r="1819" spans="1:2">
      <c r="A1819" s="365" t="s">
        <v>1993</v>
      </c>
      <c r="B1819" s="366">
        <v>1250</v>
      </c>
    </row>
    <row r="1820" spans="1:2">
      <c r="A1820" s="365" t="s">
        <v>1994</v>
      </c>
      <c r="B1820" s="366">
        <v>327.68</v>
      </c>
    </row>
    <row r="1821" spans="1:2">
      <c r="A1821" s="365" t="s">
        <v>1995</v>
      </c>
      <c r="B1821" s="366">
        <v>295.16000000000003</v>
      </c>
    </row>
    <row r="1822" spans="1:2">
      <c r="A1822" s="365" t="s">
        <v>1996</v>
      </c>
      <c r="B1822" s="366">
        <v>276.79000000000002</v>
      </c>
    </row>
    <row r="1823" spans="1:2">
      <c r="A1823" s="365" t="s">
        <v>1997</v>
      </c>
      <c r="B1823" s="366">
        <v>244.26</v>
      </c>
    </row>
    <row r="1824" spans="1:2">
      <c r="A1824" s="365" t="s">
        <v>1998</v>
      </c>
      <c r="B1824" s="366">
        <v>37.299999999999997</v>
      </c>
    </row>
    <row r="1825" spans="1:2">
      <c r="A1825" s="365" t="s">
        <v>1999</v>
      </c>
      <c r="B1825" s="366">
        <v>36.04</v>
      </c>
    </row>
    <row r="1826" spans="1:2">
      <c r="A1826" s="365" t="s">
        <v>2000</v>
      </c>
      <c r="B1826" s="366">
        <v>18.73</v>
      </c>
    </row>
    <row r="1827" spans="1:2">
      <c r="A1827" s="365" t="s">
        <v>2001</v>
      </c>
      <c r="B1827" s="366">
        <v>17.47</v>
      </c>
    </row>
    <row r="1828" spans="1:2">
      <c r="A1828" s="365" t="s">
        <v>2002</v>
      </c>
      <c r="B1828" s="366">
        <v>14.31</v>
      </c>
    </row>
    <row r="1829" spans="1:2">
      <c r="A1829" s="365" t="s">
        <v>2003</v>
      </c>
      <c r="B1829" s="366">
        <v>12.39</v>
      </c>
    </row>
    <row r="1830" spans="1:2">
      <c r="A1830" s="365" t="s">
        <v>2004</v>
      </c>
      <c r="B1830" s="366">
        <v>1.03</v>
      </c>
    </row>
    <row r="1831" spans="1:2">
      <c r="A1831" s="365" t="s">
        <v>2005</v>
      </c>
      <c r="B1831" s="366">
        <v>1.03</v>
      </c>
    </row>
    <row r="1832" spans="1:2">
      <c r="A1832" s="365" t="s">
        <v>2006</v>
      </c>
      <c r="B1832" s="366">
        <v>2.0699999999999998</v>
      </c>
    </row>
    <row r="1833" spans="1:2">
      <c r="A1833" s="365" t="s">
        <v>2007</v>
      </c>
      <c r="B1833" s="366">
        <v>2.0699999999999998</v>
      </c>
    </row>
    <row r="1834" spans="1:2">
      <c r="A1834" s="365" t="s">
        <v>41</v>
      </c>
      <c r="B1834" s="366">
        <v>4472.7700000000004</v>
      </c>
    </row>
    <row r="1835" spans="1:2">
      <c r="A1835" s="365" t="s">
        <v>2008</v>
      </c>
      <c r="B1835" s="366">
        <v>4329.21</v>
      </c>
    </row>
    <row r="1836" spans="1:2">
      <c r="A1836" s="365" t="s">
        <v>31</v>
      </c>
      <c r="B1836" s="366">
        <v>2361.23</v>
      </c>
    </row>
    <row r="1837" spans="1:2">
      <c r="A1837" s="365" t="s">
        <v>2009</v>
      </c>
      <c r="B1837" s="366">
        <v>2223.29</v>
      </c>
    </row>
    <row r="1838" spans="1:2">
      <c r="A1838" s="365" t="s">
        <v>2010</v>
      </c>
      <c r="B1838" s="366">
        <v>14234.42</v>
      </c>
    </row>
    <row r="1839" spans="1:2">
      <c r="A1839" s="365" t="s">
        <v>2011</v>
      </c>
      <c r="B1839" s="366">
        <v>13643.25</v>
      </c>
    </row>
    <row r="1840" spans="1:2">
      <c r="A1840" s="365" t="s">
        <v>2012</v>
      </c>
      <c r="B1840" s="366">
        <v>16558.740000000002</v>
      </c>
    </row>
    <row r="1841" spans="1:2">
      <c r="A1841" s="365" t="s">
        <v>2013</v>
      </c>
      <c r="B1841" s="366">
        <v>15967.57</v>
      </c>
    </row>
    <row r="1842" spans="1:2">
      <c r="A1842" s="365" t="s">
        <v>2014</v>
      </c>
      <c r="B1842" s="366">
        <v>18163.150000000001</v>
      </c>
    </row>
    <row r="1843" spans="1:2">
      <c r="A1843" s="365" t="s">
        <v>2015</v>
      </c>
      <c r="B1843" s="366">
        <v>17571.98</v>
      </c>
    </row>
    <row r="1844" spans="1:2">
      <c r="A1844" s="365" t="s">
        <v>2016</v>
      </c>
      <c r="B1844" s="366">
        <v>19329.669999999998</v>
      </c>
    </row>
    <row r="1845" spans="1:2">
      <c r="A1845" s="365" t="s">
        <v>2017</v>
      </c>
      <c r="B1845" s="366">
        <v>18732.439999999999</v>
      </c>
    </row>
    <row r="1846" spans="1:2">
      <c r="A1846" s="365" t="s">
        <v>2018</v>
      </c>
      <c r="B1846" s="366">
        <v>20303.07</v>
      </c>
    </row>
    <row r="1847" spans="1:2">
      <c r="A1847" s="365" t="s">
        <v>2019</v>
      </c>
      <c r="B1847" s="366">
        <v>19705.84</v>
      </c>
    </row>
    <row r="1848" spans="1:2">
      <c r="A1848" s="365" t="s">
        <v>2020</v>
      </c>
      <c r="B1848" s="366">
        <v>556.01</v>
      </c>
    </row>
    <row r="1849" spans="1:2">
      <c r="A1849" s="365" t="s">
        <v>2021</v>
      </c>
      <c r="B1849" s="366">
        <v>527.41</v>
      </c>
    </row>
    <row r="1850" spans="1:2">
      <c r="A1850" s="365" t="s">
        <v>2022</v>
      </c>
      <c r="B1850" s="366">
        <v>254.09</v>
      </c>
    </row>
    <row r="1851" spans="1:2">
      <c r="A1851" s="365" t="s">
        <v>2023</v>
      </c>
      <c r="B1851" s="366">
        <v>242.08</v>
      </c>
    </row>
    <row r="1852" spans="1:2">
      <c r="A1852" s="365" t="s">
        <v>2024</v>
      </c>
      <c r="B1852" s="366">
        <v>128.83000000000001</v>
      </c>
    </row>
    <row r="1853" spans="1:2">
      <c r="A1853" s="365" t="s">
        <v>2025</v>
      </c>
      <c r="B1853" s="366">
        <v>124.01</v>
      </c>
    </row>
    <row r="1854" spans="1:2">
      <c r="A1854" s="365" t="s">
        <v>2026</v>
      </c>
      <c r="B1854" s="366">
        <v>3.73</v>
      </c>
    </row>
    <row r="1855" spans="1:2">
      <c r="A1855" s="365" t="s">
        <v>2027</v>
      </c>
      <c r="B1855" s="366">
        <v>3.4</v>
      </c>
    </row>
    <row r="1856" spans="1:2">
      <c r="A1856" s="365" t="s">
        <v>2028</v>
      </c>
      <c r="B1856" s="366">
        <v>115.94</v>
      </c>
    </row>
    <row r="1857" spans="1:2">
      <c r="A1857" s="365" t="s">
        <v>2029</v>
      </c>
      <c r="B1857" s="366">
        <v>108.75</v>
      </c>
    </row>
    <row r="1858" spans="1:2">
      <c r="A1858" s="365" t="s">
        <v>2030</v>
      </c>
      <c r="B1858" s="366">
        <v>25071.07</v>
      </c>
    </row>
    <row r="1859" spans="1:2">
      <c r="A1859" s="365" t="s">
        <v>2031</v>
      </c>
      <c r="B1859" s="366">
        <v>22780.89</v>
      </c>
    </row>
    <row r="1860" spans="1:2">
      <c r="A1860" s="365" t="s">
        <v>2032</v>
      </c>
      <c r="B1860" s="366">
        <v>21321.87</v>
      </c>
    </row>
    <row r="1861" spans="1:2">
      <c r="A1861" s="365" t="s">
        <v>2033</v>
      </c>
      <c r="B1861" s="366">
        <v>19031.68</v>
      </c>
    </row>
    <row r="1862" spans="1:2">
      <c r="A1862" s="365" t="s">
        <v>2034</v>
      </c>
      <c r="B1862" s="366">
        <v>12986.07</v>
      </c>
    </row>
    <row r="1863" spans="1:2">
      <c r="A1863" s="365" t="s">
        <v>2035</v>
      </c>
      <c r="B1863" s="366">
        <v>11560.56</v>
      </c>
    </row>
    <row r="1864" spans="1:2">
      <c r="A1864" s="365" t="s">
        <v>2036</v>
      </c>
      <c r="B1864" s="366">
        <v>48631.09</v>
      </c>
    </row>
    <row r="1865" spans="1:2">
      <c r="A1865" s="365" t="s">
        <v>2037</v>
      </c>
      <c r="B1865" s="366">
        <v>43915.25</v>
      </c>
    </row>
    <row r="1866" spans="1:2">
      <c r="A1866" s="365" t="s">
        <v>2038</v>
      </c>
      <c r="B1866" s="366">
        <v>35254.339999999997</v>
      </c>
    </row>
    <row r="1867" spans="1:2">
      <c r="A1867" s="365" t="s">
        <v>2039</v>
      </c>
      <c r="B1867" s="366">
        <v>31479.63</v>
      </c>
    </row>
    <row r="1868" spans="1:2">
      <c r="A1868" s="365" t="s">
        <v>2040</v>
      </c>
      <c r="B1868" s="366">
        <v>28546.53</v>
      </c>
    </row>
    <row r="1869" spans="1:2">
      <c r="A1869" s="365" t="s">
        <v>2041</v>
      </c>
      <c r="B1869" s="366">
        <v>25245.03</v>
      </c>
    </row>
    <row r="1870" spans="1:2">
      <c r="A1870" s="365" t="s">
        <v>2042</v>
      </c>
      <c r="B1870" s="366">
        <v>101.43</v>
      </c>
    </row>
    <row r="1871" spans="1:2">
      <c r="A1871" s="365" t="s">
        <v>2043</v>
      </c>
      <c r="B1871" s="366">
        <v>93.33</v>
      </c>
    </row>
    <row r="1872" spans="1:2">
      <c r="A1872" s="365" t="s">
        <v>2044</v>
      </c>
      <c r="B1872" s="366">
        <v>68.680000000000007</v>
      </c>
    </row>
    <row r="1873" spans="1:2">
      <c r="A1873" s="365" t="s">
        <v>2045</v>
      </c>
      <c r="B1873" s="366">
        <v>68.680000000000007</v>
      </c>
    </row>
    <row r="1874" spans="1:2">
      <c r="A1874" s="365" t="s">
        <v>2046</v>
      </c>
      <c r="B1874" s="366">
        <v>20.61</v>
      </c>
    </row>
    <row r="1875" spans="1:2">
      <c r="A1875" s="365" t="s">
        <v>2047</v>
      </c>
      <c r="B1875" s="366">
        <v>20.61</v>
      </c>
    </row>
    <row r="1876" spans="1:2">
      <c r="A1876" s="365" t="s">
        <v>2048</v>
      </c>
      <c r="B1876" s="366">
        <v>136.52000000000001</v>
      </c>
    </row>
    <row r="1877" spans="1:2">
      <c r="A1877" s="365" t="s">
        <v>2049</v>
      </c>
      <c r="B1877" s="366">
        <v>136.52000000000001</v>
      </c>
    </row>
    <row r="1878" spans="1:2">
      <c r="A1878" s="365" t="s">
        <v>2050</v>
      </c>
      <c r="B1878" s="366">
        <v>44.99</v>
      </c>
    </row>
    <row r="1879" spans="1:2">
      <c r="A1879" s="365" t="s">
        <v>2051</v>
      </c>
      <c r="B1879" s="366">
        <v>44.99</v>
      </c>
    </row>
    <row r="1880" spans="1:2">
      <c r="A1880" s="365" t="s">
        <v>2052</v>
      </c>
      <c r="B1880" s="366">
        <v>11.12</v>
      </c>
    </row>
    <row r="1881" spans="1:2">
      <c r="A1881" s="365" t="s">
        <v>2053</v>
      </c>
      <c r="B1881" s="366">
        <v>11.12</v>
      </c>
    </row>
    <row r="1882" spans="1:2">
      <c r="A1882" s="365" t="s">
        <v>2054</v>
      </c>
      <c r="B1882" s="366">
        <v>10.210000000000001</v>
      </c>
    </row>
    <row r="1883" spans="1:2">
      <c r="A1883" s="365" t="s">
        <v>2055</v>
      </c>
      <c r="B1883" s="366">
        <v>9.06</v>
      </c>
    </row>
    <row r="1884" spans="1:2">
      <c r="A1884" s="365" t="s">
        <v>2056</v>
      </c>
      <c r="B1884" s="366">
        <v>97.33</v>
      </c>
    </row>
    <row r="1885" spans="1:2">
      <c r="A1885" s="365" t="s">
        <v>2057</v>
      </c>
      <c r="B1885" s="366">
        <v>85.83</v>
      </c>
    </row>
    <row r="1886" spans="1:2">
      <c r="A1886" s="365" t="s">
        <v>138</v>
      </c>
      <c r="B1886" s="366">
        <v>61.42</v>
      </c>
    </row>
    <row r="1887" spans="1:2">
      <c r="A1887" s="365" t="s">
        <v>2058</v>
      </c>
      <c r="B1887" s="366">
        <v>53.23</v>
      </c>
    </row>
    <row r="1888" spans="1:2">
      <c r="A1888" s="365" t="s">
        <v>2059</v>
      </c>
      <c r="B1888" s="366">
        <v>77.680000000000007</v>
      </c>
    </row>
    <row r="1889" spans="1:2">
      <c r="A1889" s="365" t="s">
        <v>2060</v>
      </c>
      <c r="B1889" s="366">
        <v>67.319999999999993</v>
      </c>
    </row>
    <row r="1890" spans="1:2">
      <c r="A1890" s="365" t="s">
        <v>2061</v>
      </c>
      <c r="B1890" s="366">
        <v>104.78</v>
      </c>
    </row>
    <row r="1891" spans="1:2">
      <c r="A1891" s="365" t="s">
        <v>2062</v>
      </c>
      <c r="B1891" s="366">
        <v>90.8</v>
      </c>
    </row>
    <row r="1892" spans="1:2">
      <c r="A1892" s="365" t="s">
        <v>2063</v>
      </c>
      <c r="B1892" s="366">
        <v>140.91</v>
      </c>
    </row>
    <row r="1893" spans="1:2">
      <c r="A1893" s="365" t="s">
        <v>2064</v>
      </c>
      <c r="B1893" s="366">
        <v>122.11</v>
      </c>
    </row>
    <row r="1894" spans="1:2">
      <c r="A1894" s="365" t="s">
        <v>2065</v>
      </c>
      <c r="B1894" s="366">
        <v>175.24</v>
      </c>
    </row>
    <row r="1895" spans="1:2">
      <c r="A1895" s="365" t="s">
        <v>2066</v>
      </c>
      <c r="B1895" s="366">
        <v>151.86000000000001</v>
      </c>
    </row>
    <row r="1896" spans="1:2">
      <c r="A1896" s="365" t="s">
        <v>2067</v>
      </c>
      <c r="B1896" s="366">
        <v>135.49</v>
      </c>
    </row>
    <row r="1897" spans="1:2">
      <c r="A1897" s="365" t="s">
        <v>2068</v>
      </c>
      <c r="B1897" s="366">
        <v>117.42</v>
      </c>
    </row>
    <row r="1898" spans="1:2">
      <c r="A1898" s="365" t="s">
        <v>2069</v>
      </c>
      <c r="B1898" s="366">
        <v>171.62</v>
      </c>
    </row>
    <row r="1899" spans="1:2">
      <c r="A1899" s="365" t="s">
        <v>2070</v>
      </c>
      <c r="B1899" s="366">
        <v>148.72999999999999</v>
      </c>
    </row>
    <row r="1900" spans="1:2">
      <c r="A1900" s="365" t="s">
        <v>2071</v>
      </c>
      <c r="B1900" s="366">
        <v>198.72</v>
      </c>
    </row>
    <row r="1901" spans="1:2">
      <c r="A1901" s="365" t="s">
        <v>2072</v>
      </c>
      <c r="B1901" s="366">
        <v>172.21</v>
      </c>
    </row>
    <row r="1902" spans="1:2">
      <c r="A1902" s="365" t="s">
        <v>2073</v>
      </c>
      <c r="B1902" s="366">
        <v>234.86</v>
      </c>
    </row>
    <row r="1903" spans="1:2">
      <c r="A1903" s="365" t="s">
        <v>2074</v>
      </c>
      <c r="B1903" s="366">
        <v>203.52</v>
      </c>
    </row>
    <row r="1904" spans="1:2">
      <c r="A1904" s="365" t="s">
        <v>2075</v>
      </c>
      <c r="B1904" s="366">
        <v>270.99</v>
      </c>
    </row>
    <row r="1905" spans="1:2">
      <c r="A1905" s="365" t="s">
        <v>2076</v>
      </c>
      <c r="B1905" s="366">
        <v>234.84</v>
      </c>
    </row>
    <row r="1906" spans="1:2">
      <c r="A1906" s="365" t="s">
        <v>2077</v>
      </c>
      <c r="B1906" s="366">
        <v>86.71</v>
      </c>
    </row>
    <row r="1907" spans="1:2">
      <c r="A1907" s="365" t="s">
        <v>2078</v>
      </c>
      <c r="B1907" s="366">
        <v>75.14</v>
      </c>
    </row>
    <row r="1908" spans="1:2">
      <c r="A1908" s="365" t="s">
        <v>2079</v>
      </c>
      <c r="B1908" s="366">
        <v>101.17</v>
      </c>
    </row>
    <row r="1909" spans="1:2">
      <c r="A1909" s="365" t="s">
        <v>2080</v>
      </c>
      <c r="B1909" s="366">
        <v>87.67</v>
      </c>
    </row>
    <row r="1910" spans="1:2">
      <c r="A1910" s="365" t="s">
        <v>2081</v>
      </c>
      <c r="B1910" s="366">
        <v>162.59</v>
      </c>
    </row>
    <row r="1911" spans="1:2">
      <c r="A1911" s="365" t="s">
        <v>2082</v>
      </c>
      <c r="B1911" s="366">
        <v>140.9</v>
      </c>
    </row>
    <row r="1912" spans="1:2">
      <c r="A1912" s="365" t="s">
        <v>2083</v>
      </c>
      <c r="B1912" s="366">
        <v>198.72</v>
      </c>
    </row>
    <row r="1913" spans="1:2">
      <c r="A1913" s="365" t="s">
        <v>2084</v>
      </c>
      <c r="B1913" s="366">
        <v>172.21</v>
      </c>
    </row>
    <row r="1914" spans="1:2">
      <c r="A1914" s="365" t="s">
        <v>2085</v>
      </c>
      <c r="B1914" s="366">
        <v>234.86</v>
      </c>
    </row>
    <row r="1915" spans="1:2">
      <c r="A1915" s="365" t="s">
        <v>2086</v>
      </c>
      <c r="B1915" s="366">
        <v>203.52</v>
      </c>
    </row>
    <row r="1916" spans="1:2">
      <c r="A1916" s="365" t="s">
        <v>2087</v>
      </c>
      <c r="B1916" s="366">
        <v>99.36</v>
      </c>
    </row>
    <row r="1917" spans="1:2">
      <c r="A1917" s="365" t="s">
        <v>2088</v>
      </c>
      <c r="B1917" s="366">
        <v>86.1</v>
      </c>
    </row>
    <row r="1918" spans="1:2">
      <c r="A1918" s="365" t="s">
        <v>2089</v>
      </c>
      <c r="B1918" s="366">
        <v>180.66</v>
      </c>
    </row>
    <row r="1919" spans="1:2">
      <c r="A1919" s="365" t="s">
        <v>2090</v>
      </c>
      <c r="B1919" s="366">
        <v>156.56</v>
      </c>
    </row>
    <row r="1920" spans="1:2">
      <c r="A1920" s="365" t="s">
        <v>2091</v>
      </c>
      <c r="B1920" s="366">
        <v>270.99</v>
      </c>
    </row>
    <row r="1921" spans="1:2">
      <c r="A1921" s="365" t="s">
        <v>2092</v>
      </c>
      <c r="B1921" s="366">
        <v>234.84</v>
      </c>
    </row>
    <row r="1922" spans="1:2">
      <c r="A1922" s="365" t="s">
        <v>2093</v>
      </c>
      <c r="B1922" s="366">
        <v>325.19</v>
      </c>
    </row>
    <row r="1923" spans="1:2">
      <c r="A1923" s="365" t="s">
        <v>2094</v>
      </c>
      <c r="B1923" s="366">
        <v>281.8</v>
      </c>
    </row>
    <row r="1924" spans="1:2">
      <c r="A1924" s="365" t="s">
        <v>2095</v>
      </c>
      <c r="B1924" s="366">
        <v>379.39</v>
      </c>
    </row>
    <row r="1925" spans="1:2">
      <c r="A1925" s="365" t="s">
        <v>2096</v>
      </c>
      <c r="B1925" s="366">
        <v>328.77</v>
      </c>
    </row>
    <row r="1926" spans="1:2">
      <c r="A1926" s="365" t="s">
        <v>2097</v>
      </c>
      <c r="B1926" s="366">
        <v>48.87</v>
      </c>
    </row>
    <row r="1927" spans="1:2">
      <c r="A1927" s="365" t="s">
        <v>2098</v>
      </c>
      <c r="B1927" s="366">
        <v>42.35</v>
      </c>
    </row>
    <row r="1928" spans="1:2">
      <c r="A1928" s="365" t="s">
        <v>2099</v>
      </c>
      <c r="B1928" s="366">
        <v>130.22999999999999</v>
      </c>
    </row>
    <row r="1929" spans="1:2">
      <c r="A1929" s="365" t="s">
        <v>2100</v>
      </c>
      <c r="B1929" s="366">
        <v>112.83</v>
      </c>
    </row>
    <row r="1930" spans="1:2">
      <c r="A1930" s="365" t="s">
        <v>2101</v>
      </c>
      <c r="B1930" s="366">
        <v>117.21</v>
      </c>
    </row>
    <row r="1931" spans="1:2">
      <c r="A1931" s="365" t="s">
        <v>2102</v>
      </c>
      <c r="B1931" s="366">
        <v>101.55</v>
      </c>
    </row>
    <row r="1932" spans="1:2">
      <c r="A1932" s="365" t="s">
        <v>2103</v>
      </c>
      <c r="B1932" s="366">
        <v>43.99</v>
      </c>
    </row>
    <row r="1933" spans="1:2">
      <c r="A1933" s="365" t="s">
        <v>2104</v>
      </c>
      <c r="B1933" s="366">
        <v>38.11</v>
      </c>
    </row>
    <row r="1934" spans="1:2">
      <c r="A1934" s="365" t="s">
        <v>2105</v>
      </c>
      <c r="B1934" s="366">
        <v>43.35</v>
      </c>
    </row>
    <row r="1935" spans="1:2">
      <c r="A1935" s="365" t="s">
        <v>2106</v>
      </c>
      <c r="B1935" s="366">
        <v>37.57</v>
      </c>
    </row>
    <row r="1936" spans="1:2">
      <c r="A1936" s="365" t="s">
        <v>2107</v>
      </c>
      <c r="B1936" s="366">
        <v>58.71</v>
      </c>
    </row>
    <row r="1937" spans="1:2">
      <c r="A1937" s="365" t="s">
        <v>2108</v>
      </c>
      <c r="B1937" s="366">
        <v>50.88</v>
      </c>
    </row>
    <row r="1938" spans="1:2">
      <c r="A1938" s="365" t="s">
        <v>2109</v>
      </c>
      <c r="B1938" s="366">
        <v>190.17</v>
      </c>
    </row>
    <row r="1939" spans="1:2">
      <c r="A1939" s="365" t="s">
        <v>2110</v>
      </c>
      <c r="B1939" s="366">
        <v>165.61</v>
      </c>
    </row>
    <row r="1940" spans="1:2">
      <c r="A1940" s="365" t="s">
        <v>2111</v>
      </c>
      <c r="B1940" s="366">
        <v>44.44</v>
      </c>
    </row>
    <row r="1941" spans="1:2">
      <c r="A1941" s="365" t="s">
        <v>2112</v>
      </c>
      <c r="B1941" s="366">
        <v>38.51</v>
      </c>
    </row>
    <row r="1942" spans="1:2">
      <c r="A1942" s="365" t="s">
        <v>2113</v>
      </c>
      <c r="B1942" s="366">
        <v>94.84</v>
      </c>
    </row>
    <row r="1943" spans="1:2">
      <c r="A1943" s="365" t="s">
        <v>2114</v>
      </c>
      <c r="B1943" s="366">
        <v>82.19</v>
      </c>
    </row>
    <row r="1944" spans="1:2">
      <c r="A1944" s="365" t="s">
        <v>2115</v>
      </c>
      <c r="B1944" s="366">
        <v>9.0299999999999994</v>
      </c>
    </row>
    <row r="1945" spans="1:2">
      <c r="A1945" s="365" t="s">
        <v>2116</v>
      </c>
      <c r="B1945" s="366">
        <v>7.82</v>
      </c>
    </row>
    <row r="1946" spans="1:2">
      <c r="A1946" s="365" t="s">
        <v>2117</v>
      </c>
      <c r="B1946" s="366">
        <v>18.96</v>
      </c>
    </row>
    <row r="1947" spans="1:2">
      <c r="A1947" s="365" t="s">
        <v>2118</v>
      </c>
      <c r="B1947" s="366">
        <v>16.43</v>
      </c>
    </row>
    <row r="1948" spans="1:2">
      <c r="A1948" s="365" t="s">
        <v>2119</v>
      </c>
      <c r="B1948" s="366">
        <v>75.87</v>
      </c>
    </row>
    <row r="1949" spans="1:2">
      <c r="A1949" s="365" t="s">
        <v>2120</v>
      </c>
      <c r="B1949" s="366">
        <v>65.75</v>
      </c>
    </row>
    <row r="1950" spans="1:2">
      <c r="A1950" s="365" t="s">
        <v>2121</v>
      </c>
      <c r="B1950" s="366">
        <v>97.55</v>
      </c>
    </row>
    <row r="1951" spans="1:2">
      <c r="A1951" s="365" t="s">
        <v>2122</v>
      </c>
      <c r="B1951" s="366">
        <v>84.54</v>
      </c>
    </row>
    <row r="1952" spans="1:2">
      <c r="A1952" s="365" t="s">
        <v>2123</v>
      </c>
      <c r="B1952" s="366">
        <v>130.07</v>
      </c>
    </row>
    <row r="1953" spans="1:2">
      <c r="A1953" s="365" t="s">
        <v>2124</v>
      </c>
      <c r="B1953" s="366">
        <v>112.72</v>
      </c>
    </row>
    <row r="1954" spans="1:2">
      <c r="A1954" s="365" t="s">
        <v>2125</v>
      </c>
      <c r="B1954" s="366">
        <v>114.35</v>
      </c>
    </row>
    <row r="1955" spans="1:2">
      <c r="A1955" s="365" t="s">
        <v>2126</v>
      </c>
      <c r="B1955" s="366">
        <v>99.1</v>
      </c>
    </row>
    <row r="1956" spans="1:2">
      <c r="A1956" s="365" t="s">
        <v>2127</v>
      </c>
      <c r="B1956" s="366">
        <v>207.76</v>
      </c>
    </row>
    <row r="1957" spans="1:2">
      <c r="A1957" s="365" t="s">
        <v>2128</v>
      </c>
      <c r="B1957" s="366">
        <v>180.04</v>
      </c>
    </row>
    <row r="1958" spans="1:2">
      <c r="A1958" s="365" t="s">
        <v>2129</v>
      </c>
      <c r="B1958" s="366">
        <v>245.33</v>
      </c>
    </row>
    <row r="1959" spans="1:2">
      <c r="A1959" s="365" t="s">
        <v>2130</v>
      </c>
      <c r="B1959" s="366">
        <v>229.67</v>
      </c>
    </row>
    <row r="1960" spans="1:2">
      <c r="A1960" s="365" t="s">
        <v>2131</v>
      </c>
      <c r="B1960" s="366">
        <v>221.4</v>
      </c>
    </row>
    <row r="1961" spans="1:2">
      <c r="A1961" s="365" t="s">
        <v>2132</v>
      </c>
      <c r="B1961" s="366">
        <v>191.83</v>
      </c>
    </row>
    <row r="1962" spans="1:2">
      <c r="A1962" s="365" t="s">
        <v>2133</v>
      </c>
      <c r="B1962" s="366">
        <v>228.18</v>
      </c>
    </row>
    <row r="1963" spans="1:2">
      <c r="A1963" s="365" t="s">
        <v>2134</v>
      </c>
      <c r="B1963" s="366">
        <v>197.7</v>
      </c>
    </row>
    <row r="1964" spans="1:2">
      <c r="A1964" s="365" t="s">
        <v>2135</v>
      </c>
      <c r="B1964" s="366">
        <v>236.76</v>
      </c>
    </row>
    <row r="1965" spans="1:2">
      <c r="A1965" s="365" t="s">
        <v>2136</v>
      </c>
      <c r="B1965" s="366">
        <v>205.14</v>
      </c>
    </row>
    <row r="1966" spans="1:2">
      <c r="A1966" s="365" t="s">
        <v>2137</v>
      </c>
      <c r="B1966" s="366">
        <v>243.54</v>
      </c>
    </row>
    <row r="1967" spans="1:2">
      <c r="A1967" s="365" t="s">
        <v>2138</v>
      </c>
      <c r="B1967" s="366">
        <v>211.02</v>
      </c>
    </row>
    <row r="1968" spans="1:2">
      <c r="A1968" s="365" t="s">
        <v>2139</v>
      </c>
      <c r="B1968" s="366">
        <v>254.84</v>
      </c>
    </row>
    <row r="1969" spans="1:2">
      <c r="A1969" s="365" t="s">
        <v>2140</v>
      </c>
      <c r="B1969" s="366">
        <v>220.8</v>
      </c>
    </row>
    <row r="1970" spans="1:2">
      <c r="A1970" s="365" t="s">
        <v>2141</v>
      </c>
      <c r="B1970" s="366">
        <v>384.07</v>
      </c>
    </row>
    <row r="1971" spans="1:2">
      <c r="A1971" s="365" t="s">
        <v>2142</v>
      </c>
      <c r="B1971" s="366">
        <v>332.77</v>
      </c>
    </row>
    <row r="1972" spans="1:2">
      <c r="A1972" s="365" t="s">
        <v>2143</v>
      </c>
      <c r="B1972" s="366">
        <v>395.82</v>
      </c>
    </row>
    <row r="1973" spans="1:2">
      <c r="A1973" s="365" t="s">
        <v>2144</v>
      </c>
      <c r="B1973" s="366">
        <v>342.95</v>
      </c>
    </row>
    <row r="1974" spans="1:2">
      <c r="A1974" s="365" t="s">
        <v>2145</v>
      </c>
      <c r="B1974" s="366">
        <v>411.18</v>
      </c>
    </row>
    <row r="1975" spans="1:2">
      <c r="A1975" s="365" t="s">
        <v>2146</v>
      </c>
      <c r="B1975" s="366">
        <v>356.26</v>
      </c>
    </row>
    <row r="1976" spans="1:2">
      <c r="A1976" s="365" t="s">
        <v>2147</v>
      </c>
      <c r="B1976" s="366">
        <v>422.48</v>
      </c>
    </row>
    <row r="1977" spans="1:2">
      <c r="A1977" s="365" t="s">
        <v>2148</v>
      </c>
      <c r="B1977" s="366">
        <v>366.05</v>
      </c>
    </row>
    <row r="1978" spans="1:2">
      <c r="A1978" s="365" t="s">
        <v>2149</v>
      </c>
      <c r="B1978" s="366">
        <v>441.9</v>
      </c>
    </row>
    <row r="1979" spans="1:2">
      <c r="A1979" s="365" t="s">
        <v>2150</v>
      </c>
      <c r="B1979" s="366">
        <v>382.88</v>
      </c>
    </row>
    <row r="1980" spans="1:2">
      <c r="A1980" s="365" t="s">
        <v>2151</v>
      </c>
      <c r="B1980" s="366">
        <v>126.51</v>
      </c>
    </row>
    <row r="1981" spans="1:2">
      <c r="A1981" s="365" t="s">
        <v>2152</v>
      </c>
      <c r="B1981" s="366">
        <v>109.62</v>
      </c>
    </row>
    <row r="1982" spans="1:2">
      <c r="A1982" s="365" t="s">
        <v>2153</v>
      </c>
      <c r="B1982" s="366">
        <v>268.85000000000002</v>
      </c>
    </row>
    <row r="1983" spans="1:2">
      <c r="A1983" s="365" t="s">
        <v>2154</v>
      </c>
      <c r="B1983" s="366">
        <v>232.94</v>
      </c>
    </row>
    <row r="1984" spans="1:2">
      <c r="A1984" s="365" t="s">
        <v>2155</v>
      </c>
      <c r="B1984" s="366">
        <v>289.26</v>
      </c>
    </row>
    <row r="1985" spans="1:2">
      <c r="A1985" s="365" t="s">
        <v>2156</v>
      </c>
      <c r="B1985" s="366">
        <v>250.63</v>
      </c>
    </row>
    <row r="1986" spans="1:2">
      <c r="A1986" s="365" t="s">
        <v>2157</v>
      </c>
      <c r="B1986" s="366">
        <v>249.72</v>
      </c>
    </row>
    <row r="1987" spans="1:2">
      <c r="A1987" s="365" t="s">
        <v>2158</v>
      </c>
      <c r="B1987" s="366">
        <v>216.37</v>
      </c>
    </row>
    <row r="1988" spans="1:2">
      <c r="A1988" s="365" t="s">
        <v>2159</v>
      </c>
      <c r="B1988" s="366">
        <v>201.66</v>
      </c>
    </row>
    <row r="1989" spans="1:2">
      <c r="A1989" s="365" t="s">
        <v>2160</v>
      </c>
      <c r="B1989" s="366">
        <v>185.65</v>
      </c>
    </row>
    <row r="1990" spans="1:2">
      <c r="A1990" s="365" t="s">
        <v>2161</v>
      </c>
      <c r="B1990" s="366">
        <v>224.57</v>
      </c>
    </row>
    <row r="1991" spans="1:2">
      <c r="A1991" s="365" t="s">
        <v>2162</v>
      </c>
      <c r="B1991" s="366">
        <v>208.18</v>
      </c>
    </row>
    <row r="1992" spans="1:2">
      <c r="A1992" s="365" t="s">
        <v>2163</v>
      </c>
      <c r="B1992" s="366">
        <v>135.06</v>
      </c>
    </row>
    <row r="1993" spans="1:2">
      <c r="A1993" s="365" t="s">
        <v>2164</v>
      </c>
      <c r="B1993" s="366">
        <v>124.22</v>
      </c>
    </row>
    <row r="1994" spans="1:2">
      <c r="A1994" s="365" t="s">
        <v>2165</v>
      </c>
      <c r="B1994" s="366">
        <v>139.13999999999999</v>
      </c>
    </row>
    <row r="1995" spans="1:2">
      <c r="A1995" s="365" t="s">
        <v>2166</v>
      </c>
      <c r="B1995" s="366">
        <v>127.98</v>
      </c>
    </row>
    <row r="1996" spans="1:2">
      <c r="A1996" s="365" t="s">
        <v>2167</v>
      </c>
      <c r="B1996" s="366">
        <v>144.49</v>
      </c>
    </row>
    <row r="1997" spans="1:2">
      <c r="A1997" s="365" t="s">
        <v>2168</v>
      </c>
      <c r="B1997" s="366">
        <v>132.88999999999999</v>
      </c>
    </row>
    <row r="1998" spans="1:2">
      <c r="A1998" s="365" t="s">
        <v>2169</v>
      </c>
      <c r="B1998" s="366">
        <v>148.55000000000001</v>
      </c>
    </row>
    <row r="1999" spans="1:2">
      <c r="A1999" s="365" t="s">
        <v>2170</v>
      </c>
      <c r="B1999" s="366">
        <v>136.62</v>
      </c>
    </row>
    <row r="2000" spans="1:2">
      <c r="A2000" s="365" t="s">
        <v>2171</v>
      </c>
      <c r="B2000" s="366">
        <v>155.35</v>
      </c>
    </row>
    <row r="2001" spans="1:2">
      <c r="A2001" s="365" t="s">
        <v>2172</v>
      </c>
      <c r="B2001" s="366">
        <v>142.88</v>
      </c>
    </row>
    <row r="2002" spans="1:2">
      <c r="A2002" s="365" t="s">
        <v>2173</v>
      </c>
      <c r="B2002" s="366">
        <v>94.96</v>
      </c>
    </row>
    <row r="2003" spans="1:2">
      <c r="A2003" s="365" t="s">
        <v>2174</v>
      </c>
      <c r="B2003" s="366">
        <v>92.79</v>
      </c>
    </row>
    <row r="2004" spans="1:2">
      <c r="A2004" s="365" t="s">
        <v>2175</v>
      </c>
      <c r="B2004" s="366">
        <v>131.86000000000001</v>
      </c>
    </row>
    <row r="2005" spans="1:2">
      <c r="A2005" s="365" t="s">
        <v>2176</v>
      </c>
      <c r="B2005" s="366">
        <v>129.54</v>
      </c>
    </row>
    <row r="2006" spans="1:2">
      <c r="A2006" s="365" t="s">
        <v>2177</v>
      </c>
      <c r="B2006" s="366">
        <v>158.47</v>
      </c>
    </row>
    <row r="2007" spans="1:2">
      <c r="A2007" s="365" t="s">
        <v>2178</v>
      </c>
      <c r="B2007" s="366">
        <v>146.29</v>
      </c>
    </row>
    <row r="2008" spans="1:2">
      <c r="A2008" s="365" t="s">
        <v>2179</v>
      </c>
      <c r="B2008" s="366">
        <v>163.25</v>
      </c>
    </row>
    <row r="2009" spans="1:2">
      <c r="A2009" s="365" t="s">
        <v>2180</v>
      </c>
      <c r="B2009" s="366">
        <v>150.69999999999999</v>
      </c>
    </row>
    <row r="2010" spans="1:2">
      <c r="A2010" s="365" t="s">
        <v>2181</v>
      </c>
      <c r="B2010" s="366">
        <v>169.59</v>
      </c>
    </row>
    <row r="2011" spans="1:2">
      <c r="A2011" s="365" t="s">
        <v>2182</v>
      </c>
      <c r="B2011" s="366">
        <v>156.55000000000001</v>
      </c>
    </row>
    <row r="2012" spans="1:2">
      <c r="A2012" s="365" t="s">
        <v>2183</v>
      </c>
      <c r="B2012" s="366">
        <v>174.36</v>
      </c>
    </row>
    <row r="2013" spans="1:2">
      <c r="A2013" s="365" t="s">
        <v>2184</v>
      </c>
      <c r="B2013" s="366">
        <v>160.96</v>
      </c>
    </row>
    <row r="2014" spans="1:2">
      <c r="A2014" s="365" t="s">
        <v>2185</v>
      </c>
      <c r="B2014" s="366">
        <v>182.27</v>
      </c>
    </row>
    <row r="2015" spans="1:2">
      <c r="A2015" s="365" t="s">
        <v>2186</v>
      </c>
      <c r="B2015" s="366">
        <v>168.26</v>
      </c>
    </row>
    <row r="2016" spans="1:2">
      <c r="A2016" s="365" t="s">
        <v>2187</v>
      </c>
      <c r="B2016" s="366">
        <v>94.44</v>
      </c>
    </row>
    <row r="2017" spans="1:2">
      <c r="A2017" s="365" t="s">
        <v>2188</v>
      </c>
      <c r="B2017" s="366">
        <v>92.13</v>
      </c>
    </row>
    <row r="2018" spans="1:2">
      <c r="A2018" s="365" t="s">
        <v>2189</v>
      </c>
      <c r="B2018" s="366">
        <v>66.89</v>
      </c>
    </row>
    <row r="2019" spans="1:2">
      <c r="A2019" s="365" t="s">
        <v>2190</v>
      </c>
      <c r="B2019" s="366">
        <v>64.83</v>
      </c>
    </row>
    <row r="2020" spans="1:2">
      <c r="A2020" s="365" t="s">
        <v>2191</v>
      </c>
      <c r="B2020" s="366">
        <v>125</v>
      </c>
    </row>
    <row r="2021" spans="1:2">
      <c r="A2021" s="365" t="s">
        <v>2192</v>
      </c>
      <c r="B2021" s="366">
        <v>109.89</v>
      </c>
    </row>
    <row r="2022" spans="1:2">
      <c r="A2022" s="365" t="s">
        <v>2193</v>
      </c>
      <c r="B2022" s="366">
        <v>98.9</v>
      </c>
    </row>
    <row r="2023" spans="1:2">
      <c r="A2023" s="365" t="s">
        <v>2194</v>
      </c>
      <c r="B2023" s="366">
        <v>87.73</v>
      </c>
    </row>
    <row r="2024" spans="1:2">
      <c r="A2024" s="365" t="s">
        <v>2195</v>
      </c>
      <c r="B2024" s="366">
        <v>161.32</v>
      </c>
    </row>
    <row r="2025" spans="1:2">
      <c r="A2025" s="365" t="s">
        <v>2196</v>
      </c>
      <c r="B2025" s="366">
        <v>147.27000000000001</v>
      </c>
    </row>
    <row r="2026" spans="1:2">
      <c r="A2026" s="365" t="s">
        <v>2197</v>
      </c>
      <c r="B2026" s="366">
        <v>333.92</v>
      </c>
    </row>
    <row r="2027" spans="1:2">
      <c r="A2027" s="365" t="s">
        <v>2198</v>
      </c>
      <c r="B2027" s="366">
        <v>311.5</v>
      </c>
    </row>
    <row r="2028" spans="1:2">
      <c r="A2028" s="365" t="s">
        <v>2199</v>
      </c>
      <c r="B2028" s="366">
        <v>207.05</v>
      </c>
    </row>
    <row r="2029" spans="1:2">
      <c r="A2029" s="365" t="s">
        <v>2200</v>
      </c>
      <c r="B2029" s="366">
        <v>191.53</v>
      </c>
    </row>
    <row r="2030" spans="1:2">
      <c r="A2030" s="365" t="s">
        <v>2201</v>
      </c>
      <c r="B2030" s="366">
        <v>213.24</v>
      </c>
    </row>
    <row r="2031" spans="1:2">
      <c r="A2031" s="365" t="s">
        <v>2202</v>
      </c>
      <c r="B2031" s="366">
        <v>197.26</v>
      </c>
    </row>
    <row r="2032" spans="1:2">
      <c r="A2032" s="365" t="s">
        <v>2203</v>
      </c>
      <c r="B2032" s="366">
        <v>222.22</v>
      </c>
    </row>
    <row r="2033" spans="1:2">
      <c r="A2033" s="365" t="s">
        <v>2204</v>
      </c>
      <c r="B2033" s="366">
        <v>205.58</v>
      </c>
    </row>
    <row r="2034" spans="1:2">
      <c r="A2034" s="365" t="s">
        <v>2205</v>
      </c>
      <c r="B2034" s="366">
        <v>227.97</v>
      </c>
    </row>
    <row r="2035" spans="1:2">
      <c r="A2035" s="365" t="s">
        <v>2206</v>
      </c>
      <c r="B2035" s="366">
        <v>210.9</v>
      </c>
    </row>
    <row r="2036" spans="1:2">
      <c r="A2036" s="365" t="s">
        <v>2207</v>
      </c>
      <c r="B2036" s="366">
        <v>237.76</v>
      </c>
    </row>
    <row r="2037" spans="1:2">
      <c r="A2037" s="365" t="s">
        <v>2208</v>
      </c>
      <c r="B2037" s="366">
        <v>219.92</v>
      </c>
    </row>
    <row r="2038" spans="1:2">
      <c r="A2038" s="365" t="s">
        <v>2209</v>
      </c>
      <c r="B2038" s="366">
        <v>634.29999999999995</v>
      </c>
    </row>
    <row r="2039" spans="1:2">
      <c r="A2039" s="365" t="s">
        <v>2210</v>
      </c>
      <c r="B2039" s="366">
        <v>589.79999999999995</v>
      </c>
    </row>
    <row r="2040" spans="1:2">
      <c r="A2040" s="365" t="s">
        <v>2211</v>
      </c>
      <c r="B2040" s="366">
        <v>653.59</v>
      </c>
    </row>
    <row r="2041" spans="1:2">
      <c r="A2041" s="365" t="s">
        <v>2212</v>
      </c>
      <c r="B2041" s="366">
        <v>607.76</v>
      </c>
    </row>
    <row r="2042" spans="1:2">
      <c r="A2042" s="365" t="s">
        <v>2213</v>
      </c>
      <c r="B2042" s="366">
        <v>678.97</v>
      </c>
    </row>
    <row r="2043" spans="1:2">
      <c r="A2043" s="365" t="s">
        <v>2214</v>
      </c>
      <c r="B2043" s="366">
        <v>631.35</v>
      </c>
    </row>
    <row r="2044" spans="1:2">
      <c r="A2044" s="365" t="s">
        <v>2215</v>
      </c>
      <c r="B2044" s="366">
        <v>698.7</v>
      </c>
    </row>
    <row r="2045" spans="1:2">
      <c r="A2045" s="365" t="s">
        <v>2216</v>
      </c>
      <c r="B2045" s="366">
        <v>649.72</v>
      </c>
    </row>
    <row r="2046" spans="1:2">
      <c r="A2046" s="365" t="s">
        <v>2217</v>
      </c>
      <c r="B2046" s="366">
        <v>729.71</v>
      </c>
    </row>
    <row r="2047" spans="1:2">
      <c r="A2047" s="365" t="s">
        <v>2218</v>
      </c>
      <c r="B2047" s="366">
        <v>678.54</v>
      </c>
    </row>
    <row r="2048" spans="1:2">
      <c r="A2048" s="365" t="s">
        <v>2219</v>
      </c>
      <c r="B2048" s="366">
        <v>665.12</v>
      </c>
    </row>
    <row r="2049" spans="1:2">
      <c r="A2049" s="365" t="s">
        <v>2220</v>
      </c>
      <c r="B2049" s="366">
        <v>612.42999999999995</v>
      </c>
    </row>
    <row r="2050" spans="1:2">
      <c r="A2050" s="365" t="s">
        <v>2221</v>
      </c>
      <c r="B2050" s="366">
        <v>685.81</v>
      </c>
    </row>
    <row r="2051" spans="1:2">
      <c r="A2051" s="365" t="s">
        <v>2222</v>
      </c>
      <c r="B2051" s="366">
        <v>631.49</v>
      </c>
    </row>
    <row r="2052" spans="1:2">
      <c r="A2052" s="365" t="s">
        <v>2223</v>
      </c>
      <c r="B2052" s="366">
        <v>711.2</v>
      </c>
    </row>
    <row r="2053" spans="1:2">
      <c r="A2053" s="365" t="s">
        <v>2224</v>
      </c>
      <c r="B2053" s="366">
        <v>654.85</v>
      </c>
    </row>
    <row r="2054" spans="1:2">
      <c r="A2054" s="365" t="s">
        <v>2225</v>
      </c>
      <c r="B2054" s="366">
        <v>731.88</v>
      </c>
    </row>
    <row r="2055" spans="1:2">
      <c r="A2055" s="365" t="s">
        <v>2226</v>
      </c>
      <c r="B2055" s="366">
        <v>673.91</v>
      </c>
    </row>
    <row r="2056" spans="1:2">
      <c r="A2056" s="365" t="s">
        <v>2227</v>
      </c>
      <c r="B2056" s="366">
        <v>765.36</v>
      </c>
    </row>
    <row r="2057" spans="1:2">
      <c r="A2057" s="365" t="s">
        <v>2228</v>
      </c>
      <c r="B2057" s="366">
        <v>704.71</v>
      </c>
    </row>
    <row r="2058" spans="1:2">
      <c r="A2058" s="365" t="s">
        <v>2229</v>
      </c>
      <c r="B2058" s="366">
        <v>1538.77</v>
      </c>
    </row>
    <row r="2059" spans="1:2">
      <c r="A2059" s="365" t="s">
        <v>2230</v>
      </c>
      <c r="B2059" s="366">
        <v>1424.19</v>
      </c>
    </row>
    <row r="2060" spans="1:2">
      <c r="A2060" s="365" t="s">
        <v>2231</v>
      </c>
      <c r="B2060" s="366">
        <v>1605.32</v>
      </c>
    </row>
    <row r="2061" spans="1:2">
      <c r="A2061" s="365" t="s">
        <v>2232</v>
      </c>
      <c r="B2061" s="366">
        <v>1487.28</v>
      </c>
    </row>
    <row r="2062" spans="1:2">
      <c r="A2062" s="365" t="s">
        <v>2233</v>
      </c>
      <c r="B2062" s="366">
        <v>1668.58</v>
      </c>
    </row>
    <row r="2063" spans="1:2">
      <c r="A2063" s="365" t="s">
        <v>2234</v>
      </c>
      <c r="B2063" s="366">
        <v>1545.95</v>
      </c>
    </row>
    <row r="2064" spans="1:2">
      <c r="A2064" s="365" t="s">
        <v>2235</v>
      </c>
      <c r="B2064" s="366">
        <v>1716.12</v>
      </c>
    </row>
    <row r="2065" spans="1:2">
      <c r="A2065" s="365" t="s">
        <v>2236</v>
      </c>
      <c r="B2065" s="366">
        <v>1590.09</v>
      </c>
    </row>
    <row r="2066" spans="1:2">
      <c r="A2066" s="365" t="s">
        <v>2237</v>
      </c>
      <c r="B2066" s="366">
        <v>1795.1</v>
      </c>
    </row>
    <row r="2067" spans="1:2">
      <c r="A2067" s="365" t="s">
        <v>2238</v>
      </c>
      <c r="B2067" s="366">
        <v>1663.3</v>
      </c>
    </row>
    <row r="2068" spans="1:2">
      <c r="A2068" s="365" t="s">
        <v>2239</v>
      </c>
      <c r="B2068" s="366">
        <v>399.07</v>
      </c>
    </row>
    <row r="2069" spans="1:2">
      <c r="A2069" s="365" t="s">
        <v>2240</v>
      </c>
      <c r="B2069" s="366">
        <v>367.46</v>
      </c>
    </row>
    <row r="2070" spans="1:2">
      <c r="A2070" s="365" t="s">
        <v>2241</v>
      </c>
      <c r="B2070" s="366">
        <v>1107.01</v>
      </c>
    </row>
    <row r="2071" spans="1:2">
      <c r="A2071" s="365" t="s">
        <v>2242</v>
      </c>
      <c r="B2071" s="366">
        <v>1026.81</v>
      </c>
    </row>
    <row r="2072" spans="1:2">
      <c r="A2072" s="365" t="s">
        <v>2243</v>
      </c>
      <c r="B2072" s="366">
        <v>124.43</v>
      </c>
    </row>
    <row r="2073" spans="1:2">
      <c r="A2073" s="365" t="s">
        <v>2244</v>
      </c>
      <c r="B2073" s="366">
        <v>115.12</v>
      </c>
    </row>
    <row r="2074" spans="1:2">
      <c r="A2074" s="365" t="s">
        <v>2245</v>
      </c>
      <c r="B2074" s="366">
        <v>412.06</v>
      </c>
    </row>
    <row r="2075" spans="1:2">
      <c r="A2075" s="365" t="s">
        <v>2246</v>
      </c>
      <c r="B2075" s="366">
        <v>383.13</v>
      </c>
    </row>
    <row r="2076" spans="1:2">
      <c r="A2076" s="365" t="s">
        <v>2247</v>
      </c>
      <c r="B2076" s="366">
        <v>564.87</v>
      </c>
    </row>
    <row r="2077" spans="1:2">
      <c r="A2077" s="365" t="s">
        <v>2248</v>
      </c>
      <c r="B2077" s="366">
        <v>527.79</v>
      </c>
    </row>
    <row r="2078" spans="1:2">
      <c r="A2078" s="365" t="s">
        <v>2249</v>
      </c>
      <c r="B2078" s="366">
        <v>179.64</v>
      </c>
    </row>
    <row r="2079" spans="1:2">
      <c r="A2079" s="365" t="s">
        <v>2250</v>
      </c>
      <c r="B2079" s="366">
        <v>163.69999999999999</v>
      </c>
    </row>
    <row r="2080" spans="1:2">
      <c r="A2080" s="365" t="s">
        <v>2251</v>
      </c>
      <c r="B2080" s="366">
        <v>790.26</v>
      </c>
    </row>
    <row r="2081" spans="1:2">
      <c r="A2081" s="365" t="s">
        <v>2252</v>
      </c>
      <c r="B2081" s="366">
        <v>740.65</v>
      </c>
    </row>
    <row r="2082" spans="1:2">
      <c r="A2082" s="365" t="s">
        <v>2253</v>
      </c>
      <c r="B2082" s="366">
        <v>50.58</v>
      </c>
    </row>
    <row r="2083" spans="1:2">
      <c r="A2083" s="365" t="s">
        <v>2254</v>
      </c>
      <c r="B2083" s="366">
        <v>43.83</v>
      </c>
    </row>
    <row r="2084" spans="1:2">
      <c r="A2084" s="365" t="s">
        <v>2255</v>
      </c>
      <c r="B2084" s="366">
        <v>45.16</v>
      </c>
    </row>
    <row r="2085" spans="1:2">
      <c r="A2085" s="365" t="s">
        <v>2256</v>
      </c>
      <c r="B2085" s="366">
        <v>39.14</v>
      </c>
    </row>
    <row r="2086" spans="1:2">
      <c r="A2086" s="365" t="s">
        <v>2257</v>
      </c>
      <c r="B2086" s="366">
        <v>81.290000000000006</v>
      </c>
    </row>
    <row r="2087" spans="1:2">
      <c r="A2087" s="365" t="s">
        <v>2258</v>
      </c>
      <c r="B2087" s="366">
        <v>70.45</v>
      </c>
    </row>
    <row r="2088" spans="1:2">
      <c r="A2088" s="365" t="s">
        <v>2259</v>
      </c>
      <c r="B2088" s="366">
        <v>149.6</v>
      </c>
    </row>
    <row r="2089" spans="1:2">
      <c r="A2089" s="365" t="s">
        <v>2260</v>
      </c>
      <c r="B2089" s="366">
        <v>132.24</v>
      </c>
    </row>
    <row r="2090" spans="1:2">
      <c r="A2090" s="365" t="s">
        <v>2261</v>
      </c>
      <c r="B2090" s="366">
        <v>154.16999999999999</v>
      </c>
    </row>
    <row r="2091" spans="1:2">
      <c r="A2091" s="365" t="s">
        <v>2262</v>
      </c>
      <c r="B2091" s="366">
        <v>136.29</v>
      </c>
    </row>
    <row r="2092" spans="1:2">
      <c r="A2092" s="365" t="s">
        <v>2263</v>
      </c>
      <c r="B2092" s="366">
        <v>158.55000000000001</v>
      </c>
    </row>
    <row r="2093" spans="1:2">
      <c r="A2093" s="365" t="s">
        <v>2264</v>
      </c>
      <c r="B2093" s="366">
        <v>140.13999999999999</v>
      </c>
    </row>
    <row r="2094" spans="1:2">
      <c r="A2094" s="365" t="s">
        <v>2265</v>
      </c>
      <c r="B2094" s="366">
        <v>163.18</v>
      </c>
    </row>
    <row r="2095" spans="1:2">
      <c r="A2095" s="365" t="s">
        <v>2266</v>
      </c>
      <c r="B2095" s="366">
        <v>144.25</v>
      </c>
    </row>
    <row r="2096" spans="1:2">
      <c r="A2096" s="365" t="s">
        <v>2267</v>
      </c>
      <c r="B2096" s="366">
        <v>166.05</v>
      </c>
    </row>
    <row r="2097" spans="1:2">
      <c r="A2097" s="365" t="s">
        <v>2268</v>
      </c>
      <c r="B2097" s="366">
        <v>146.78</v>
      </c>
    </row>
    <row r="2098" spans="1:2">
      <c r="A2098" s="365" t="s">
        <v>2269</v>
      </c>
      <c r="B2098" s="366">
        <v>183.5</v>
      </c>
    </row>
    <row r="2099" spans="1:2">
      <c r="A2099" s="365" t="s">
        <v>2270</v>
      </c>
      <c r="B2099" s="366">
        <v>162.15</v>
      </c>
    </row>
    <row r="2100" spans="1:2">
      <c r="A2100" s="365" t="s">
        <v>2271</v>
      </c>
      <c r="B2100" s="366">
        <v>195.92</v>
      </c>
    </row>
    <row r="2101" spans="1:2">
      <c r="A2101" s="365" t="s">
        <v>2272</v>
      </c>
      <c r="B2101" s="366">
        <v>173.22</v>
      </c>
    </row>
    <row r="2102" spans="1:2">
      <c r="A2102" s="365" t="s">
        <v>2273</v>
      </c>
      <c r="B2102" s="366">
        <v>207.38</v>
      </c>
    </row>
    <row r="2103" spans="1:2">
      <c r="A2103" s="365" t="s">
        <v>2274</v>
      </c>
      <c r="B2103" s="366">
        <v>183.36</v>
      </c>
    </row>
    <row r="2104" spans="1:2">
      <c r="A2104" s="365" t="s">
        <v>2275</v>
      </c>
      <c r="B2104" s="366">
        <v>218.42</v>
      </c>
    </row>
    <row r="2105" spans="1:2">
      <c r="A2105" s="365" t="s">
        <v>2276</v>
      </c>
      <c r="B2105" s="366">
        <v>193.12</v>
      </c>
    </row>
    <row r="2106" spans="1:2">
      <c r="A2106" s="365" t="s">
        <v>2277</v>
      </c>
      <c r="B2106" s="366">
        <v>235.33</v>
      </c>
    </row>
    <row r="2107" spans="1:2">
      <c r="A2107" s="365" t="s">
        <v>2278</v>
      </c>
      <c r="B2107" s="366">
        <v>208.06</v>
      </c>
    </row>
    <row r="2108" spans="1:2">
      <c r="A2108" s="365" t="s">
        <v>2279</v>
      </c>
      <c r="B2108" s="366">
        <v>48.16</v>
      </c>
    </row>
    <row r="2109" spans="1:2">
      <c r="A2109" s="365" t="s">
        <v>2280</v>
      </c>
      <c r="B2109" s="366">
        <v>42.09</v>
      </c>
    </row>
    <row r="2110" spans="1:2">
      <c r="A2110" s="365" t="s">
        <v>2281</v>
      </c>
      <c r="B2110" s="366">
        <v>12.47</v>
      </c>
    </row>
    <row r="2111" spans="1:2">
      <c r="A2111" s="365" t="s">
        <v>2282</v>
      </c>
      <c r="B2111" s="366">
        <v>12.16</v>
      </c>
    </row>
    <row r="2112" spans="1:2">
      <c r="A2112" s="365" t="s">
        <v>2283</v>
      </c>
      <c r="B2112" s="366">
        <v>5.82</v>
      </c>
    </row>
    <row r="2113" spans="1:2">
      <c r="A2113" s="365" t="s">
        <v>2284</v>
      </c>
      <c r="B2113" s="366">
        <v>5.7</v>
      </c>
    </row>
    <row r="2114" spans="1:2">
      <c r="A2114" s="365" t="s">
        <v>2285</v>
      </c>
      <c r="B2114" s="366">
        <v>4.57</v>
      </c>
    </row>
    <row r="2115" spans="1:2">
      <c r="A2115" s="365" t="s">
        <v>2286</v>
      </c>
      <c r="B2115" s="366">
        <v>4.51</v>
      </c>
    </row>
    <row r="2116" spans="1:2">
      <c r="A2116" s="365" t="s">
        <v>2287</v>
      </c>
      <c r="B2116" s="366">
        <v>9.18</v>
      </c>
    </row>
    <row r="2117" spans="1:2">
      <c r="A2117" s="365" t="s">
        <v>2288</v>
      </c>
      <c r="B2117" s="366">
        <v>8.81</v>
      </c>
    </row>
    <row r="2118" spans="1:2">
      <c r="A2118" s="365" t="s">
        <v>2289</v>
      </c>
      <c r="B2118" s="366">
        <v>8.42</v>
      </c>
    </row>
    <row r="2119" spans="1:2">
      <c r="A2119" s="365" t="s">
        <v>2290</v>
      </c>
      <c r="B2119" s="366">
        <v>8.0500000000000007</v>
      </c>
    </row>
    <row r="2120" spans="1:2">
      <c r="A2120" s="365" t="s">
        <v>2291</v>
      </c>
      <c r="B2120" s="366">
        <v>21.25</v>
      </c>
    </row>
    <row r="2121" spans="1:2">
      <c r="A2121" s="365" t="s">
        <v>2292</v>
      </c>
      <c r="B2121" s="366">
        <v>20.94</v>
      </c>
    </row>
    <row r="2122" spans="1:2">
      <c r="A2122" s="365" t="s">
        <v>2293</v>
      </c>
      <c r="B2122" s="366">
        <v>23.86</v>
      </c>
    </row>
    <row r="2123" spans="1:2">
      <c r="A2123" s="365" t="s">
        <v>2294</v>
      </c>
      <c r="B2123" s="366">
        <v>23.52</v>
      </c>
    </row>
    <row r="2124" spans="1:2">
      <c r="A2124" s="365" t="s">
        <v>2295</v>
      </c>
      <c r="B2124" s="366">
        <v>25.6</v>
      </c>
    </row>
    <row r="2125" spans="1:2">
      <c r="A2125" s="365" t="s">
        <v>2296</v>
      </c>
      <c r="B2125" s="366">
        <v>25.25</v>
      </c>
    </row>
    <row r="2126" spans="1:2">
      <c r="A2126" s="365" t="s">
        <v>2297</v>
      </c>
      <c r="B2126" s="366">
        <v>29.08</v>
      </c>
    </row>
    <row r="2127" spans="1:2">
      <c r="A2127" s="365" t="s">
        <v>2298</v>
      </c>
      <c r="B2127" s="366">
        <v>28.69</v>
      </c>
    </row>
    <row r="2128" spans="1:2">
      <c r="A2128" s="365" t="s">
        <v>2299</v>
      </c>
      <c r="B2128" s="366">
        <v>32.85</v>
      </c>
    </row>
    <row r="2129" spans="1:2">
      <c r="A2129" s="365" t="s">
        <v>2300</v>
      </c>
      <c r="B2129" s="366">
        <v>32.42</v>
      </c>
    </row>
    <row r="2130" spans="1:2">
      <c r="A2130" s="365" t="s">
        <v>2301</v>
      </c>
      <c r="B2130" s="366">
        <v>44.45</v>
      </c>
    </row>
    <row r="2131" spans="1:2">
      <c r="A2131" s="365" t="s">
        <v>2302</v>
      </c>
      <c r="B2131" s="366">
        <v>43.89</v>
      </c>
    </row>
    <row r="2132" spans="1:2">
      <c r="A2132" s="365" t="s">
        <v>2303</v>
      </c>
      <c r="B2132" s="366">
        <v>58.96</v>
      </c>
    </row>
    <row r="2133" spans="1:2">
      <c r="A2133" s="365" t="s">
        <v>2304</v>
      </c>
      <c r="B2133" s="366">
        <v>58.23</v>
      </c>
    </row>
    <row r="2134" spans="1:2">
      <c r="A2134" s="365" t="s">
        <v>2305</v>
      </c>
      <c r="B2134" s="366">
        <v>73.459999999999994</v>
      </c>
    </row>
    <row r="2135" spans="1:2">
      <c r="A2135" s="365" t="s">
        <v>2306</v>
      </c>
      <c r="B2135" s="366">
        <v>72.569999999999993</v>
      </c>
    </row>
    <row r="2136" spans="1:2">
      <c r="A2136" s="365" t="s">
        <v>2307</v>
      </c>
      <c r="B2136" s="366">
        <v>87.96</v>
      </c>
    </row>
    <row r="2137" spans="1:2">
      <c r="A2137" s="365" t="s">
        <v>2308</v>
      </c>
      <c r="B2137" s="366">
        <v>86.91</v>
      </c>
    </row>
    <row r="2138" spans="1:2">
      <c r="A2138" s="365" t="s">
        <v>2309</v>
      </c>
      <c r="B2138" s="366">
        <v>102.47</v>
      </c>
    </row>
    <row r="2139" spans="1:2">
      <c r="A2139" s="365" t="s">
        <v>2310</v>
      </c>
      <c r="B2139" s="366">
        <v>101.25</v>
      </c>
    </row>
    <row r="2140" spans="1:2">
      <c r="A2140" s="365" t="s">
        <v>2311</v>
      </c>
      <c r="B2140" s="366">
        <v>36.92</v>
      </c>
    </row>
    <row r="2141" spans="1:2">
      <c r="A2141" s="365" t="s">
        <v>2312</v>
      </c>
      <c r="B2141" s="366">
        <v>35.049999999999997</v>
      </c>
    </row>
    <row r="2142" spans="1:2">
      <c r="A2142" s="365" t="s">
        <v>2313</v>
      </c>
      <c r="B2142" s="366">
        <v>47.09</v>
      </c>
    </row>
    <row r="2143" spans="1:2">
      <c r="A2143" s="365" t="s">
        <v>2314</v>
      </c>
      <c r="B2143" s="366">
        <v>44.66</v>
      </c>
    </row>
    <row r="2144" spans="1:2">
      <c r="A2144" s="365" t="s">
        <v>2315</v>
      </c>
      <c r="B2144" s="366">
        <v>27.73</v>
      </c>
    </row>
    <row r="2145" spans="1:2">
      <c r="A2145" s="365" t="s">
        <v>2316</v>
      </c>
      <c r="B2145" s="366">
        <v>27.12</v>
      </c>
    </row>
    <row r="2146" spans="1:2">
      <c r="A2146" s="365" t="s">
        <v>2317</v>
      </c>
      <c r="B2146" s="366">
        <v>33.590000000000003</v>
      </c>
    </row>
    <row r="2147" spans="1:2">
      <c r="A2147" s="365" t="s">
        <v>2318</v>
      </c>
      <c r="B2147" s="366">
        <v>32.659999999999997</v>
      </c>
    </row>
    <row r="2148" spans="1:2">
      <c r="A2148" s="365" t="s">
        <v>2319</v>
      </c>
      <c r="B2148" s="366">
        <v>24.01</v>
      </c>
    </row>
    <row r="2149" spans="1:2">
      <c r="A2149" s="365" t="s">
        <v>2320</v>
      </c>
      <c r="B2149" s="366">
        <v>20.94</v>
      </c>
    </row>
    <row r="2150" spans="1:2">
      <c r="A2150" s="365" t="s">
        <v>2321</v>
      </c>
      <c r="B2150" s="366">
        <v>2.78</v>
      </c>
    </row>
    <row r="2151" spans="1:2">
      <c r="A2151" s="365" t="s">
        <v>2322</v>
      </c>
      <c r="B2151" s="366">
        <v>2.74</v>
      </c>
    </row>
    <row r="2152" spans="1:2">
      <c r="A2152" s="365" t="s">
        <v>2323</v>
      </c>
      <c r="B2152" s="366">
        <v>37.93</v>
      </c>
    </row>
    <row r="2153" spans="1:2">
      <c r="A2153" s="365" t="s">
        <v>2324</v>
      </c>
      <c r="B2153" s="366">
        <v>32.869999999999997</v>
      </c>
    </row>
    <row r="2154" spans="1:2">
      <c r="A2154" s="365" t="s">
        <v>139</v>
      </c>
      <c r="B2154" s="366">
        <v>45.16</v>
      </c>
    </row>
    <row r="2155" spans="1:2">
      <c r="A2155" s="365" t="s">
        <v>2325</v>
      </c>
      <c r="B2155" s="366">
        <v>39.14</v>
      </c>
    </row>
    <row r="2156" spans="1:2">
      <c r="A2156" s="365" t="s">
        <v>2326</v>
      </c>
      <c r="B2156" s="366">
        <v>54.19</v>
      </c>
    </row>
    <row r="2157" spans="1:2">
      <c r="A2157" s="365" t="s">
        <v>2327</v>
      </c>
      <c r="B2157" s="366">
        <v>46.96</v>
      </c>
    </row>
    <row r="2158" spans="1:2">
      <c r="A2158" s="365" t="s">
        <v>2328</v>
      </c>
      <c r="B2158" s="366">
        <v>45.52</v>
      </c>
    </row>
    <row r="2159" spans="1:2">
      <c r="A2159" s="365" t="s">
        <v>2329</v>
      </c>
      <c r="B2159" s="366">
        <v>39.450000000000003</v>
      </c>
    </row>
    <row r="2160" spans="1:2">
      <c r="A2160" s="365" t="s">
        <v>2330</v>
      </c>
      <c r="B2160" s="366">
        <v>14.04</v>
      </c>
    </row>
    <row r="2161" spans="1:2">
      <c r="A2161" s="365" t="s">
        <v>2331</v>
      </c>
      <c r="B2161" s="366">
        <v>12.54</v>
      </c>
    </row>
    <row r="2162" spans="1:2">
      <c r="A2162" s="365" t="s">
        <v>2332</v>
      </c>
      <c r="B2162" s="366">
        <v>14.02</v>
      </c>
    </row>
    <row r="2163" spans="1:2">
      <c r="A2163" s="365" t="s">
        <v>2333</v>
      </c>
      <c r="B2163" s="366">
        <v>13.67</v>
      </c>
    </row>
    <row r="2164" spans="1:2">
      <c r="A2164" s="365" t="s">
        <v>2334</v>
      </c>
      <c r="B2164" s="366">
        <v>170.96</v>
      </c>
    </row>
    <row r="2165" spans="1:2">
      <c r="A2165" s="365" t="s">
        <v>2335</v>
      </c>
      <c r="B2165" s="366">
        <v>164.93</v>
      </c>
    </row>
    <row r="2166" spans="1:2">
      <c r="A2166" s="365" t="s">
        <v>2336</v>
      </c>
      <c r="B2166" s="366">
        <v>182.16</v>
      </c>
    </row>
    <row r="2167" spans="1:2">
      <c r="A2167" s="365" t="s">
        <v>2337</v>
      </c>
      <c r="B2167" s="366">
        <v>174.64</v>
      </c>
    </row>
    <row r="2168" spans="1:2">
      <c r="A2168" s="365" t="s">
        <v>2338</v>
      </c>
      <c r="B2168" s="366">
        <v>196.84</v>
      </c>
    </row>
    <row r="2169" spans="1:2">
      <c r="A2169" s="365" t="s">
        <v>2339</v>
      </c>
      <c r="B2169" s="366">
        <v>190.82</v>
      </c>
    </row>
    <row r="2170" spans="1:2">
      <c r="A2170" s="365" t="s">
        <v>2340</v>
      </c>
      <c r="B2170" s="366">
        <v>204.07</v>
      </c>
    </row>
    <row r="2171" spans="1:2">
      <c r="A2171" s="365" t="s">
        <v>2341</v>
      </c>
      <c r="B2171" s="366">
        <v>197.08</v>
      </c>
    </row>
    <row r="2172" spans="1:2">
      <c r="A2172" s="365" t="s">
        <v>2342</v>
      </c>
      <c r="B2172" s="366">
        <v>194.13</v>
      </c>
    </row>
    <row r="2173" spans="1:2">
      <c r="A2173" s="365" t="s">
        <v>2343</v>
      </c>
      <c r="B2173" s="366">
        <v>188.11</v>
      </c>
    </row>
    <row r="2174" spans="1:2">
      <c r="A2174" s="365" t="s">
        <v>2344</v>
      </c>
      <c r="B2174" s="366">
        <v>201.36</v>
      </c>
    </row>
    <row r="2175" spans="1:2">
      <c r="A2175" s="365" t="s">
        <v>2345</v>
      </c>
      <c r="B2175" s="366">
        <v>194.37</v>
      </c>
    </row>
    <row r="2176" spans="1:2">
      <c r="A2176" s="365" t="s">
        <v>2346</v>
      </c>
      <c r="B2176" s="366">
        <v>27.85</v>
      </c>
    </row>
    <row r="2177" spans="1:2">
      <c r="A2177" s="365" t="s">
        <v>2347</v>
      </c>
      <c r="B2177" s="366">
        <v>27.01</v>
      </c>
    </row>
    <row r="2178" spans="1:2">
      <c r="A2178" s="365" t="s">
        <v>2348</v>
      </c>
      <c r="B2178" s="366">
        <v>33.89</v>
      </c>
    </row>
    <row r="2179" spans="1:2">
      <c r="A2179" s="365" t="s">
        <v>2349</v>
      </c>
      <c r="B2179" s="366">
        <v>32.869999999999997</v>
      </c>
    </row>
    <row r="2180" spans="1:2">
      <c r="A2180" s="365" t="s">
        <v>2350</v>
      </c>
      <c r="B2180" s="366">
        <v>11</v>
      </c>
    </row>
    <row r="2181" spans="1:2">
      <c r="A2181" s="365" t="s">
        <v>2351</v>
      </c>
      <c r="B2181" s="366">
        <v>10.67</v>
      </c>
    </row>
    <row r="2182" spans="1:2">
      <c r="A2182" s="365" t="s">
        <v>2352</v>
      </c>
      <c r="B2182" s="366">
        <v>13.33</v>
      </c>
    </row>
    <row r="2183" spans="1:2">
      <c r="A2183" s="365" t="s">
        <v>2353</v>
      </c>
      <c r="B2183" s="366">
        <v>12.93</v>
      </c>
    </row>
    <row r="2184" spans="1:2">
      <c r="A2184" s="365" t="s">
        <v>2354</v>
      </c>
      <c r="B2184" s="366">
        <v>34.17</v>
      </c>
    </row>
    <row r="2185" spans="1:2">
      <c r="A2185" s="365" t="s">
        <v>2355</v>
      </c>
      <c r="B2185" s="366">
        <v>33.15</v>
      </c>
    </row>
    <row r="2186" spans="1:2">
      <c r="A2186" s="365" t="s">
        <v>2356</v>
      </c>
      <c r="B2186" s="366">
        <v>43.76</v>
      </c>
    </row>
    <row r="2187" spans="1:2">
      <c r="A2187" s="365" t="s">
        <v>2357</v>
      </c>
      <c r="B2187" s="366">
        <v>42.45</v>
      </c>
    </row>
    <row r="2188" spans="1:2">
      <c r="A2188" s="365" t="s">
        <v>2358</v>
      </c>
      <c r="B2188" s="366">
        <v>12.82</v>
      </c>
    </row>
    <row r="2189" spans="1:2">
      <c r="A2189" s="365" t="s">
        <v>2359</v>
      </c>
      <c r="B2189" s="366">
        <v>12.44</v>
      </c>
    </row>
    <row r="2190" spans="1:2">
      <c r="A2190" s="365" t="s">
        <v>2360</v>
      </c>
      <c r="B2190" s="366">
        <v>16.350000000000001</v>
      </c>
    </row>
    <row r="2191" spans="1:2">
      <c r="A2191" s="365" t="s">
        <v>2361</v>
      </c>
      <c r="B2191" s="366">
        <v>15.86</v>
      </c>
    </row>
    <row r="2192" spans="1:2">
      <c r="A2192" s="365" t="s">
        <v>2362</v>
      </c>
      <c r="B2192" s="366">
        <v>17.100000000000001</v>
      </c>
    </row>
    <row r="2193" spans="1:2">
      <c r="A2193" s="365" t="s">
        <v>2363</v>
      </c>
      <c r="B2193" s="366">
        <v>16.690000000000001</v>
      </c>
    </row>
    <row r="2194" spans="1:2">
      <c r="A2194" s="365" t="s">
        <v>2364</v>
      </c>
      <c r="B2194" s="366">
        <v>19.649999999999999</v>
      </c>
    </row>
    <row r="2195" spans="1:2">
      <c r="A2195" s="365" t="s">
        <v>2365</v>
      </c>
      <c r="B2195" s="366">
        <v>19.170000000000002</v>
      </c>
    </row>
    <row r="2196" spans="1:2">
      <c r="A2196" s="365" t="s">
        <v>2366</v>
      </c>
      <c r="B2196" s="366">
        <v>22.23</v>
      </c>
    </row>
    <row r="2197" spans="1:2">
      <c r="A2197" s="365" t="s">
        <v>2367</v>
      </c>
      <c r="B2197" s="366">
        <v>21.63</v>
      </c>
    </row>
    <row r="2198" spans="1:2">
      <c r="A2198" s="365" t="s">
        <v>2368</v>
      </c>
      <c r="B2198" s="366">
        <v>27.78</v>
      </c>
    </row>
    <row r="2199" spans="1:2">
      <c r="A2199" s="365" t="s">
        <v>2369</v>
      </c>
      <c r="B2199" s="366">
        <v>27.05</v>
      </c>
    </row>
    <row r="2200" spans="1:2">
      <c r="A2200" s="365" t="s">
        <v>2370</v>
      </c>
      <c r="B2200" s="366">
        <v>6.64</v>
      </c>
    </row>
    <row r="2201" spans="1:2">
      <c r="A2201" s="365" t="s">
        <v>2371</v>
      </c>
      <c r="B2201" s="366">
        <v>6.48</v>
      </c>
    </row>
    <row r="2202" spans="1:2">
      <c r="A2202" s="365" t="s">
        <v>2372</v>
      </c>
      <c r="B2202" s="366">
        <v>7.53</v>
      </c>
    </row>
    <row r="2203" spans="1:2">
      <c r="A2203" s="365" t="s">
        <v>2373</v>
      </c>
      <c r="B2203" s="366">
        <v>7.34</v>
      </c>
    </row>
    <row r="2204" spans="1:2">
      <c r="A2204" s="365" t="s">
        <v>2374</v>
      </c>
      <c r="B2204" s="366">
        <v>9.4499999999999993</v>
      </c>
    </row>
    <row r="2205" spans="1:2">
      <c r="A2205" s="365" t="s">
        <v>2375</v>
      </c>
      <c r="B2205" s="366">
        <v>9.2200000000000006</v>
      </c>
    </row>
    <row r="2206" spans="1:2">
      <c r="A2206" s="365" t="s">
        <v>2376</v>
      </c>
      <c r="B2206" s="366">
        <v>11.55</v>
      </c>
    </row>
    <row r="2207" spans="1:2">
      <c r="A2207" s="365" t="s">
        <v>2377</v>
      </c>
      <c r="B2207" s="366">
        <v>11.27</v>
      </c>
    </row>
    <row r="2208" spans="1:2">
      <c r="A2208" s="365" t="s">
        <v>2378</v>
      </c>
      <c r="B2208" s="366">
        <v>21.56</v>
      </c>
    </row>
    <row r="2209" spans="1:2">
      <c r="A2209" s="365" t="s">
        <v>2379</v>
      </c>
      <c r="B2209" s="366">
        <v>20.89</v>
      </c>
    </row>
    <row r="2210" spans="1:2">
      <c r="A2210" s="365" t="s">
        <v>2380</v>
      </c>
      <c r="B2210" s="366">
        <v>24.79</v>
      </c>
    </row>
    <row r="2211" spans="1:2">
      <c r="A2211" s="365" t="s">
        <v>2381</v>
      </c>
      <c r="B2211" s="366">
        <v>24.01</v>
      </c>
    </row>
    <row r="2212" spans="1:2">
      <c r="A2212" s="365" t="s">
        <v>2382</v>
      </c>
      <c r="B2212" s="366">
        <v>34.119999999999997</v>
      </c>
    </row>
    <row r="2213" spans="1:2">
      <c r="A2213" s="365" t="s">
        <v>2383</v>
      </c>
      <c r="B2213" s="366">
        <v>33.04</v>
      </c>
    </row>
    <row r="2214" spans="1:2">
      <c r="A2214" s="365" t="s">
        <v>2384</v>
      </c>
      <c r="B2214" s="366">
        <v>52.64</v>
      </c>
    </row>
    <row r="2215" spans="1:2">
      <c r="A2215" s="365" t="s">
        <v>2385</v>
      </c>
      <c r="B2215" s="366">
        <v>50.98</v>
      </c>
    </row>
    <row r="2216" spans="1:2">
      <c r="A2216" s="365" t="s">
        <v>2386</v>
      </c>
      <c r="B2216" s="366">
        <v>8.1999999999999993</v>
      </c>
    </row>
    <row r="2217" spans="1:2">
      <c r="A2217" s="365" t="s">
        <v>2387</v>
      </c>
      <c r="B2217" s="366">
        <v>7.94</v>
      </c>
    </row>
    <row r="2218" spans="1:2">
      <c r="A2218" s="365" t="s">
        <v>2388</v>
      </c>
      <c r="B2218" s="366">
        <v>9.3800000000000008</v>
      </c>
    </row>
    <row r="2219" spans="1:2">
      <c r="A2219" s="365" t="s">
        <v>2389</v>
      </c>
      <c r="B2219" s="366">
        <v>9.08</v>
      </c>
    </row>
    <row r="2220" spans="1:2">
      <c r="A2220" s="365" t="s">
        <v>2390</v>
      </c>
      <c r="B2220" s="366">
        <v>13.84</v>
      </c>
    </row>
    <row r="2221" spans="1:2">
      <c r="A2221" s="365" t="s">
        <v>2391</v>
      </c>
      <c r="B2221" s="366">
        <v>13.4</v>
      </c>
    </row>
    <row r="2222" spans="1:2">
      <c r="A2222" s="365" t="s">
        <v>2392</v>
      </c>
      <c r="B2222" s="366">
        <v>20.18</v>
      </c>
    </row>
    <row r="2223" spans="1:2">
      <c r="A2223" s="365" t="s">
        <v>2393</v>
      </c>
      <c r="B2223" s="366">
        <v>19.54</v>
      </c>
    </row>
    <row r="2224" spans="1:2">
      <c r="A2224" s="365" t="s">
        <v>2394</v>
      </c>
      <c r="B2224" s="366">
        <v>6.45</v>
      </c>
    </row>
    <row r="2225" spans="1:2">
      <c r="A2225" s="365" t="s">
        <v>2395</v>
      </c>
      <c r="B2225" s="366">
        <v>6.2</v>
      </c>
    </row>
    <row r="2226" spans="1:2">
      <c r="A2226" s="365" t="s">
        <v>2396</v>
      </c>
      <c r="B2226" s="366">
        <v>4.1900000000000004</v>
      </c>
    </row>
    <row r="2227" spans="1:2">
      <c r="A2227" s="365" t="s">
        <v>2397</v>
      </c>
      <c r="B2227" s="366">
        <v>4.07</v>
      </c>
    </row>
    <row r="2228" spans="1:2">
      <c r="A2228" s="365" t="s">
        <v>2398</v>
      </c>
      <c r="B2228" s="366">
        <v>5.43</v>
      </c>
    </row>
    <row r="2229" spans="1:2">
      <c r="A2229" s="365" t="s">
        <v>2399</v>
      </c>
      <c r="B2229" s="366">
        <v>5.22</v>
      </c>
    </row>
    <row r="2230" spans="1:2">
      <c r="A2230" s="365" t="s">
        <v>2400</v>
      </c>
      <c r="B2230" s="366">
        <v>271.07</v>
      </c>
    </row>
    <row r="2231" spans="1:2">
      <c r="A2231" s="365" t="s">
        <v>2401</v>
      </c>
      <c r="B2231" s="366">
        <v>266.97000000000003</v>
      </c>
    </row>
    <row r="2232" spans="1:2">
      <c r="A2232" s="365" t="s">
        <v>2402</v>
      </c>
      <c r="B2232" s="366">
        <v>8.3800000000000008</v>
      </c>
    </row>
    <row r="2233" spans="1:2">
      <c r="A2233" s="365" t="s">
        <v>2403</v>
      </c>
      <c r="B2233" s="366">
        <v>8.17</v>
      </c>
    </row>
    <row r="2234" spans="1:2">
      <c r="A2234" s="365" t="s">
        <v>2404</v>
      </c>
      <c r="B2234" s="366">
        <v>7.32</v>
      </c>
    </row>
    <row r="2235" spans="1:2">
      <c r="A2235" s="365" t="s">
        <v>2405</v>
      </c>
      <c r="B2235" s="366">
        <v>7.22</v>
      </c>
    </row>
    <row r="2236" spans="1:2">
      <c r="A2236" s="365" t="s">
        <v>2406</v>
      </c>
      <c r="B2236" s="366">
        <v>2.64</v>
      </c>
    </row>
    <row r="2237" spans="1:2">
      <c r="A2237" s="365" t="s">
        <v>2407</v>
      </c>
      <c r="B2237" s="366">
        <v>2.6</v>
      </c>
    </row>
    <row r="2238" spans="1:2">
      <c r="A2238" s="365" t="s">
        <v>2408</v>
      </c>
      <c r="B2238" s="366">
        <v>6.57</v>
      </c>
    </row>
    <row r="2239" spans="1:2">
      <c r="A2239" s="365" t="s">
        <v>2409</v>
      </c>
      <c r="B2239" s="366">
        <v>6.45</v>
      </c>
    </row>
    <row r="2240" spans="1:2">
      <c r="A2240" s="365" t="s">
        <v>2410</v>
      </c>
      <c r="B2240" s="366">
        <v>6.68</v>
      </c>
    </row>
    <row r="2241" spans="1:2">
      <c r="A2241" s="365" t="s">
        <v>2411</v>
      </c>
      <c r="B2241" s="366">
        <v>6.51</v>
      </c>
    </row>
    <row r="2242" spans="1:2">
      <c r="A2242" s="365" t="s">
        <v>2412</v>
      </c>
      <c r="B2242" s="366">
        <v>9.94</v>
      </c>
    </row>
    <row r="2243" spans="1:2">
      <c r="A2243" s="365" t="s">
        <v>2413</v>
      </c>
      <c r="B2243" s="366">
        <v>9.69</v>
      </c>
    </row>
    <row r="2244" spans="1:2">
      <c r="A2244" s="365" t="s">
        <v>2414</v>
      </c>
      <c r="B2244" s="366">
        <v>11.46</v>
      </c>
    </row>
    <row r="2245" spans="1:2">
      <c r="A2245" s="365" t="s">
        <v>2415</v>
      </c>
      <c r="B2245" s="366">
        <v>11.28</v>
      </c>
    </row>
    <row r="2246" spans="1:2">
      <c r="A2246" s="365" t="s">
        <v>2416</v>
      </c>
      <c r="B2246" s="366">
        <v>17.559999999999999</v>
      </c>
    </row>
    <row r="2247" spans="1:2">
      <c r="A2247" s="365" t="s">
        <v>2417</v>
      </c>
      <c r="B2247" s="366">
        <v>17.25</v>
      </c>
    </row>
    <row r="2248" spans="1:2">
      <c r="A2248" s="365" t="s">
        <v>2418</v>
      </c>
      <c r="B2248" s="366">
        <v>4.25</v>
      </c>
    </row>
    <row r="2249" spans="1:2">
      <c r="A2249" s="365" t="s">
        <v>2419</v>
      </c>
      <c r="B2249" s="366">
        <v>4.17</v>
      </c>
    </row>
    <row r="2250" spans="1:2">
      <c r="A2250" s="365" t="s">
        <v>2420</v>
      </c>
      <c r="B2250" s="366">
        <v>2.95</v>
      </c>
    </row>
    <row r="2251" spans="1:2">
      <c r="A2251" s="365" t="s">
        <v>2421</v>
      </c>
      <c r="B2251" s="366">
        <v>2.91</v>
      </c>
    </row>
    <row r="2252" spans="1:2">
      <c r="A2252" s="365" t="s">
        <v>2422</v>
      </c>
      <c r="B2252" s="366">
        <v>1.8</v>
      </c>
    </row>
    <row r="2253" spans="1:2">
      <c r="A2253" s="365" t="s">
        <v>2423</v>
      </c>
      <c r="B2253" s="366">
        <v>1.77</v>
      </c>
    </row>
    <row r="2254" spans="1:2">
      <c r="A2254" s="365" t="s">
        <v>2424</v>
      </c>
      <c r="B2254" s="366">
        <v>3.45</v>
      </c>
    </row>
    <row r="2255" spans="1:2">
      <c r="A2255" s="365" t="s">
        <v>2425</v>
      </c>
      <c r="B2255" s="366">
        <v>3.4</v>
      </c>
    </row>
    <row r="2256" spans="1:2">
      <c r="A2256" s="365" t="s">
        <v>2426</v>
      </c>
      <c r="B2256" s="366">
        <v>3.17</v>
      </c>
    </row>
    <row r="2257" spans="1:2">
      <c r="A2257" s="365" t="s">
        <v>2427</v>
      </c>
      <c r="B2257" s="366">
        <v>3.12</v>
      </c>
    </row>
    <row r="2258" spans="1:2">
      <c r="A2258" s="365" t="s">
        <v>2428</v>
      </c>
      <c r="B2258" s="366">
        <v>6.23</v>
      </c>
    </row>
    <row r="2259" spans="1:2">
      <c r="A2259" s="365" t="s">
        <v>2429</v>
      </c>
      <c r="B2259" s="366">
        <v>6.19</v>
      </c>
    </row>
    <row r="2260" spans="1:2">
      <c r="A2260" s="365" t="s">
        <v>2430</v>
      </c>
      <c r="B2260" s="366">
        <v>5.57</v>
      </c>
    </row>
    <row r="2261" spans="1:2">
      <c r="A2261" s="365" t="s">
        <v>2431</v>
      </c>
      <c r="B2261" s="366">
        <v>5.41</v>
      </c>
    </row>
    <row r="2262" spans="1:2">
      <c r="A2262" s="365" t="s">
        <v>2432</v>
      </c>
      <c r="B2262" s="366">
        <v>8.86</v>
      </c>
    </row>
    <row r="2263" spans="1:2">
      <c r="A2263" s="365" t="s">
        <v>2433</v>
      </c>
      <c r="B2263" s="366">
        <v>8.7899999999999991</v>
      </c>
    </row>
    <row r="2264" spans="1:2">
      <c r="A2264" s="365" t="s">
        <v>2434</v>
      </c>
      <c r="B2264" s="366">
        <v>6.83</v>
      </c>
    </row>
    <row r="2265" spans="1:2">
      <c r="A2265" s="365" t="s">
        <v>2435</v>
      </c>
      <c r="B2265" s="366">
        <v>6.72</v>
      </c>
    </row>
    <row r="2266" spans="1:2">
      <c r="A2266" s="365" t="s">
        <v>2436</v>
      </c>
      <c r="B2266" s="366">
        <v>16.55</v>
      </c>
    </row>
    <row r="2267" spans="1:2">
      <c r="A2267" s="365" t="s">
        <v>2437</v>
      </c>
      <c r="B2267" s="366">
        <v>16.41</v>
      </c>
    </row>
    <row r="2268" spans="1:2">
      <c r="A2268" s="365" t="s">
        <v>2438</v>
      </c>
      <c r="B2268" s="366">
        <v>4.8899999999999997</v>
      </c>
    </row>
    <row r="2269" spans="1:2">
      <c r="A2269" s="365" t="s">
        <v>2439</v>
      </c>
      <c r="B2269" s="366">
        <v>4.71</v>
      </c>
    </row>
    <row r="2270" spans="1:2">
      <c r="A2270" s="365" t="s">
        <v>2440</v>
      </c>
      <c r="B2270" s="366">
        <v>4.62</v>
      </c>
    </row>
    <row r="2271" spans="1:2">
      <c r="A2271" s="365" t="s">
        <v>2441</v>
      </c>
      <c r="B2271" s="366">
        <v>4.5</v>
      </c>
    </row>
    <row r="2272" spans="1:2">
      <c r="A2272" s="365" t="s">
        <v>2442</v>
      </c>
      <c r="B2272" s="366">
        <v>2.81</v>
      </c>
    </row>
    <row r="2273" spans="1:2">
      <c r="A2273" s="365" t="s">
        <v>2443</v>
      </c>
      <c r="B2273" s="366">
        <v>2.73</v>
      </c>
    </row>
    <row r="2274" spans="1:2">
      <c r="A2274" s="365" t="s">
        <v>2444</v>
      </c>
      <c r="B2274" s="366">
        <v>11.04</v>
      </c>
    </row>
    <row r="2275" spans="1:2">
      <c r="A2275" s="365" t="s">
        <v>2445</v>
      </c>
      <c r="B2275" s="366">
        <v>10.68</v>
      </c>
    </row>
    <row r="2276" spans="1:2">
      <c r="A2276" s="365" t="s">
        <v>2446</v>
      </c>
      <c r="B2276" s="366">
        <v>15.75</v>
      </c>
    </row>
    <row r="2277" spans="1:2">
      <c r="A2277" s="365" t="s">
        <v>2447</v>
      </c>
      <c r="B2277" s="366">
        <v>15.23</v>
      </c>
    </row>
    <row r="2278" spans="1:2">
      <c r="A2278" s="365" t="s">
        <v>2448</v>
      </c>
      <c r="B2278" s="366">
        <v>16.329999999999998</v>
      </c>
    </row>
    <row r="2279" spans="1:2">
      <c r="A2279" s="365" t="s">
        <v>2449</v>
      </c>
      <c r="B2279" s="366">
        <v>15.78</v>
      </c>
    </row>
    <row r="2280" spans="1:2">
      <c r="A2280" s="365" t="s">
        <v>2450</v>
      </c>
      <c r="B2280" s="366">
        <v>22.76</v>
      </c>
    </row>
    <row r="2281" spans="1:2">
      <c r="A2281" s="365" t="s">
        <v>2451</v>
      </c>
      <c r="B2281" s="366">
        <v>22</v>
      </c>
    </row>
    <row r="2282" spans="1:2">
      <c r="A2282" s="365" t="s">
        <v>2452</v>
      </c>
      <c r="B2282" s="366">
        <v>7.77</v>
      </c>
    </row>
    <row r="2283" spans="1:2">
      <c r="A2283" s="365" t="s">
        <v>2453</v>
      </c>
      <c r="B2283" s="366">
        <v>7.71</v>
      </c>
    </row>
    <row r="2284" spans="1:2">
      <c r="A2284" s="365" t="s">
        <v>2454</v>
      </c>
      <c r="B2284" s="366">
        <v>9.08</v>
      </c>
    </row>
    <row r="2285" spans="1:2">
      <c r="A2285" s="365" t="s">
        <v>2455</v>
      </c>
      <c r="B2285" s="366">
        <v>9</v>
      </c>
    </row>
    <row r="2286" spans="1:2">
      <c r="A2286" s="365" t="s">
        <v>2456</v>
      </c>
      <c r="B2286" s="366">
        <v>10.38</v>
      </c>
    </row>
    <row r="2287" spans="1:2">
      <c r="A2287" s="365" t="s">
        <v>2457</v>
      </c>
      <c r="B2287" s="366">
        <v>10.29</v>
      </c>
    </row>
    <row r="2288" spans="1:2">
      <c r="A2288" s="365" t="s">
        <v>2458</v>
      </c>
      <c r="B2288" s="366">
        <v>11.66</v>
      </c>
    </row>
    <row r="2289" spans="1:2">
      <c r="A2289" s="365" t="s">
        <v>2459</v>
      </c>
      <c r="B2289" s="366">
        <v>11.57</v>
      </c>
    </row>
    <row r="2290" spans="1:2">
      <c r="A2290" s="365" t="s">
        <v>2460</v>
      </c>
      <c r="B2290" s="366">
        <v>12.99</v>
      </c>
    </row>
    <row r="2291" spans="1:2">
      <c r="A2291" s="365" t="s">
        <v>2461</v>
      </c>
      <c r="B2291" s="366">
        <v>12.88</v>
      </c>
    </row>
    <row r="2292" spans="1:2">
      <c r="A2292" s="365" t="s">
        <v>2462</v>
      </c>
      <c r="B2292" s="366">
        <v>14.27</v>
      </c>
    </row>
    <row r="2293" spans="1:2">
      <c r="A2293" s="365" t="s">
        <v>2463</v>
      </c>
      <c r="B2293" s="366">
        <v>14.16</v>
      </c>
    </row>
    <row r="2294" spans="1:2">
      <c r="A2294" s="365" t="s">
        <v>2464</v>
      </c>
      <c r="B2294" s="366">
        <v>15.61</v>
      </c>
    </row>
    <row r="2295" spans="1:2">
      <c r="A2295" s="365" t="s">
        <v>2465</v>
      </c>
      <c r="B2295" s="366">
        <v>15.48</v>
      </c>
    </row>
    <row r="2296" spans="1:2">
      <c r="A2296" s="365" t="s">
        <v>2466</v>
      </c>
      <c r="B2296" s="366">
        <v>16.82</v>
      </c>
    </row>
    <row r="2297" spans="1:2">
      <c r="A2297" s="365" t="s">
        <v>2467</v>
      </c>
      <c r="B2297" s="366">
        <v>16.68</v>
      </c>
    </row>
    <row r="2298" spans="1:2">
      <c r="A2298" s="365" t="s">
        <v>2468</v>
      </c>
      <c r="B2298" s="366">
        <v>18.23</v>
      </c>
    </row>
    <row r="2299" spans="1:2">
      <c r="A2299" s="365" t="s">
        <v>2469</v>
      </c>
      <c r="B2299" s="366">
        <v>18.079999999999998</v>
      </c>
    </row>
    <row r="2300" spans="1:2">
      <c r="A2300" s="365" t="s">
        <v>2470</v>
      </c>
      <c r="B2300" s="366">
        <v>19.55</v>
      </c>
    </row>
    <row r="2301" spans="1:2">
      <c r="A2301" s="365" t="s">
        <v>2471</v>
      </c>
      <c r="B2301" s="366">
        <v>19.39</v>
      </c>
    </row>
    <row r="2302" spans="1:2">
      <c r="A2302" s="365" t="s">
        <v>2472</v>
      </c>
      <c r="B2302" s="366">
        <v>20.86</v>
      </c>
    </row>
    <row r="2303" spans="1:2">
      <c r="A2303" s="365" t="s">
        <v>2473</v>
      </c>
      <c r="B2303" s="366">
        <v>20.69</v>
      </c>
    </row>
    <row r="2304" spans="1:2">
      <c r="A2304" s="365" t="s">
        <v>2474</v>
      </c>
      <c r="B2304" s="366">
        <v>22.14</v>
      </c>
    </row>
    <row r="2305" spans="1:2">
      <c r="A2305" s="365" t="s">
        <v>2475</v>
      </c>
      <c r="B2305" s="366">
        <v>21.96</v>
      </c>
    </row>
    <row r="2306" spans="1:2">
      <c r="A2306" s="365" t="s">
        <v>2476</v>
      </c>
      <c r="B2306" s="366">
        <v>23.33</v>
      </c>
    </row>
    <row r="2307" spans="1:2">
      <c r="A2307" s="365" t="s">
        <v>2477</v>
      </c>
      <c r="B2307" s="366">
        <v>23.13</v>
      </c>
    </row>
    <row r="2308" spans="1:2">
      <c r="A2308" s="365" t="s">
        <v>2478</v>
      </c>
      <c r="B2308" s="366">
        <v>24.65</v>
      </c>
    </row>
    <row r="2309" spans="1:2">
      <c r="A2309" s="365" t="s">
        <v>2479</v>
      </c>
      <c r="B2309" s="366">
        <v>24.45</v>
      </c>
    </row>
    <row r="2310" spans="1:2">
      <c r="A2310" s="365" t="s">
        <v>2480</v>
      </c>
      <c r="B2310" s="366">
        <v>26.15</v>
      </c>
    </row>
    <row r="2311" spans="1:2">
      <c r="A2311" s="365" t="s">
        <v>2481</v>
      </c>
      <c r="B2311" s="366">
        <v>25.93</v>
      </c>
    </row>
    <row r="2312" spans="1:2">
      <c r="A2312" s="365" t="s">
        <v>2482</v>
      </c>
      <c r="B2312" s="366">
        <v>27.47</v>
      </c>
    </row>
    <row r="2313" spans="1:2">
      <c r="A2313" s="365" t="s">
        <v>2483</v>
      </c>
      <c r="B2313" s="366">
        <v>27.24</v>
      </c>
    </row>
    <row r="2314" spans="1:2">
      <c r="A2314" s="365" t="s">
        <v>2484</v>
      </c>
      <c r="B2314" s="366">
        <v>28.55</v>
      </c>
    </row>
    <row r="2315" spans="1:2">
      <c r="A2315" s="365" t="s">
        <v>2485</v>
      </c>
      <c r="B2315" s="366">
        <v>28.32</v>
      </c>
    </row>
    <row r="2316" spans="1:2">
      <c r="A2316" s="365" t="s">
        <v>2486</v>
      </c>
      <c r="B2316" s="366">
        <v>29.73</v>
      </c>
    </row>
    <row r="2317" spans="1:2">
      <c r="A2317" s="365" t="s">
        <v>2487</v>
      </c>
      <c r="B2317" s="366">
        <v>29.48</v>
      </c>
    </row>
    <row r="2318" spans="1:2">
      <c r="A2318" s="365" t="s">
        <v>2488</v>
      </c>
      <c r="B2318" s="366">
        <v>31.45</v>
      </c>
    </row>
    <row r="2319" spans="1:2">
      <c r="A2319" s="365" t="s">
        <v>2489</v>
      </c>
      <c r="B2319" s="366">
        <v>31.19</v>
      </c>
    </row>
    <row r="2320" spans="1:2">
      <c r="A2320" s="365" t="s">
        <v>2490</v>
      </c>
      <c r="B2320" s="366">
        <v>32.39</v>
      </c>
    </row>
    <row r="2321" spans="1:2">
      <c r="A2321" s="365" t="s">
        <v>2491</v>
      </c>
      <c r="B2321" s="366">
        <v>32.119999999999997</v>
      </c>
    </row>
    <row r="2322" spans="1:2">
      <c r="A2322" s="365" t="s">
        <v>2492</v>
      </c>
      <c r="B2322" s="366">
        <v>33.909999999999997</v>
      </c>
    </row>
    <row r="2323" spans="1:2">
      <c r="A2323" s="365" t="s">
        <v>2493</v>
      </c>
      <c r="B2323" s="366">
        <v>33.630000000000003</v>
      </c>
    </row>
    <row r="2324" spans="1:2">
      <c r="A2324" s="365" t="s">
        <v>2494</v>
      </c>
      <c r="B2324" s="366">
        <v>35</v>
      </c>
    </row>
    <row r="2325" spans="1:2">
      <c r="A2325" s="365" t="s">
        <v>2495</v>
      </c>
      <c r="B2325" s="366">
        <v>34.71</v>
      </c>
    </row>
    <row r="2326" spans="1:2">
      <c r="A2326" s="365" t="s">
        <v>2496</v>
      </c>
      <c r="B2326" s="366">
        <v>36.78</v>
      </c>
    </row>
    <row r="2327" spans="1:2">
      <c r="A2327" s="365" t="s">
        <v>2497</v>
      </c>
      <c r="B2327" s="366">
        <v>36.479999999999997</v>
      </c>
    </row>
    <row r="2328" spans="1:2">
      <c r="A2328" s="365" t="s">
        <v>2498</v>
      </c>
      <c r="B2328" s="366">
        <v>15.86</v>
      </c>
    </row>
    <row r="2329" spans="1:2">
      <c r="A2329" s="365" t="s">
        <v>2499</v>
      </c>
      <c r="B2329" s="366">
        <v>15.76</v>
      </c>
    </row>
    <row r="2330" spans="1:2">
      <c r="A2330" s="365" t="s">
        <v>2500</v>
      </c>
      <c r="B2330" s="366">
        <v>18.29</v>
      </c>
    </row>
    <row r="2331" spans="1:2">
      <c r="A2331" s="365" t="s">
        <v>2501</v>
      </c>
      <c r="B2331" s="366">
        <v>18.18</v>
      </c>
    </row>
    <row r="2332" spans="1:2">
      <c r="A2332" s="365" t="s">
        <v>2502</v>
      </c>
      <c r="B2332" s="366">
        <v>20.83</v>
      </c>
    </row>
    <row r="2333" spans="1:2">
      <c r="A2333" s="365" t="s">
        <v>2503</v>
      </c>
      <c r="B2333" s="366">
        <v>20.7</v>
      </c>
    </row>
    <row r="2334" spans="1:2">
      <c r="A2334" s="365" t="s">
        <v>2504</v>
      </c>
      <c r="B2334" s="366">
        <v>23.2</v>
      </c>
    </row>
    <row r="2335" spans="1:2">
      <c r="A2335" s="365" t="s">
        <v>2505</v>
      </c>
      <c r="B2335" s="366">
        <v>23.06</v>
      </c>
    </row>
    <row r="2336" spans="1:2">
      <c r="A2336" s="365" t="s">
        <v>2506</v>
      </c>
      <c r="B2336" s="366">
        <v>25.8</v>
      </c>
    </row>
    <row r="2337" spans="1:2">
      <c r="A2337" s="365" t="s">
        <v>2507</v>
      </c>
      <c r="B2337" s="366">
        <v>25.64</v>
      </c>
    </row>
    <row r="2338" spans="1:2">
      <c r="A2338" s="365" t="s">
        <v>2508</v>
      </c>
      <c r="B2338" s="366">
        <v>28.11</v>
      </c>
    </row>
    <row r="2339" spans="1:2">
      <c r="A2339" s="365" t="s">
        <v>2509</v>
      </c>
      <c r="B2339" s="366">
        <v>27.93</v>
      </c>
    </row>
    <row r="2340" spans="1:2">
      <c r="A2340" s="365" t="s">
        <v>2510</v>
      </c>
      <c r="B2340" s="366">
        <v>30.59</v>
      </c>
    </row>
    <row r="2341" spans="1:2">
      <c r="A2341" s="365" t="s">
        <v>2511</v>
      </c>
      <c r="B2341" s="366">
        <v>30.4</v>
      </c>
    </row>
    <row r="2342" spans="1:2">
      <c r="A2342" s="365" t="s">
        <v>2512</v>
      </c>
      <c r="B2342" s="366">
        <v>33.24</v>
      </c>
    </row>
    <row r="2343" spans="1:2">
      <c r="A2343" s="365" t="s">
        <v>2513</v>
      </c>
      <c r="B2343" s="366">
        <v>33.03</v>
      </c>
    </row>
    <row r="2344" spans="1:2">
      <c r="A2344" s="365" t="s">
        <v>2514</v>
      </c>
      <c r="B2344" s="366">
        <v>35.64</v>
      </c>
    </row>
    <row r="2345" spans="1:2">
      <c r="A2345" s="365" t="s">
        <v>2515</v>
      </c>
      <c r="B2345" s="366">
        <v>35.42</v>
      </c>
    </row>
    <row r="2346" spans="1:2">
      <c r="A2346" s="365" t="s">
        <v>2516</v>
      </c>
      <c r="B2346" s="366">
        <v>38</v>
      </c>
    </row>
    <row r="2347" spans="1:2">
      <c r="A2347" s="365" t="s">
        <v>2517</v>
      </c>
      <c r="B2347" s="366">
        <v>37.76</v>
      </c>
    </row>
    <row r="2348" spans="1:2">
      <c r="A2348" s="365" t="s">
        <v>2518</v>
      </c>
      <c r="B2348" s="366">
        <v>40.67</v>
      </c>
    </row>
    <row r="2349" spans="1:2">
      <c r="A2349" s="365" t="s">
        <v>2519</v>
      </c>
      <c r="B2349" s="366">
        <v>40.42</v>
      </c>
    </row>
    <row r="2350" spans="1:2">
      <c r="A2350" s="365" t="s">
        <v>2520</v>
      </c>
      <c r="B2350" s="366">
        <v>43.22</v>
      </c>
    </row>
    <row r="2351" spans="1:2">
      <c r="A2351" s="365" t="s">
        <v>2521</v>
      </c>
      <c r="B2351" s="366">
        <v>42.95</v>
      </c>
    </row>
    <row r="2352" spans="1:2">
      <c r="A2352" s="365" t="s">
        <v>2522</v>
      </c>
      <c r="B2352" s="366">
        <v>45.49</v>
      </c>
    </row>
    <row r="2353" spans="1:2">
      <c r="A2353" s="365" t="s">
        <v>2523</v>
      </c>
      <c r="B2353" s="366">
        <v>45.21</v>
      </c>
    </row>
    <row r="2354" spans="1:2">
      <c r="A2354" s="365" t="s">
        <v>2524</v>
      </c>
      <c r="B2354" s="366">
        <v>48.02</v>
      </c>
    </row>
    <row r="2355" spans="1:2">
      <c r="A2355" s="365" t="s">
        <v>2525</v>
      </c>
      <c r="B2355" s="366">
        <v>47.72</v>
      </c>
    </row>
    <row r="2356" spans="1:2">
      <c r="A2356" s="365" t="s">
        <v>2526</v>
      </c>
      <c r="B2356" s="366">
        <v>50.85</v>
      </c>
    </row>
    <row r="2357" spans="1:2">
      <c r="A2357" s="365" t="s">
        <v>2527</v>
      </c>
      <c r="B2357" s="366">
        <v>50.53</v>
      </c>
    </row>
    <row r="2358" spans="1:2">
      <c r="A2358" s="365" t="s">
        <v>2528</v>
      </c>
      <c r="B2358" s="366">
        <v>53.19</v>
      </c>
    </row>
    <row r="2359" spans="1:2">
      <c r="A2359" s="365" t="s">
        <v>2529</v>
      </c>
      <c r="B2359" s="366">
        <v>52.86</v>
      </c>
    </row>
    <row r="2360" spans="1:2">
      <c r="A2360" s="365" t="s">
        <v>2530</v>
      </c>
      <c r="B2360" s="366">
        <v>55.77</v>
      </c>
    </row>
    <row r="2361" spans="1:2">
      <c r="A2361" s="365" t="s">
        <v>2531</v>
      </c>
      <c r="B2361" s="366">
        <v>55.42</v>
      </c>
    </row>
    <row r="2362" spans="1:2">
      <c r="A2362" s="365" t="s">
        <v>2532</v>
      </c>
      <c r="B2362" s="366">
        <v>57.64</v>
      </c>
    </row>
    <row r="2363" spans="1:2">
      <c r="A2363" s="365" t="s">
        <v>2533</v>
      </c>
      <c r="B2363" s="366">
        <v>57.28</v>
      </c>
    </row>
    <row r="2364" spans="1:2">
      <c r="A2364" s="365" t="s">
        <v>2534</v>
      </c>
      <c r="B2364" s="366">
        <v>60.66</v>
      </c>
    </row>
    <row r="2365" spans="1:2">
      <c r="A2365" s="365" t="s">
        <v>2535</v>
      </c>
      <c r="B2365" s="366">
        <v>60.28</v>
      </c>
    </row>
    <row r="2366" spans="1:2">
      <c r="A2366" s="365" t="s">
        <v>2536</v>
      </c>
      <c r="B2366" s="366">
        <v>62.86</v>
      </c>
    </row>
    <row r="2367" spans="1:2">
      <c r="A2367" s="365" t="s">
        <v>2537</v>
      </c>
      <c r="B2367" s="366">
        <v>62.47</v>
      </c>
    </row>
    <row r="2368" spans="1:2">
      <c r="A2368" s="365" t="s">
        <v>2538</v>
      </c>
      <c r="B2368" s="366">
        <v>65.239999999999995</v>
      </c>
    </row>
    <row r="2369" spans="1:2">
      <c r="A2369" s="365" t="s">
        <v>2539</v>
      </c>
      <c r="B2369" s="366">
        <v>64.83</v>
      </c>
    </row>
    <row r="2370" spans="1:2">
      <c r="A2370" s="365" t="s">
        <v>2540</v>
      </c>
      <c r="B2370" s="366">
        <v>67.8</v>
      </c>
    </row>
    <row r="2371" spans="1:2">
      <c r="A2371" s="365" t="s">
        <v>2541</v>
      </c>
      <c r="B2371" s="366">
        <v>67.37</v>
      </c>
    </row>
    <row r="2372" spans="1:2">
      <c r="A2372" s="365" t="s">
        <v>2542</v>
      </c>
      <c r="B2372" s="366">
        <v>70.569999999999993</v>
      </c>
    </row>
    <row r="2373" spans="1:2">
      <c r="A2373" s="365" t="s">
        <v>2543</v>
      </c>
      <c r="B2373" s="366">
        <v>70.13</v>
      </c>
    </row>
    <row r="2374" spans="1:2">
      <c r="A2374" s="365" t="s">
        <v>2544</v>
      </c>
      <c r="B2374" s="366">
        <v>1.1000000000000001</v>
      </c>
    </row>
    <row r="2375" spans="1:2">
      <c r="A2375" s="365" t="s">
        <v>2545</v>
      </c>
      <c r="B2375" s="366">
        <v>1.0900000000000001</v>
      </c>
    </row>
    <row r="2376" spans="1:2">
      <c r="A2376" s="365" t="s">
        <v>2546</v>
      </c>
      <c r="B2376" s="366">
        <v>1.4</v>
      </c>
    </row>
    <row r="2377" spans="1:2">
      <c r="A2377" s="365" t="s">
        <v>2547</v>
      </c>
      <c r="B2377" s="366">
        <v>1.37</v>
      </c>
    </row>
    <row r="2378" spans="1:2">
      <c r="A2378" s="365" t="s">
        <v>2548</v>
      </c>
      <c r="B2378" s="366">
        <v>1.58</v>
      </c>
    </row>
    <row r="2379" spans="1:2">
      <c r="A2379" s="365" t="s">
        <v>2549</v>
      </c>
      <c r="B2379" s="366">
        <v>1.56</v>
      </c>
    </row>
    <row r="2380" spans="1:2">
      <c r="A2380" s="365" t="s">
        <v>2550</v>
      </c>
      <c r="B2380" s="366">
        <v>1.86</v>
      </c>
    </row>
    <row r="2381" spans="1:2">
      <c r="A2381" s="365" t="s">
        <v>2551</v>
      </c>
      <c r="B2381" s="366">
        <v>1.83</v>
      </c>
    </row>
    <row r="2382" spans="1:2">
      <c r="A2382" s="365" t="s">
        <v>2552</v>
      </c>
      <c r="B2382" s="366">
        <v>2.23</v>
      </c>
    </row>
    <row r="2383" spans="1:2">
      <c r="A2383" s="365" t="s">
        <v>2553</v>
      </c>
      <c r="B2383" s="366">
        <v>2.2000000000000002</v>
      </c>
    </row>
    <row r="2384" spans="1:2">
      <c r="A2384" s="365" t="s">
        <v>2554</v>
      </c>
      <c r="B2384" s="366">
        <v>2.78</v>
      </c>
    </row>
    <row r="2385" spans="1:2">
      <c r="A2385" s="365" t="s">
        <v>2555</v>
      </c>
      <c r="B2385" s="366">
        <v>2.73</v>
      </c>
    </row>
    <row r="2386" spans="1:2">
      <c r="A2386" s="365" t="s">
        <v>2556</v>
      </c>
      <c r="B2386" s="366">
        <v>3.72</v>
      </c>
    </row>
    <row r="2387" spans="1:2">
      <c r="A2387" s="365" t="s">
        <v>2557</v>
      </c>
      <c r="B2387" s="366">
        <v>3.66</v>
      </c>
    </row>
    <row r="2388" spans="1:2">
      <c r="A2388" s="365" t="s">
        <v>2558</v>
      </c>
      <c r="B2388" s="366">
        <v>5.58</v>
      </c>
    </row>
    <row r="2389" spans="1:2">
      <c r="A2389" s="365" t="s">
        <v>2559</v>
      </c>
      <c r="B2389" s="366">
        <v>5.49</v>
      </c>
    </row>
    <row r="2390" spans="1:2">
      <c r="A2390" s="365" t="s">
        <v>2560</v>
      </c>
      <c r="B2390" s="366">
        <v>11.14</v>
      </c>
    </row>
    <row r="2391" spans="1:2">
      <c r="A2391" s="365" t="s">
        <v>2561</v>
      </c>
      <c r="B2391" s="366">
        <v>10.97</v>
      </c>
    </row>
    <row r="2392" spans="1:2">
      <c r="A2392" s="365" t="s">
        <v>2562</v>
      </c>
      <c r="B2392" s="366">
        <v>0.8</v>
      </c>
    </row>
    <row r="2393" spans="1:2">
      <c r="A2393" s="365" t="s">
        <v>2563</v>
      </c>
      <c r="B2393" s="366">
        <v>0.79</v>
      </c>
    </row>
    <row r="2394" spans="1:2">
      <c r="A2394" s="365" t="s">
        <v>2564</v>
      </c>
      <c r="B2394" s="366">
        <v>1.02</v>
      </c>
    </row>
    <row r="2395" spans="1:2">
      <c r="A2395" s="365" t="s">
        <v>2565</v>
      </c>
      <c r="B2395" s="366">
        <v>1.01</v>
      </c>
    </row>
    <row r="2396" spans="1:2">
      <c r="A2396" s="365" t="s">
        <v>2566</v>
      </c>
      <c r="B2396" s="366">
        <v>1.17</v>
      </c>
    </row>
    <row r="2397" spans="1:2">
      <c r="A2397" s="365" t="s">
        <v>2567</v>
      </c>
      <c r="B2397" s="366">
        <v>1.1599999999999999</v>
      </c>
    </row>
    <row r="2398" spans="1:2">
      <c r="A2398" s="365" t="s">
        <v>2568</v>
      </c>
      <c r="B2398" s="366">
        <v>1.37</v>
      </c>
    </row>
    <row r="2399" spans="1:2">
      <c r="A2399" s="365" t="s">
        <v>2569</v>
      </c>
      <c r="B2399" s="366">
        <v>1.35</v>
      </c>
    </row>
    <row r="2400" spans="1:2">
      <c r="A2400" s="365" t="s">
        <v>2570</v>
      </c>
      <c r="B2400" s="366">
        <v>1.64</v>
      </c>
    </row>
    <row r="2401" spans="1:2">
      <c r="A2401" s="365" t="s">
        <v>2571</v>
      </c>
      <c r="B2401" s="366">
        <v>1.62</v>
      </c>
    </row>
    <row r="2402" spans="1:2">
      <c r="A2402" s="365" t="s">
        <v>2572</v>
      </c>
      <c r="B2402" s="366">
        <v>2.0299999999999998</v>
      </c>
    </row>
    <row r="2403" spans="1:2">
      <c r="A2403" s="365" t="s">
        <v>2573</v>
      </c>
      <c r="B2403" s="366">
        <v>2</v>
      </c>
    </row>
    <row r="2404" spans="1:2">
      <c r="A2404" s="365" t="s">
        <v>2574</v>
      </c>
      <c r="B2404" s="366">
        <v>2.72</v>
      </c>
    </row>
    <row r="2405" spans="1:2">
      <c r="A2405" s="365" t="s">
        <v>2575</v>
      </c>
      <c r="B2405" s="366">
        <v>2.68</v>
      </c>
    </row>
    <row r="2406" spans="1:2">
      <c r="A2406" s="365" t="s">
        <v>2576</v>
      </c>
      <c r="B2406" s="366">
        <v>4.09</v>
      </c>
    </row>
    <row r="2407" spans="1:2">
      <c r="A2407" s="365" t="s">
        <v>2577</v>
      </c>
      <c r="B2407" s="366">
        <v>4.03</v>
      </c>
    </row>
    <row r="2408" spans="1:2">
      <c r="A2408" s="365" t="s">
        <v>2578</v>
      </c>
      <c r="B2408" s="366">
        <v>8.16</v>
      </c>
    </row>
    <row r="2409" spans="1:2">
      <c r="A2409" s="365" t="s">
        <v>2579</v>
      </c>
      <c r="B2409" s="366">
        <v>8.0500000000000007</v>
      </c>
    </row>
    <row r="2410" spans="1:2">
      <c r="A2410" s="365" t="s">
        <v>2580</v>
      </c>
      <c r="B2410" s="366">
        <v>1.35</v>
      </c>
    </row>
    <row r="2411" spans="1:2">
      <c r="A2411" s="365" t="s">
        <v>2581</v>
      </c>
      <c r="B2411" s="366">
        <v>1.3</v>
      </c>
    </row>
    <row r="2412" spans="1:2">
      <c r="A2412" s="365" t="s">
        <v>2582</v>
      </c>
      <c r="B2412" s="366">
        <v>1.7</v>
      </c>
    </row>
    <row r="2413" spans="1:2">
      <c r="A2413" s="365" t="s">
        <v>2583</v>
      </c>
      <c r="B2413" s="366">
        <v>1.65</v>
      </c>
    </row>
    <row r="2414" spans="1:2">
      <c r="A2414" s="365" t="s">
        <v>2584</v>
      </c>
      <c r="B2414" s="366">
        <v>1.93</v>
      </c>
    </row>
    <row r="2415" spans="1:2">
      <c r="A2415" s="365" t="s">
        <v>2585</v>
      </c>
      <c r="B2415" s="366">
        <v>1.87</v>
      </c>
    </row>
    <row r="2416" spans="1:2">
      <c r="A2416" s="365" t="s">
        <v>2586</v>
      </c>
      <c r="B2416" s="366">
        <v>2.2599999999999998</v>
      </c>
    </row>
    <row r="2417" spans="1:2">
      <c r="A2417" s="365" t="s">
        <v>2587</v>
      </c>
      <c r="B2417" s="366">
        <v>2.19</v>
      </c>
    </row>
    <row r="2418" spans="1:2">
      <c r="A2418" s="365" t="s">
        <v>2588</v>
      </c>
      <c r="B2418" s="366">
        <v>2.72</v>
      </c>
    </row>
    <row r="2419" spans="1:2">
      <c r="A2419" s="365" t="s">
        <v>2589</v>
      </c>
      <c r="B2419" s="366">
        <v>2.64</v>
      </c>
    </row>
    <row r="2420" spans="1:2">
      <c r="A2420" s="365" t="s">
        <v>2590</v>
      </c>
      <c r="B2420" s="366">
        <v>3.38</v>
      </c>
    </row>
    <row r="2421" spans="1:2">
      <c r="A2421" s="365" t="s">
        <v>2591</v>
      </c>
      <c r="B2421" s="366">
        <v>3.28</v>
      </c>
    </row>
    <row r="2422" spans="1:2">
      <c r="A2422" s="365" t="s">
        <v>2592</v>
      </c>
      <c r="B2422" s="366">
        <v>4.53</v>
      </c>
    </row>
    <row r="2423" spans="1:2">
      <c r="A2423" s="365" t="s">
        <v>2593</v>
      </c>
      <c r="B2423" s="366">
        <v>4.3899999999999997</v>
      </c>
    </row>
    <row r="2424" spans="1:2">
      <c r="A2424" s="365" t="s">
        <v>2594</v>
      </c>
      <c r="B2424" s="366">
        <v>6.88</v>
      </c>
    </row>
    <row r="2425" spans="1:2">
      <c r="A2425" s="365" t="s">
        <v>2595</v>
      </c>
      <c r="B2425" s="366">
        <v>6.66</v>
      </c>
    </row>
    <row r="2426" spans="1:2">
      <c r="A2426" s="365" t="s">
        <v>2596</v>
      </c>
      <c r="B2426" s="366">
        <v>13.63</v>
      </c>
    </row>
    <row r="2427" spans="1:2">
      <c r="A2427" s="365" t="s">
        <v>2597</v>
      </c>
      <c r="B2427" s="366">
        <v>13.21</v>
      </c>
    </row>
    <row r="2428" spans="1:2">
      <c r="A2428" s="365" t="s">
        <v>2598</v>
      </c>
      <c r="B2428" s="366">
        <v>1.0900000000000001</v>
      </c>
    </row>
    <row r="2429" spans="1:2">
      <c r="A2429" s="365" t="s">
        <v>2599</v>
      </c>
      <c r="B2429" s="366">
        <v>1.07</v>
      </c>
    </row>
    <row r="2430" spans="1:2">
      <c r="A2430" s="365" t="s">
        <v>2600</v>
      </c>
      <c r="B2430" s="366">
        <v>1.37</v>
      </c>
    </row>
    <row r="2431" spans="1:2">
      <c r="A2431" s="365" t="s">
        <v>2601</v>
      </c>
      <c r="B2431" s="366">
        <v>1.35</v>
      </c>
    </row>
    <row r="2432" spans="1:2">
      <c r="A2432" s="365" t="s">
        <v>2602</v>
      </c>
      <c r="B2432" s="366">
        <v>1.55</v>
      </c>
    </row>
    <row r="2433" spans="1:2">
      <c r="A2433" s="365" t="s">
        <v>2603</v>
      </c>
      <c r="B2433" s="366">
        <v>1.53</v>
      </c>
    </row>
    <row r="2434" spans="1:2">
      <c r="A2434" s="365" t="s">
        <v>2604</v>
      </c>
      <c r="B2434" s="366">
        <v>1.81</v>
      </c>
    </row>
    <row r="2435" spans="1:2">
      <c r="A2435" s="365" t="s">
        <v>2605</v>
      </c>
      <c r="B2435" s="366">
        <v>1.78</v>
      </c>
    </row>
    <row r="2436" spans="1:2">
      <c r="A2436" s="365" t="s">
        <v>2606</v>
      </c>
      <c r="B2436" s="366">
        <v>2.1800000000000002</v>
      </c>
    </row>
    <row r="2437" spans="1:2">
      <c r="A2437" s="365" t="s">
        <v>2607</v>
      </c>
      <c r="B2437" s="366">
        <v>2.15</v>
      </c>
    </row>
    <row r="2438" spans="1:2">
      <c r="A2438" s="365" t="s">
        <v>2608</v>
      </c>
      <c r="B2438" s="366">
        <v>2.73</v>
      </c>
    </row>
    <row r="2439" spans="1:2">
      <c r="A2439" s="365" t="s">
        <v>2609</v>
      </c>
      <c r="B2439" s="366">
        <v>2.69</v>
      </c>
    </row>
    <row r="2440" spans="1:2">
      <c r="A2440" s="365" t="s">
        <v>2610</v>
      </c>
      <c r="B2440" s="366">
        <v>3.65</v>
      </c>
    </row>
    <row r="2441" spans="1:2">
      <c r="A2441" s="365" t="s">
        <v>2611</v>
      </c>
      <c r="B2441" s="366">
        <v>3.6</v>
      </c>
    </row>
    <row r="2442" spans="1:2">
      <c r="A2442" s="365" t="s">
        <v>2612</v>
      </c>
      <c r="B2442" s="366">
        <v>5.47</v>
      </c>
    </row>
    <row r="2443" spans="1:2">
      <c r="A2443" s="365" t="s">
        <v>2613</v>
      </c>
      <c r="B2443" s="366">
        <v>5.39</v>
      </c>
    </row>
    <row r="2444" spans="1:2">
      <c r="A2444" s="365" t="s">
        <v>2614</v>
      </c>
      <c r="B2444" s="366">
        <v>10.94</v>
      </c>
    </row>
    <row r="2445" spans="1:2">
      <c r="A2445" s="365" t="s">
        <v>2615</v>
      </c>
      <c r="B2445" s="366">
        <v>10.78</v>
      </c>
    </row>
    <row r="2446" spans="1:2">
      <c r="A2446" s="365" t="s">
        <v>2616</v>
      </c>
      <c r="B2446" s="366">
        <v>0.95</v>
      </c>
    </row>
    <row r="2447" spans="1:2">
      <c r="A2447" s="365" t="s">
        <v>2617</v>
      </c>
      <c r="B2447" s="366">
        <v>0.94</v>
      </c>
    </row>
    <row r="2448" spans="1:2">
      <c r="A2448" s="365" t="s">
        <v>2618</v>
      </c>
      <c r="B2448" s="366">
        <v>1.21</v>
      </c>
    </row>
    <row r="2449" spans="1:2">
      <c r="A2449" s="365" t="s">
        <v>2619</v>
      </c>
      <c r="B2449" s="366">
        <v>1.2</v>
      </c>
    </row>
    <row r="2450" spans="1:2">
      <c r="A2450" s="365" t="s">
        <v>2620</v>
      </c>
      <c r="B2450" s="366">
        <v>1.39</v>
      </c>
    </row>
    <row r="2451" spans="1:2">
      <c r="A2451" s="365" t="s">
        <v>2621</v>
      </c>
      <c r="B2451" s="366">
        <v>1.37</v>
      </c>
    </row>
    <row r="2452" spans="1:2">
      <c r="A2452" s="365" t="s">
        <v>2622</v>
      </c>
      <c r="B2452" s="366">
        <v>1.62</v>
      </c>
    </row>
    <row r="2453" spans="1:2">
      <c r="A2453" s="365" t="s">
        <v>2623</v>
      </c>
      <c r="B2453" s="366">
        <v>1.6</v>
      </c>
    </row>
    <row r="2454" spans="1:2">
      <c r="A2454" s="365" t="s">
        <v>2624</v>
      </c>
      <c r="B2454" s="366">
        <v>1.94</v>
      </c>
    </row>
    <row r="2455" spans="1:2">
      <c r="A2455" s="365" t="s">
        <v>2625</v>
      </c>
      <c r="B2455" s="366">
        <v>1.92</v>
      </c>
    </row>
    <row r="2456" spans="1:2">
      <c r="A2456" s="365" t="s">
        <v>2626</v>
      </c>
      <c r="B2456" s="366">
        <v>2.4</v>
      </c>
    </row>
    <row r="2457" spans="1:2">
      <c r="A2457" s="365" t="s">
        <v>2627</v>
      </c>
      <c r="B2457" s="366">
        <v>2.38</v>
      </c>
    </row>
    <row r="2458" spans="1:2">
      <c r="A2458" s="365" t="s">
        <v>2628</v>
      </c>
      <c r="B2458" s="366">
        <v>3.21</v>
      </c>
    </row>
    <row r="2459" spans="1:2">
      <c r="A2459" s="365" t="s">
        <v>2629</v>
      </c>
      <c r="B2459" s="366">
        <v>3.18</v>
      </c>
    </row>
    <row r="2460" spans="1:2">
      <c r="A2460" s="365" t="s">
        <v>2630</v>
      </c>
      <c r="B2460" s="366">
        <v>4.93</v>
      </c>
    </row>
    <row r="2461" spans="1:2">
      <c r="A2461" s="365" t="s">
        <v>2631</v>
      </c>
      <c r="B2461" s="366">
        <v>4.87</v>
      </c>
    </row>
    <row r="2462" spans="1:2">
      <c r="A2462" s="365" t="s">
        <v>2632</v>
      </c>
      <c r="B2462" s="366">
        <v>9.65</v>
      </c>
    </row>
    <row r="2463" spans="1:2">
      <c r="A2463" s="365" t="s">
        <v>2633</v>
      </c>
      <c r="B2463" s="366">
        <v>9.5500000000000007</v>
      </c>
    </row>
    <row r="2464" spans="1:2">
      <c r="A2464" s="365" t="s">
        <v>2634</v>
      </c>
      <c r="B2464" s="366">
        <v>0.67</v>
      </c>
    </row>
    <row r="2465" spans="1:2">
      <c r="A2465" s="365" t="s">
        <v>2635</v>
      </c>
      <c r="B2465" s="366">
        <v>0.66</v>
      </c>
    </row>
    <row r="2466" spans="1:2">
      <c r="A2466" s="365" t="s">
        <v>2636</v>
      </c>
      <c r="B2466" s="366">
        <v>0.8</v>
      </c>
    </row>
    <row r="2467" spans="1:2">
      <c r="A2467" s="365" t="s">
        <v>2637</v>
      </c>
      <c r="B2467" s="366">
        <v>0.8</v>
      </c>
    </row>
    <row r="2468" spans="1:2">
      <c r="A2468" s="365" t="s">
        <v>2638</v>
      </c>
      <c r="B2468" s="366">
        <v>0.94</v>
      </c>
    </row>
    <row r="2469" spans="1:2">
      <c r="A2469" s="365" t="s">
        <v>2639</v>
      </c>
      <c r="B2469" s="366">
        <v>0.93</v>
      </c>
    </row>
    <row r="2470" spans="1:2">
      <c r="A2470" s="365" t="s">
        <v>2640</v>
      </c>
      <c r="B2470" s="366">
        <v>1.08</v>
      </c>
    </row>
    <row r="2471" spans="1:2">
      <c r="A2471" s="365" t="s">
        <v>2641</v>
      </c>
      <c r="B2471" s="366">
        <v>1.07</v>
      </c>
    </row>
    <row r="2472" spans="1:2">
      <c r="A2472" s="365" t="s">
        <v>2642</v>
      </c>
      <c r="B2472" s="366">
        <v>1.31</v>
      </c>
    </row>
    <row r="2473" spans="1:2">
      <c r="A2473" s="365" t="s">
        <v>2643</v>
      </c>
      <c r="B2473" s="366">
        <v>1.29</v>
      </c>
    </row>
    <row r="2474" spans="1:2">
      <c r="A2474" s="365" t="s">
        <v>2644</v>
      </c>
      <c r="B2474" s="366">
        <v>1.64</v>
      </c>
    </row>
    <row r="2475" spans="1:2">
      <c r="A2475" s="365" t="s">
        <v>2645</v>
      </c>
      <c r="B2475" s="366">
        <v>1.62</v>
      </c>
    </row>
    <row r="2476" spans="1:2">
      <c r="A2476" s="365" t="s">
        <v>2646</v>
      </c>
      <c r="B2476" s="366">
        <v>2.17</v>
      </c>
    </row>
    <row r="2477" spans="1:2">
      <c r="A2477" s="365" t="s">
        <v>2647</v>
      </c>
      <c r="B2477" s="366">
        <v>2.15</v>
      </c>
    </row>
    <row r="2478" spans="1:2">
      <c r="A2478" s="365" t="s">
        <v>2648</v>
      </c>
      <c r="B2478" s="366">
        <v>3.29</v>
      </c>
    </row>
    <row r="2479" spans="1:2">
      <c r="A2479" s="365" t="s">
        <v>2649</v>
      </c>
      <c r="B2479" s="366">
        <v>3.25</v>
      </c>
    </row>
    <row r="2480" spans="1:2">
      <c r="A2480" s="365" t="s">
        <v>2650</v>
      </c>
      <c r="B2480" s="366">
        <v>6.56</v>
      </c>
    </row>
    <row r="2481" spans="1:2">
      <c r="A2481" s="365" t="s">
        <v>2651</v>
      </c>
      <c r="B2481" s="366">
        <v>6.48</v>
      </c>
    </row>
    <row r="2482" spans="1:2">
      <c r="A2482" s="365" t="s">
        <v>2652</v>
      </c>
      <c r="B2482" s="366">
        <v>0.48</v>
      </c>
    </row>
    <row r="2483" spans="1:2">
      <c r="A2483" s="365" t="s">
        <v>2653</v>
      </c>
      <c r="B2483" s="366">
        <v>0.47</v>
      </c>
    </row>
    <row r="2484" spans="1:2">
      <c r="A2484" s="365" t="s">
        <v>2654</v>
      </c>
      <c r="B2484" s="366">
        <v>0.63</v>
      </c>
    </row>
    <row r="2485" spans="1:2">
      <c r="A2485" s="365" t="s">
        <v>2655</v>
      </c>
      <c r="B2485" s="366">
        <v>0.62</v>
      </c>
    </row>
    <row r="2486" spans="1:2">
      <c r="A2486" s="365" t="s">
        <v>2656</v>
      </c>
      <c r="B2486" s="366">
        <v>0.81</v>
      </c>
    </row>
    <row r="2487" spans="1:2">
      <c r="A2487" s="365" t="s">
        <v>2657</v>
      </c>
      <c r="B2487" s="366">
        <v>0.8</v>
      </c>
    </row>
    <row r="2488" spans="1:2">
      <c r="A2488" s="365" t="s">
        <v>2658</v>
      </c>
      <c r="B2488" s="366">
        <v>10.65</v>
      </c>
    </row>
    <row r="2489" spans="1:2">
      <c r="A2489" s="365" t="s">
        <v>2659</v>
      </c>
      <c r="B2489" s="366">
        <v>9.9700000000000006</v>
      </c>
    </row>
    <row r="2490" spans="1:2">
      <c r="A2490" s="365" t="s">
        <v>2660</v>
      </c>
      <c r="B2490" s="366">
        <v>34.659999999999997</v>
      </c>
    </row>
    <row r="2491" spans="1:2">
      <c r="A2491" s="365" t="s">
        <v>2661</v>
      </c>
      <c r="B2491" s="366">
        <v>33.72</v>
      </c>
    </row>
    <row r="2492" spans="1:2">
      <c r="A2492" s="365" t="s">
        <v>2662</v>
      </c>
      <c r="B2492" s="366">
        <v>2.5</v>
      </c>
    </row>
    <row r="2493" spans="1:2">
      <c r="A2493" s="365" t="s">
        <v>2663</v>
      </c>
      <c r="B2493" s="366">
        <v>2.48</v>
      </c>
    </row>
    <row r="2494" spans="1:2">
      <c r="A2494" s="365" t="s">
        <v>2664</v>
      </c>
      <c r="B2494" s="366">
        <v>19.8</v>
      </c>
    </row>
    <row r="2495" spans="1:2">
      <c r="A2495" s="365" t="s">
        <v>2665</v>
      </c>
      <c r="B2495" s="366">
        <v>18.829999999999998</v>
      </c>
    </row>
    <row r="2496" spans="1:2">
      <c r="A2496" s="365" t="s">
        <v>2666</v>
      </c>
      <c r="B2496" s="366">
        <v>20.8</v>
      </c>
    </row>
    <row r="2497" spans="1:2">
      <c r="A2497" s="365" t="s">
        <v>2667</v>
      </c>
      <c r="B2497" s="366">
        <v>19.79</v>
      </c>
    </row>
    <row r="2498" spans="1:2">
      <c r="A2498" s="365" t="s">
        <v>2668</v>
      </c>
      <c r="B2498" s="366">
        <v>21.83</v>
      </c>
    </row>
    <row r="2499" spans="1:2">
      <c r="A2499" s="365" t="s">
        <v>2669</v>
      </c>
      <c r="B2499" s="366">
        <v>20.77</v>
      </c>
    </row>
    <row r="2500" spans="1:2">
      <c r="A2500" s="365" t="s">
        <v>2670</v>
      </c>
      <c r="B2500" s="366">
        <v>22.93</v>
      </c>
    </row>
    <row r="2501" spans="1:2">
      <c r="A2501" s="365" t="s">
        <v>2671</v>
      </c>
      <c r="B2501" s="366">
        <v>21.81</v>
      </c>
    </row>
    <row r="2502" spans="1:2">
      <c r="A2502" s="365" t="s">
        <v>2672</v>
      </c>
      <c r="B2502" s="366">
        <v>24.03</v>
      </c>
    </row>
    <row r="2503" spans="1:2">
      <c r="A2503" s="365" t="s">
        <v>2673</v>
      </c>
      <c r="B2503" s="366">
        <v>22.86</v>
      </c>
    </row>
    <row r="2504" spans="1:2">
      <c r="A2504" s="365" t="s">
        <v>2674</v>
      </c>
      <c r="B2504" s="366">
        <v>25.26</v>
      </c>
    </row>
    <row r="2505" spans="1:2">
      <c r="A2505" s="365" t="s">
        <v>2675</v>
      </c>
      <c r="B2505" s="366">
        <v>24.02</v>
      </c>
    </row>
    <row r="2506" spans="1:2">
      <c r="A2506" s="365" t="s">
        <v>2676</v>
      </c>
      <c r="B2506" s="366">
        <v>26.56</v>
      </c>
    </row>
    <row r="2507" spans="1:2">
      <c r="A2507" s="365" t="s">
        <v>2677</v>
      </c>
      <c r="B2507" s="366">
        <v>25.26</v>
      </c>
    </row>
    <row r="2508" spans="1:2">
      <c r="A2508" s="365" t="s">
        <v>2678</v>
      </c>
      <c r="B2508" s="366">
        <v>27.86</v>
      </c>
    </row>
    <row r="2509" spans="1:2">
      <c r="A2509" s="365" t="s">
        <v>2679</v>
      </c>
      <c r="B2509" s="366">
        <v>26.5</v>
      </c>
    </row>
    <row r="2510" spans="1:2">
      <c r="A2510" s="365" t="s">
        <v>2680</v>
      </c>
      <c r="B2510" s="366">
        <v>29.2</v>
      </c>
    </row>
    <row r="2511" spans="1:2">
      <c r="A2511" s="365" t="s">
        <v>2681</v>
      </c>
      <c r="B2511" s="366">
        <v>27.78</v>
      </c>
    </row>
    <row r="2512" spans="1:2">
      <c r="A2512" s="365" t="s">
        <v>2682</v>
      </c>
      <c r="B2512" s="366">
        <v>37.549999999999997</v>
      </c>
    </row>
    <row r="2513" spans="1:2">
      <c r="A2513" s="365" t="s">
        <v>2683</v>
      </c>
      <c r="B2513" s="366">
        <v>34.51</v>
      </c>
    </row>
    <row r="2514" spans="1:2">
      <c r="A2514" s="365" t="s">
        <v>2684</v>
      </c>
      <c r="B2514" s="366">
        <v>26.12</v>
      </c>
    </row>
    <row r="2515" spans="1:2">
      <c r="A2515" s="365" t="s">
        <v>2685</v>
      </c>
      <c r="B2515" s="366">
        <v>23.69</v>
      </c>
    </row>
    <row r="2516" spans="1:2">
      <c r="A2516" s="365" t="s">
        <v>2686</v>
      </c>
      <c r="B2516" s="366">
        <v>28.11</v>
      </c>
    </row>
    <row r="2517" spans="1:2">
      <c r="A2517" s="365" t="s">
        <v>2687</v>
      </c>
      <c r="B2517" s="366">
        <v>25.68</v>
      </c>
    </row>
    <row r="2518" spans="1:2">
      <c r="A2518" s="365" t="s">
        <v>2688</v>
      </c>
      <c r="B2518" s="366">
        <v>49.96</v>
      </c>
    </row>
    <row r="2519" spans="1:2">
      <c r="A2519" s="365" t="s">
        <v>2689</v>
      </c>
      <c r="B2519" s="366">
        <v>45.69</v>
      </c>
    </row>
    <row r="2520" spans="1:2">
      <c r="A2520" s="365" t="s">
        <v>2690</v>
      </c>
      <c r="B2520" s="366">
        <v>54.9</v>
      </c>
    </row>
    <row r="2521" spans="1:2">
      <c r="A2521" s="365" t="s">
        <v>2691</v>
      </c>
      <c r="B2521" s="366">
        <v>49.54</v>
      </c>
    </row>
    <row r="2522" spans="1:2">
      <c r="A2522" s="365" t="s">
        <v>2692</v>
      </c>
      <c r="B2522" s="366">
        <v>98.44</v>
      </c>
    </row>
    <row r="2523" spans="1:2">
      <c r="A2523" s="365" t="s">
        <v>2693</v>
      </c>
      <c r="B2523" s="366">
        <v>88.77</v>
      </c>
    </row>
    <row r="2524" spans="1:2">
      <c r="A2524" s="365" t="s">
        <v>2694</v>
      </c>
      <c r="B2524" s="366">
        <v>240.94</v>
      </c>
    </row>
    <row r="2525" spans="1:2">
      <c r="A2525" s="365" t="s">
        <v>2695</v>
      </c>
      <c r="B2525" s="366">
        <v>217.01</v>
      </c>
    </row>
    <row r="2526" spans="1:2">
      <c r="A2526" s="365" t="s">
        <v>2696</v>
      </c>
      <c r="B2526" s="366">
        <v>78.16</v>
      </c>
    </row>
    <row r="2527" spans="1:2">
      <c r="A2527" s="365" t="s">
        <v>2697</v>
      </c>
      <c r="B2527" s="366">
        <v>75.06</v>
      </c>
    </row>
    <row r="2528" spans="1:2">
      <c r="A2528" s="365" t="s">
        <v>2698</v>
      </c>
      <c r="B2528" s="366">
        <v>86.24</v>
      </c>
    </row>
    <row r="2529" spans="1:2">
      <c r="A2529" s="365" t="s">
        <v>2699</v>
      </c>
      <c r="B2529" s="366">
        <v>82.8</v>
      </c>
    </row>
    <row r="2530" spans="1:2">
      <c r="A2530" s="365" t="s">
        <v>2700</v>
      </c>
      <c r="B2530" s="366">
        <v>98</v>
      </c>
    </row>
    <row r="2531" spans="1:2">
      <c r="A2531" s="365" t="s">
        <v>2701</v>
      </c>
      <c r="B2531" s="366">
        <v>94.09</v>
      </c>
    </row>
    <row r="2532" spans="1:2">
      <c r="A2532" s="365" t="s">
        <v>2702</v>
      </c>
      <c r="B2532" s="366">
        <v>113.69</v>
      </c>
    </row>
    <row r="2533" spans="1:2">
      <c r="A2533" s="365" t="s">
        <v>2703</v>
      </c>
      <c r="B2533" s="366">
        <v>109.14</v>
      </c>
    </row>
    <row r="2534" spans="1:2">
      <c r="A2534" s="365" t="s">
        <v>2704</v>
      </c>
      <c r="B2534" s="366">
        <v>129.37</v>
      </c>
    </row>
    <row r="2535" spans="1:2">
      <c r="A2535" s="365" t="s">
        <v>2705</v>
      </c>
      <c r="B2535" s="366">
        <v>124.2</v>
      </c>
    </row>
    <row r="2536" spans="1:2">
      <c r="A2536" s="365" t="s">
        <v>2706</v>
      </c>
      <c r="B2536" s="366">
        <v>110.81</v>
      </c>
    </row>
    <row r="2537" spans="1:2">
      <c r="A2537" s="365" t="s">
        <v>2707</v>
      </c>
      <c r="B2537" s="366">
        <v>101.34</v>
      </c>
    </row>
    <row r="2538" spans="1:2">
      <c r="A2538" s="365" t="s">
        <v>2708</v>
      </c>
      <c r="B2538" s="366">
        <v>196.05</v>
      </c>
    </row>
    <row r="2539" spans="1:2">
      <c r="A2539" s="365" t="s">
        <v>2709</v>
      </c>
      <c r="B2539" s="366">
        <v>176.72</v>
      </c>
    </row>
    <row r="2540" spans="1:2">
      <c r="A2540" s="365" t="s">
        <v>2710</v>
      </c>
      <c r="B2540" s="366">
        <v>195.02</v>
      </c>
    </row>
    <row r="2541" spans="1:2">
      <c r="A2541" s="365" t="s">
        <v>2711</v>
      </c>
      <c r="B2541" s="366">
        <v>174.34</v>
      </c>
    </row>
    <row r="2542" spans="1:2">
      <c r="A2542" s="365" t="s">
        <v>2712</v>
      </c>
      <c r="B2542" s="366">
        <v>81.31</v>
      </c>
    </row>
    <row r="2543" spans="1:2">
      <c r="A2543" s="365" t="s">
        <v>2713</v>
      </c>
      <c r="B2543" s="366">
        <v>74.430000000000007</v>
      </c>
    </row>
    <row r="2544" spans="1:2">
      <c r="A2544" s="365" t="s">
        <v>2714</v>
      </c>
      <c r="B2544" s="366">
        <v>105.71</v>
      </c>
    </row>
    <row r="2545" spans="1:2">
      <c r="A2545" s="365" t="s">
        <v>2715</v>
      </c>
      <c r="B2545" s="366">
        <v>96.76</v>
      </c>
    </row>
    <row r="2546" spans="1:2">
      <c r="A2546" s="365" t="s">
        <v>2716</v>
      </c>
      <c r="B2546" s="366">
        <v>1.58</v>
      </c>
    </row>
    <row r="2547" spans="1:2">
      <c r="A2547" s="365" t="s">
        <v>2717</v>
      </c>
      <c r="B2547" s="366">
        <v>1.54</v>
      </c>
    </row>
    <row r="2548" spans="1:2">
      <c r="A2548" s="365" t="s">
        <v>2718</v>
      </c>
      <c r="B2548" s="366">
        <v>1.45</v>
      </c>
    </row>
    <row r="2549" spans="1:2">
      <c r="A2549" s="365" t="s">
        <v>2719</v>
      </c>
      <c r="B2549" s="366">
        <v>1.41</v>
      </c>
    </row>
    <row r="2550" spans="1:2">
      <c r="A2550" s="365" t="s">
        <v>2720</v>
      </c>
      <c r="B2550" s="366">
        <v>1.33</v>
      </c>
    </row>
    <row r="2551" spans="1:2">
      <c r="A2551" s="365" t="s">
        <v>2721</v>
      </c>
      <c r="B2551" s="366">
        <v>1.29</v>
      </c>
    </row>
    <row r="2552" spans="1:2">
      <c r="A2552" s="365" t="s">
        <v>2722</v>
      </c>
      <c r="B2552" s="366">
        <v>14.84</v>
      </c>
    </row>
    <row r="2553" spans="1:2">
      <c r="A2553" s="365" t="s">
        <v>2723</v>
      </c>
      <c r="B2553" s="366">
        <v>14.43</v>
      </c>
    </row>
    <row r="2554" spans="1:2">
      <c r="A2554" s="365" t="s">
        <v>2724</v>
      </c>
      <c r="B2554" s="366">
        <v>10.75</v>
      </c>
    </row>
    <row r="2555" spans="1:2">
      <c r="A2555" s="365" t="s">
        <v>2725</v>
      </c>
      <c r="B2555" s="366">
        <v>10.49</v>
      </c>
    </row>
    <row r="2556" spans="1:2">
      <c r="A2556" s="365" t="s">
        <v>2726</v>
      </c>
      <c r="B2556" s="366">
        <v>9.57</v>
      </c>
    </row>
    <row r="2557" spans="1:2">
      <c r="A2557" s="365" t="s">
        <v>2727</v>
      </c>
      <c r="B2557" s="366">
        <v>9.35</v>
      </c>
    </row>
    <row r="2558" spans="1:2">
      <c r="A2558" s="365" t="s">
        <v>2728</v>
      </c>
      <c r="B2558" s="366">
        <v>8.93</v>
      </c>
    </row>
    <row r="2559" spans="1:2">
      <c r="A2559" s="365" t="s">
        <v>2729</v>
      </c>
      <c r="B2559" s="366">
        <v>8.74</v>
      </c>
    </row>
    <row r="2560" spans="1:2">
      <c r="A2560" s="365" t="s">
        <v>2730</v>
      </c>
      <c r="B2560" s="366">
        <v>8.65</v>
      </c>
    </row>
    <row r="2561" spans="1:2">
      <c r="A2561" s="365" t="s">
        <v>2731</v>
      </c>
      <c r="B2561" s="366">
        <v>8.4700000000000006</v>
      </c>
    </row>
    <row r="2562" spans="1:2">
      <c r="A2562" s="365" t="s">
        <v>2732</v>
      </c>
      <c r="B2562" s="366">
        <v>5.91</v>
      </c>
    </row>
    <row r="2563" spans="1:2">
      <c r="A2563" s="365" t="s">
        <v>2733</v>
      </c>
      <c r="B2563" s="366">
        <v>5.79</v>
      </c>
    </row>
    <row r="2564" spans="1:2">
      <c r="A2564" s="365" t="s">
        <v>2734</v>
      </c>
      <c r="B2564" s="366">
        <v>5.59</v>
      </c>
    </row>
    <row r="2565" spans="1:2">
      <c r="A2565" s="365" t="s">
        <v>2735</v>
      </c>
      <c r="B2565" s="366">
        <v>5.5</v>
      </c>
    </row>
    <row r="2566" spans="1:2">
      <c r="A2566" s="365" t="s">
        <v>2736</v>
      </c>
      <c r="B2566" s="366">
        <v>4.62</v>
      </c>
    </row>
    <row r="2567" spans="1:2">
      <c r="A2567" s="365" t="s">
        <v>2737</v>
      </c>
      <c r="B2567" s="366">
        <v>4.55</v>
      </c>
    </row>
    <row r="2568" spans="1:2">
      <c r="A2568" s="365" t="s">
        <v>2738</v>
      </c>
      <c r="B2568" s="366">
        <v>12.09</v>
      </c>
    </row>
    <row r="2569" spans="1:2">
      <c r="A2569" s="365" t="s">
        <v>2739</v>
      </c>
      <c r="B2569" s="366">
        <v>11.76</v>
      </c>
    </row>
    <row r="2570" spans="1:2">
      <c r="A2570" s="365" t="s">
        <v>2740</v>
      </c>
      <c r="B2570" s="366">
        <v>8.44</v>
      </c>
    </row>
    <row r="2571" spans="1:2">
      <c r="A2571" s="365" t="s">
        <v>2741</v>
      </c>
      <c r="B2571" s="366">
        <v>8.25</v>
      </c>
    </row>
    <row r="2572" spans="1:2">
      <c r="A2572" s="365" t="s">
        <v>2742</v>
      </c>
      <c r="B2572" s="366">
        <v>7.25</v>
      </c>
    </row>
    <row r="2573" spans="1:2">
      <c r="A2573" s="365" t="s">
        <v>2743</v>
      </c>
      <c r="B2573" s="366">
        <v>7.11</v>
      </c>
    </row>
    <row r="2574" spans="1:2">
      <c r="A2574" s="365" t="s">
        <v>2744</v>
      </c>
      <c r="B2574" s="366">
        <v>6.61</v>
      </c>
    </row>
    <row r="2575" spans="1:2">
      <c r="A2575" s="365" t="s">
        <v>2745</v>
      </c>
      <c r="B2575" s="366">
        <v>6.5</v>
      </c>
    </row>
    <row r="2576" spans="1:2">
      <c r="A2576" s="365" t="s">
        <v>2746</v>
      </c>
      <c r="B2576" s="366">
        <v>6.34</v>
      </c>
    </row>
    <row r="2577" spans="1:2">
      <c r="A2577" s="365" t="s">
        <v>2747</v>
      </c>
      <c r="B2577" s="366">
        <v>6.24</v>
      </c>
    </row>
    <row r="2578" spans="1:2">
      <c r="A2578" s="365" t="s">
        <v>2748</v>
      </c>
      <c r="B2578" s="366">
        <v>4.0199999999999996</v>
      </c>
    </row>
    <row r="2579" spans="1:2">
      <c r="A2579" s="365" t="s">
        <v>2749</v>
      </c>
      <c r="B2579" s="366">
        <v>3.96</v>
      </c>
    </row>
    <row r="2580" spans="1:2">
      <c r="A2580" s="365" t="s">
        <v>2750</v>
      </c>
      <c r="B2580" s="366">
        <v>3.88</v>
      </c>
    </row>
    <row r="2581" spans="1:2">
      <c r="A2581" s="365" t="s">
        <v>2751</v>
      </c>
      <c r="B2581" s="366">
        <v>3.84</v>
      </c>
    </row>
    <row r="2582" spans="1:2">
      <c r="A2582" s="365" t="s">
        <v>2752</v>
      </c>
      <c r="B2582" s="366">
        <v>3.11</v>
      </c>
    </row>
    <row r="2583" spans="1:2">
      <c r="A2583" s="365" t="s">
        <v>2753</v>
      </c>
      <c r="B2583" s="366">
        <v>3.07</v>
      </c>
    </row>
    <row r="2584" spans="1:2">
      <c r="A2584" s="365" t="s">
        <v>2754</v>
      </c>
      <c r="B2584" s="366">
        <v>83.35</v>
      </c>
    </row>
    <row r="2585" spans="1:2">
      <c r="A2585" s="365" t="s">
        <v>2755</v>
      </c>
      <c r="B2585" s="366">
        <v>77.73</v>
      </c>
    </row>
    <row r="2586" spans="1:2">
      <c r="A2586" s="365" t="s">
        <v>2756</v>
      </c>
      <c r="B2586" s="366">
        <v>50.83</v>
      </c>
    </row>
    <row r="2587" spans="1:2">
      <c r="A2587" s="365" t="s">
        <v>2757</v>
      </c>
      <c r="B2587" s="366">
        <v>45.21</v>
      </c>
    </row>
    <row r="2588" spans="1:2">
      <c r="A2588" s="365" t="s">
        <v>142</v>
      </c>
      <c r="B2588" s="366">
        <v>280.83</v>
      </c>
    </row>
    <row r="2589" spans="1:2">
      <c r="A2589" s="365" t="s">
        <v>2758</v>
      </c>
      <c r="B2589" s="366">
        <v>279.39</v>
      </c>
    </row>
    <row r="2590" spans="1:2">
      <c r="A2590" s="365" t="s">
        <v>2759</v>
      </c>
      <c r="B2590" s="366">
        <v>1.6</v>
      </c>
    </row>
    <row r="2591" spans="1:2">
      <c r="A2591" s="365" t="s">
        <v>2760</v>
      </c>
      <c r="B2591" s="366">
        <v>1.6</v>
      </c>
    </row>
    <row r="2592" spans="1:2">
      <c r="A2592" s="365" t="s">
        <v>2761</v>
      </c>
      <c r="B2592" s="366">
        <v>1.1499999999999999</v>
      </c>
    </row>
    <row r="2593" spans="1:2">
      <c r="A2593" s="365" t="s">
        <v>2762</v>
      </c>
      <c r="B2593" s="366">
        <v>1.1499999999999999</v>
      </c>
    </row>
    <row r="2594" spans="1:2">
      <c r="A2594" s="365" t="s">
        <v>2763</v>
      </c>
      <c r="B2594" s="366">
        <v>1.81</v>
      </c>
    </row>
    <row r="2595" spans="1:2">
      <c r="A2595" s="365" t="s">
        <v>2764</v>
      </c>
      <c r="B2595" s="366">
        <v>1.81</v>
      </c>
    </row>
    <row r="2596" spans="1:2">
      <c r="A2596" s="365" t="s">
        <v>2765</v>
      </c>
      <c r="B2596" s="366">
        <v>1.26</v>
      </c>
    </row>
    <row r="2597" spans="1:2">
      <c r="A2597" s="365" t="s">
        <v>2766</v>
      </c>
      <c r="B2597" s="366">
        <v>1.26</v>
      </c>
    </row>
    <row r="2598" spans="1:2">
      <c r="A2598" s="365" t="s">
        <v>2767</v>
      </c>
      <c r="B2598" s="366">
        <v>2.0499999999999998</v>
      </c>
    </row>
    <row r="2599" spans="1:2">
      <c r="A2599" s="365" t="s">
        <v>2768</v>
      </c>
      <c r="B2599" s="366">
        <v>2.0499999999999998</v>
      </c>
    </row>
    <row r="2600" spans="1:2">
      <c r="A2600" s="365" t="s">
        <v>2769</v>
      </c>
      <c r="B2600" s="366">
        <v>1.37</v>
      </c>
    </row>
    <row r="2601" spans="1:2">
      <c r="A2601" s="365" t="s">
        <v>2770</v>
      </c>
      <c r="B2601" s="366">
        <v>1.37</v>
      </c>
    </row>
    <row r="2602" spans="1:2">
      <c r="A2602" s="365" t="s">
        <v>2771</v>
      </c>
      <c r="B2602" s="366">
        <v>0.6</v>
      </c>
    </row>
    <row r="2603" spans="1:2">
      <c r="A2603" s="365" t="s">
        <v>2772</v>
      </c>
      <c r="B2603" s="366">
        <v>0.56999999999999995</v>
      </c>
    </row>
    <row r="2604" spans="1:2">
      <c r="A2604" s="365" t="s">
        <v>2773</v>
      </c>
      <c r="B2604" s="366">
        <v>44.64</v>
      </c>
    </row>
    <row r="2605" spans="1:2">
      <c r="A2605" s="365" t="s">
        <v>2774</v>
      </c>
      <c r="B2605" s="366">
        <v>42.64</v>
      </c>
    </row>
    <row r="2606" spans="1:2">
      <c r="A2606" s="365" t="s">
        <v>2775</v>
      </c>
      <c r="B2606" s="366">
        <v>1.46</v>
      </c>
    </row>
    <row r="2607" spans="1:2">
      <c r="A2607" s="365" t="s">
        <v>2776</v>
      </c>
      <c r="B2607" s="366">
        <v>1.42</v>
      </c>
    </row>
    <row r="2608" spans="1:2">
      <c r="A2608" s="365" t="s">
        <v>2777</v>
      </c>
      <c r="B2608" s="366">
        <v>0.97</v>
      </c>
    </row>
    <row r="2609" spans="1:2">
      <c r="A2609" s="365" t="s">
        <v>2778</v>
      </c>
      <c r="B2609" s="366">
        <v>0.94</v>
      </c>
    </row>
    <row r="2610" spans="1:2">
      <c r="A2610" s="365" t="s">
        <v>2779</v>
      </c>
      <c r="B2610" s="366">
        <v>0.57999999999999996</v>
      </c>
    </row>
    <row r="2611" spans="1:2">
      <c r="A2611" s="365" t="s">
        <v>2780</v>
      </c>
      <c r="B2611" s="366">
        <v>0.56999999999999995</v>
      </c>
    </row>
    <row r="2612" spans="1:2">
      <c r="A2612" s="365" t="s">
        <v>2781</v>
      </c>
      <c r="B2612" s="366">
        <v>0.81</v>
      </c>
    </row>
    <row r="2613" spans="1:2">
      <c r="A2613" s="365" t="s">
        <v>2782</v>
      </c>
      <c r="B2613" s="366">
        <v>0.79</v>
      </c>
    </row>
    <row r="2614" spans="1:2">
      <c r="A2614" s="365" t="s">
        <v>2783</v>
      </c>
      <c r="B2614" s="366">
        <v>0.21</v>
      </c>
    </row>
    <row r="2615" spans="1:2">
      <c r="A2615" s="365" t="s">
        <v>2784</v>
      </c>
      <c r="B2615" s="366">
        <v>0.21</v>
      </c>
    </row>
    <row r="2616" spans="1:2">
      <c r="A2616" s="365" t="s">
        <v>2785</v>
      </c>
      <c r="B2616" s="366">
        <v>1.08</v>
      </c>
    </row>
    <row r="2617" spans="1:2">
      <c r="A2617" s="365" t="s">
        <v>2786</v>
      </c>
      <c r="B2617" s="366">
        <v>1.06</v>
      </c>
    </row>
    <row r="2618" spans="1:2">
      <c r="A2618" s="365" t="s">
        <v>2787</v>
      </c>
      <c r="B2618" s="366">
        <v>5.22</v>
      </c>
    </row>
    <row r="2619" spans="1:2">
      <c r="A2619" s="365" t="s">
        <v>2788</v>
      </c>
      <c r="B2619" s="366">
        <v>5.14</v>
      </c>
    </row>
    <row r="2620" spans="1:2">
      <c r="A2620" s="365" t="s">
        <v>2789</v>
      </c>
      <c r="B2620" s="366">
        <v>0.92</v>
      </c>
    </row>
    <row r="2621" spans="1:2">
      <c r="A2621" s="365" t="s">
        <v>2790</v>
      </c>
      <c r="B2621" s="366">
        <v>0.85</v>
      </c>
    </row>
    <row r="2622" spans="1:2">
      <c r="A2622" s="365" t="s">
        <v>2791</v>
      </c>
      <c r="B2622" s="366">
        <v>17.87</v>
      </c>
    </row>
    <row r="2623" spans="1:2">
      <c r="A2623" s="365" t="s">
        <v>2792</v>
      </c>
      <c r="B2623" s="366">
        <v>16.46</v>
      </c>
    </row>
    <row r="2624" spans="1:2">
      <c r="A2624" s="365" t="s">
        <v>2793</v>
      </c>
      <c r="B2624" s="366">
        <v>173.16</v>
      </c>
    </row>
    <row r="2625" spans="1:2">
      <c r="A2625" s="365" t="s">
        <v>2794</v>
      </c>
      <c r="B2625" s="366">
        <v>160.28</v>
      </c>
    </row>
    <row r="2626" spans="1:2">
      <c r="A2626" s="365" t="s">
        <v>2795</v>
      </c>
      <c r="B2626" s="366">
        <v>17802.03</v>
      </c>
    </row>
    <row r="2627" spans="1:2">
      <c r="A2627" s="365" t="s">
        <v>2796</v>
      </c>
      <c r="B2627" s="366">
        <v>16948.53</v>
      </c>
    </row>
    <row r="2628" spans="1:2">
      <c r="A2628" s="365" t="s">
        <v>2797</v>
      </c>
      <c r="B2628" s="366">
        <v>26779.200000000001</v>
      </c>
    </row>
    <row r="2629" spans="1:2">
      <c r="A2629" s="365" t="s">
        <v>2798</v>
      </c>
      <c r="B2629" s="366">
        <v>25529.439999999999</v>
      </c>
    </row>
    <row r="2630" spans="1:2">
      <c r="A2630" s="365" t="s">
        <v>2799</v>
      </c>
      <c r="B2630" s="366">
        <v>33765.31</v>
      </c>
    </row>
    <row r="2631" spans="1:2">
      <c r="A2631" s="365" t="s">
        <v>2800</v>
      </c>
      <c r="B2631" s="366">
        <v>32095.51</v>
      </c>
    </row>
    <row r="2632" spans="1:2">
      <c r="A2632" s="365" t="s">
        <v>2801</v>
      </c>
      <c r="B2632" s="366">
        <v>40969.760000000002</v>
      </c>
    </row>
    <row r="2633" spans="1:2">
      <c r="A2633" s="365" t="s">
        <v>2802</v>
      </c>
      <c r="B2633" s="366">
        <v>38585.51</v>
      </c>
    </row>
    <row r="2634" spans="1:2">
      <c r="A2634" s="365" t="s">
        <v>2803</v>
      </c>
      <c r="B2634" s="366">
        <v>246.75</v>
      </c>
    </row>
    <row r="2635" spans="1:2">
      <c r="A2635" s="365" t="s">
        <v>2804</v>
      </c>
      <c r="B2635" s="366">
        <v>213.82</v>
      </c>
    </row>
    <row r="2636" spans="1:2">
      <c r="A2636" s="365" t="s">
        <v>2805</v>
      </c>
      <c r="B2636" s="366">
        <v>341.65</v>
      </c>
    </row>
    <row r="2637" spans="1:2">
      <c r="A2637" s="365" t="s">
        <v>2806</v>
      </c>
      <c r="B2637" s="366">
        <v>296.06</v>
      </c>
    </row>
    <row r="2638" spans="1:2">
      <c r="A2638" s="365" t="s">
        <v>137</v>
      </c>
      <c r="B2638" s="366">
        <v>143.30000000000001</v>
      </c>
    </row>
    <row r="2639" spans="1:2">
      <c r="A2639" s="365" t="s">
        <v>2807</v>
      </c>
      <c r="B2639" s="366">
        <v>124.17</v>
      </c>
    </row>
    <row r="2640" spans="1:2">
      <c r="A2640" s="365" t="s">
        <v>2808</v>
      </c>
      <c r="B2640" s="366">
        <v>72.260000000000005</v>
      </c>
    </row>
    <row r="2641" spans="1:2">
      <c r="A2641" s="365" t="s">
        <v>2809</v>
      </c>
      <c r="B2641" s="366">
        <v>62.62</v>
      </c>
    </row>
    <row r="2642" spans="1:2">
      <c r="A2642" s="365" t="s">
        <v>2810</v>
      </c>
      <c r="B2642" s="366">
        <v>9.0299999999999994</v>
      </c>
    </row>
    <row r="2643" spans="1:2">
      <c r="A2643" s="365" t="s">
        <v>2811</v>
      </c>
      <c r="B2643" s="366">
        <v>7.82</v>
      </c>
    </row>
    <row r="2644" spans="1:2">
      <c r="A2644" s="365" t="s">
        <v>2812</v>
      </c>
      <c r="B2644" s="366">
        <v>27.09</v>
      </c>
    </row>
    <row r="2645" spans="1:2">
      <c r="A2645" s="365" t="s">
        <v>2813</v>
      </c>
      <c r="B2645" s="366">
        <v>23.48</v>
      </c>
    </row>
    <row r="2646" spans="1:2">
      <c r="A2646" s="365" t="s">
        <v>2814</v>
      </c>
      <c r="B2646" s="366">
        <v>21.67</v>
      </c>
    </row>
    <row r="2647" spans="1:2">
      <c r="A2647" s="365" t="s">
        <v>2815</v>
      </c>
      <c r="B2647" s="366">
        <v>18.78</v>
      </c>
    </row>
    <row r="2648" spans="1:2">
      <c r="A2648" s="365" t="s">
        <v>2816</v>
      </c>
      <c r="B2648" s="366">
        <v>16.940000000000001</v>
      </c>
    </row>
    <row r="2649" spans="1:2">
      <c r="A2649" s="365" t="s">
        <v>2817</v>
      </c>
      <c r="B2649" s="366">
        <v>14.68</v>
      </c>
    </row>
    <row r="2650" spans="1:2">
      <c r="A2650" s="365" t="s">
        <v>2818</v>
      </c>
      <c r="B2650" s="366">
        <v>12.03</v>
      </c>
    </row>
    <row r="2651" spans="1:2">
      <c r="A2651" s="365" t="s">
        <v>2819</v>
      </c>
      <c r="B2651" s="366">
        <v>10.42</v>
      </c>
    </row>
    <row r="2652" spans="1:2">
      <c r="A2652" s="365" t="s">
        <v>2820</v>
      </c>
      <c r="B2652" s="366">
        <v>48.77</v>
      </c>
    </row>
    <row r="2653" spans="1:2">
      <c r="A2653" s="365" t="s">
        <v>2821</v>
      </c>
      <c r="B2653" s="366">
        <v>42.27</v>
      </c>
    </row>
    <row r="2654" spans="1:2">
      <c r="A2654" s="365" t="s">
        <v>2822</v>
      </c>
      <c r="B2654" s="366">
        <v>24.57</v>
      </c>
    </row>
    <row r="2655" spans="1:2">
      <c r="A2655" s="365" t="s">
        <v>2823</v>
      </c>
      <c r="B2655" s="366">
        <v>21.29</v>
      </c>
    </row>
    <row r="2656" spans="1:2">
      <c r="A2656" s="365" t="s">
        <v>2824</v>
      </c>
      <c r="B2656" s="366">
        <v>9.0299999999999994</v>
      </c>
    </row>
    <row r="2657" spans="1:2">
      <c r="A2657" s="365" t="s">
        <v>2825</v>
      </c>
      <c r="B2657" s="366">
        <v>7.82</v>
      </c>
    </row>
    <row r="2658" spans="1:2">
      <c r="A2658" s="365" t="s">
        <v>2826</v>
      </c>
      <c r="B2658" s="366">
        <v>17.63</v>
      </c>
    </row>
    <row r="2659" spans="1:2">
      <c r="A2659" s="365" t="s">
        <v>2827</v>
      </c>
      <c r="B2659" s="366">
        <v>15.28</v>
      </c>
    </row>
    <row r="2660" spans="1:2">
      <c r="A2660" s="365" t="s">
        <v>2828</v>
      </c>
      <c r="B2660" s="366">
        <v>12.64</v>
      </c>
    </row>
    <row r="2661" spans="1:2">
      <c r="A2661" s="365" t="s">
        <v>2829</v>
      </c>
      <c r="B2661" s="366">
        <v>10.95</v>
      </c>
    </row>
    <row r="2662" spans="1:2">
      <c r="A2662" s="365" t="s">
        <v>2830</v>
      </c>
      <c r="B2662" s="366">
        <v>23.48</v>
      </c>
    </row>
    <row r="2663" spans="1:2">
      <c r="A2663" s="365" t="s">
        <v>2831</v>
      </c>
      <c r="B2663" s="366">
        <v>20.350000000000001</v>
      </c>
    </row>
    <row r="2664" spans="1:2">
      <c r="A2664" s="365" t="s">
        <v>2832</v>
      </c>
      <c r="B2664" s="366">
        <v>24.57</v>
      </c>
    </row>
    <row r="2665" spans="1:2">
      <c r="A2665" s="365" t="s">
        <v>2833</v>
      </c>
      <c r="B2665" s="366">
        <v>21.29</v>
      </c>
    </row>
    <row r="2666" spans="1:2">
      <c r="A2666" s="365" t="s">
        <v>2834</v>
      </c>
      <c r="B2666" s="366">
        <v>66.84</v>
      </c>
    </row>
    <row r="2667" spans="1:2">
      <c r="A2667" s="365" t="s">
        <v>2835</v>
      </c>
      <c r="B2667" s="366">
        <v>57.92</v>
      </c>
    </row>
    <row r="2668" spans="1:2">
      <c r="A2668" s="365" t="s">
        <v>2836</v>
      </c>
      <c r="B2668" s="366">
        <v>11.03</v>
      </c>
    </row>
    <row r="2669" spans="1:2">
      <c r="A2669" s="365" t="s">
        <v>2837</v>
      </c>
      <c r="B2669" s="366">
        <v>9.5500000000000007</v>
      </c>
    </row>
    <row r="2670" spans="1:2">
      <c r="A2670" s="365" t="s">
        <v>2838</v>
      </c>
      <c r="B2670" s="366">
        <v>27.09</v>
      </c>
    </row>
    <row r="2671" spans="1:2">
      <c r="A2671" s="365" t="s">
        <v>2839</v>
      </c>
      <c r="B2671" s="366">
        <v>23.48</v>
      </c>
    </row>
    <row r="2672" spans="1:2">
      <c r="A2672" s="365" t="s">
        <v>2840</v>
      </c>
      <c r="B2672" s="366">
        <v>27.09</v>
      </c>
    </row>
    <row r="2673" spans="1:2">
      <c r="A2673" s="365" t="s">
        <v>2841</v>
      </c>
      <c r="B2673" s="366">
        <v>23.48</v>
      </c>
    </row>
    <row r="2674" spans="1:2">
      <c r="A2674" s="365" t="s">
        <v>2842</v>
      </c>
      <c r="B2674" s="366">
        <v>92.53</v>
      </c>
    </row>
    <row r="2675" spans="1:2">
      <c r="A2675" s="365" t="s">
        <v>2843</v>
      </c>
      <c r="B2675" s="366">
        <v>80.180000000000007</v>
      </c>
    </row>
    <row r="2676" spans="1:2">
      <c r="A2676" s="365" t="s">
        <v>2844</v>
      </c>
      <c r="B2676" s="366">
        <v>113.09</v>
      </c>
    </row>
    <row r="2677" spans="1:2">
      <c r="A2677" s="365" t="s">
        <v>2845</v>
      </c>
      <c r="B2677" s="366">
        <v>98</v>
      </c>
    </row>
    <row r="2678" spans="1:2">
      <c r="A2678" s="365" t="s">
        <v>2846</v>
      </c>
      <c r="B2678" s="366">
        <v>179.84</v>
      </c>
    </row>
    <row r="2679" spans="1:2">
      <c r="A2679" s="365" t="s">
        <v>2847</v>
      </c>
      <c r="B2679" s="366">
        <v>155.83000000000001</v>
      </c>
    </row>
    <row r="2680" spans="1:2">
      <c r="A2680" s="365" t="s">
        <v>2848</v>
      </c>
      <c r="B2680" s="366">
        <v>419.98</v>
      </c>
    </row>
    <row r="2681" spans="1:2">
      <c r="A2681" s="365" t="s">
        <v>2849</v>
      </c>
      <c r="B2681" s="366">
        <v>363.89</v>
      </c>
    </row>
    <row r="2682" spans="1:2">
      <c r="A2682" s="365" t="s">
        <v>2850</v>
      </c>
      <c r="B2682" s="366">
        <v>27.09</v>
      </c>
    </row>
    <row r="2683" spans="1:2">
      <c r="A2683" s="365" t="s">
        <v>2851</v>
      </c>
      <c r="B2683" s="366">
        <v>23.48</v>
      </c>
    </row>
    <row r="2684" spans="1:2">
      <c r="A2684" s="365" t="s">
        <v>2852</v>
      </c>
      <c r="B2684" s="366">
        <v>342.15</v>
      </c>
    </row>
    <row r="2685" spans="1:2">
      <c r="A2685" s="365" t="s">
        <v>2853</v>
      </c>
      <c r="B2685" s="366">
        <v>296.47000000000003</v>
      </c>
    </row>
    <row r="2686" spans="1:2">
      <c r="A2686" s="365" t="s">
        <v>2854</v>
      </c>
      <c r="B2686" s="366">
        <v>7.94</v>
      </c>
    </row>
    <row r="2687" spans="1:2">
      <c r="A2687" s="365" t="s">
        <v>2855</v>
      </c>
      <c r="B2687" s="366">
        <v>6.88</v>
      </c>
    </row>
    <row r="2688" spans="1:2">
      <c r="A2688" s="365" t="s">
        <v>2856</v>
      </c>
      <c r="B2688" s="366">
        <v>14.45</v>
      </c>
    </row>
    <row r="2689" spans="1:2">
      <c r="A2689" s="365" t="s">
        <v>2857</v>
      </c>
      <c r="B2689" s="366">
        <v>12.52</v>
      </c>
    </row>
    <row r="2690" spans="1:2">
      <c r="A2690" s="365" t="s">
        <v>2858</v>
      </c>
      <c r="B2690" s="366">
        <v>8.6</v>
      </c>
    </row>
    <row r="2691" spans="1:2">
      <c r="A2691" s="365" t="s">
        <v>2859</v>
      </c>
      <c r="B2691" s="366">
        <v>7.45</v>
      </c>
    </row>
    <row r="2692" spans="1:2">
      <c r="A2692" s="365" t="s">
        <v>2860</v>
      </c>
      <c r="B2692" s="366">
        <v>15.7</v>
      </c>
    </row>
    <row r="2693" spans="1:2">
      <c r="A2693" s="365" t="s">
        <v>2861</v>
      </c>
      <c r="B2693" s="366">
        <v>13.6</v>
      </c>
    </row>
    <row r="2694" spans="1:2">
      <c r="A2694" s="365" t="s">
        <v>2862</v>
      </c>
      <c r="B2694" s="366">
        <v>11.01</v>
      </c>
    </row>
    <row r="2695" spans="1:2">
      <c r="A2695" s="365" t="s">
        <v>2863</v>
      </c>
      <c r="B2695" s="366">
        <v>9.5399999999999991</v>
      </c>
    </row>
    <row r="2696" spans="1:2">
      <c r="A2696" s="365" t="s">
        <v>2864</v>
      </c>
      <c r="B2696" s="366">
        <v>18.940000000000001</v>
      </c>
    </row>
    <row r="2697" spans="1:2">
      <c r="A2697" s="365" t="s">
        <v>2865</v>
      </c>
      <c r="B2697" s="366">
        <v>16.41</v>
      </c>
    </row>
    <row r="2698" spans="1:2">
      <c r="A2698" s="365" t="s">
        <v>2866</v>
      </c>
      <c r="B2698" s="366">
        <v>14.66</v>
      </c>
    </row>
    <row r="2699" spans="1:2">
      <c r="A2699" s="365" t="s">
        <v>2867</v>
      </c>
      <c r="B2699" s="366">
        <v>12.7</v>
      </c>
    </row>
    <row r="2700" spans="1:2">
      <c r="A2700" s="365" t="s">
        <v>2868</v>
      </c>
      <c r="B2700" s="366">
        <v>13.01</v>
      </c>
    </row>
    <row r="2701" spans="1:2">
      <c r="A2701" s="365" t="s">
        <v>2869</v>
      </c>
      <c r="B2701" s="366">
        <v>11.27</v>
      </c>
    </row>
    <row r="2702" spans="1:2">
      <c r="A2702" s="365" t="s">
        <v>2870</v>
      </c>
      <c r="B2702" s="366">
        <v>9.1199999999999992</v>
      </c>
    </row>
    <row r="2703" spans="1:2">
      <c r="A2703" s="365" t="s">
        <v>2871</v>
      </c>
      <c r="B2703" s="366">
        <v>7.9</v>
      </c>
    </row>
    <row r="2704" spans="1:2">
      <c r="A2704" s="365" t="s">
        <v>2872</v>
      </c>
      <c r="B2704" s="366">
        <v>14.07</v>
      </c>
    </row>
    <row r="2705" spans="1:2">
      <c r="A2705" s="365" t="s">
        <v>2873</v>
      </c>
      <c r="B2705" s="366">
        <v>12.19</v>
      </c>
    </row>
    <row r="2706" spans="1:2">
      <c r="A2706" s="365" t="s">
        <v>2874</v>
      </c>
      <c r="B2706" s="366">
        <v>11.85</v>
      </c>
    </row>
    <row r="2707" spans="1:2">
      <c r="A2707" s="365" t="s">
        <v>2875</v>
      </c>
      <c r="B2707" s="366">
        <v>10.27</v>
      </c>
    </row>
    <row r="2708" spans="1:2">
      <c r="A2708" s="365" t="s">
        <v>2876</v>
      </c>
      <c r="B2708" s="366">
        <v>32.270000000000003</v>
      </c>
    </row>
    <row r="2709" spans="1:2">
      <c r="A2709" s="365" t="s">
        <v>2877</v>
      </c>
      <c r="B2709" s="366">
        <v>27.96</v>
      </c>
    </row>
    <row r="2710" spans="1:2">
      <c r="A2710" s="365" t="s">
        <v>2878</v>
      </c>
      <c r="B2710" s="366">
        <v>36.65</v>
      </c>
    </row>
    <row r="2711" spans="1:2">
      <c r="A2711" s="365" t="s">
        <v>2879</v>
      </c>
      <c r="B2711" s="366">
        <v>31.76</v>
      </c>
    </row>
    <row r="2712" spans="1:2">
      <c r="A2712" s="365" t="s">
        <v>2880</v>
      </c>
      <c r="B2712" s="366">
        <v>73.31</v>
      </c>
    </row>
    <row r="2713" spans="1:2">
      <c r="A2713" s="365" t="s">
        <v>2881</v>
      </c>
      <c r="B2713" s="366">
        <v>63.53</v>
      </c>
    </row>
    <row r="2714" spans="1:2">
      <c r="A2714" s="365" t="s">
        <v>2882</v>
      </c>
      <c r="B2714" s="366">
        <v>33.6</v>
      </c>
    </row>
    <row r="2715" spans="1:2">
      <c r="A2715" s="365" t="s">
        <v>2883</v>
      </c>
      <c r="B2715" s="366">
        <v>29.11</v>
      </c>
    </row>
    <row r="2716" spans="1:2">
      <c r="A2716" s="365" t="s">
        <v>2884</v>
      </c>
      <c r="B2716" s="366">
        <v>12.64</v>
      </c>
    </row>
    <row r="2717" spans="1:2">
      <c r="A2717" s="365" t="s">
        <v>2885</v>
      </c>
      <c r="B2717" s="366">
        <v>10.95</v>
      </c>
    </row>
    <row r="2718" spans="1:2">
      <c r="A2718" s="365" t="s">
        <v>2886</v>
      </c>
      <c r="B2718" s="366">
        <v>3557.14</v>
      </c>
    </row>
    <row r="2719" spans="1:2">
      <c r="A2719" s="365" t="s">
        <v>2887</v>
      </c>
      <c r="B2719" s="366">
        <v>3082.06</v>
      </c>
    </row>
    <row r="2720" spans="1:2">
      <c r="A2720" s="365" t="s">
        <v>2888</v>
      </c>
      <c r="B2720" s="366">
        <v>106.72</v>
      </c>
    </row>
    <row r="2721" spans="1:2">
      <c r="A2721" s="365" t="s">
        <v>2889</v>
      </c>
      <c r="B2721" s="366">
        <v>92.46</v>
      </c>
    </row>
    <row r="2722" spans="1:2">
      <c r="A2722" s="365" t="s">
        <v>2890</v>
      </c>
      <c r="B2722" s="366">
        <v>178.15</v>
      </c>
    </row>
    <row r="2723" spans="1:2">
      <c r="A2723" s="365" t="s">
        <v>2891</v>
      </c>
      <c r="B2723" s="366">
        <v>154.36000000000001</v>
      </c>
    </row>
    <row r="2724" spans="1:2">
      <c r="A2724" s="365" t="s">
        <v>2892</v>
      </c>
      <c r="B2724" s="366">
        <v>18.96</v>
      </c>
    </row>
    <row r="2725" spans="1:2">
      <c r="A2725" s="365" t="s">
        <v>2893</v>
      </c>
      <c r="B2725" s="366">
        <v>16.43</v>
      </c>
    </row>
    <row r="2726" spans="1:2">
      <c r="A2726" s="365" t="s">
        <v>2894</v>
      </c>
      <c r="B2726" s="366">
        <v>9.93</v>
      </c>
    </row>
    <row r="2727" spans="1:2">
      <c r="A2727" s="365" t="s">
        <v>2895</v>
      </c>
      <c r="B2727" s="366">
        <v>8.61</v>
      </c>
    </row>
    <row r="2728" spans="1:2">
      <c r="A2728" s="365" t="s">
        <v>2896</v>
      </c>
      <c r="B2728" s="366">
        <v>21.67</v>
      </c>
    </row>
    <row r="2729" spans="1:2">
      <c r="A2729" s="365" t="s">
        <v>2897</v>
      </c>
      <c r="B2729" s="366">
        <v>18.78</v>
      </c>
    </row>
    <row r="2730" spans="1:2">
      <c r="A2730" s="365" t="s">
        <v>2898</v>
      </c>
      <c r="B2730" s="366">
        <v>6.32</v>
      </c>
    </row>
    <row r="2731" spans="1:2">
      <c r="A2731" s="365" t="s">
        <v>2899</v>
      </c>
      <c r="B2731" s="366">
        <v>5.47</v>
      </c>
    </row>
    <row r="2732" spans="1:2">
      <c r="A2732" s="365" t="s">
        <v>2900</v>
      </c>
      <c r="B2732" s="366">
        <v>22.58</v>
      </c>
    </row>
    <row r="2733" spans="1:2">
      <c r="A2733" s="365" t="s">
        <v>2901</v>
      </c>
      <c r="B2733" s="366">
        <v>19.57</v>
      </c>
    </row>
    <row r="2734" spans="1:2">
      <c r="A2734" s="365" t="s">
        <v>2902</v>
      </c>
      <c r="B2734" s="366">
        <v>37.93</v>
      </c>
    </row>
    <row r="2735" spans="1:2">
      <c r="A2735" s="365" t="s">
        <v>2903</v>
      </c>
      <c r="B2735" s="366">
        <v>32.869999999999997</v>
      </c>
    </row>
    <row r="2736" spans="1:2">
      <c r="A2736" s="365" t="s">
        <v>2904</v>
      </c>
      <c r="B2736" s="366">
        <v>8.1199999999999992</v>
      </c>
    </row>
    <row r="2737" spans="1:2">
      <c r="A2737" s="365" t="s">
        <v>2905</v>
      </c>
      <c r="B2737" s="366">
        <v>7.04</v>
      </c>
    </row>
    <row r="2738" spans="1:2">
      <c r="A2738" s="365" t="s">
        <v>2906</v>
      </c>
      <c r="B2738" s="366">
        <v>24.38</v>
      </c>
    </row>
    <row r="2739" spans="1:2">
      <c r="A2739" s="365" t="s">
        <v>2907</v>
      </c>
      <c r="B2739" s="366">
        <v>21.13</v>
      </c>
    </row>
    <row r="2740" spans="1:2">
      <c r="A2740" s="365" t="s">
        <v>2908</v>
      </c>
      <c r="B2740" s="366">
        <v>18.059999999999999</v>
      </c>
    </row>
    <row r="2741" spans="1:2">
      <c r="A2741" s="365" t="s">
        <v>2909</v>
      </c>
      <c r="B2741" s="366">
        <v>15.65</v>
      </c>
    </row>
    <row r="2742" spans="1:2">
      <c r="A2742" s="365" t="s">
        <v>2910</v>
      </c>
      <c r="B2742" s="366">
        <v>36.130000000000003</v>
      </c>
    </row>
    <row r="2743" spans="1:2">
      <c r="A2743" s="365" t="s">
        <v>2911</v>
      </c>
      <c r="B2743" s="366">
        <v>31.31</v>
      </c>
    </row>
    <row r="2744" spans="1:2">
      <c r="A2744" s="365" t="s">
        <v>2912</v>
      </c>
      <c r="B2744" s="366">
        <v>16.25</v>
      </c>
    </row>
    <row r="2745" spans="1:2">
      <c r="A2745" s="365" t="s">
        <v>2913</v>
      </c>
      <c r="B2745" s="366">
        <v>14.09</v>
      </c>
    </row>
    <row r="2746" spans="1:2">
      <c r="A2746" s="365" t="s">
        <v>2914</v>
      </c>
      <c r="B2746" s="366">
        <v>6.32</v>
      </c>
    </row>
    <row r="2747" spans="1:2">
      <c r="A2747" s="365" t="s">
        <v>2915</v>
      </c>
      <c r="B2747" s="366">
        <v>5.47</v>
      </c>
    </row>
    <row r="2748" spans="1:2">
      <c r="A2748" s="365" t="s">
        <v>2916</v>
      </c>
      <c r="B2748" s="366">
        <v>62.41</v>
      </c>
    </row>
    <row r="2749" spans="1:2">
      <c r="A2749" s="365" t="s">
        <v>2917</v>
      </c>
      <c r="B2749" s="366">
        <v>54.07</v>
      </c>
    </row>
    <row r="2750" spans="1:2">
      <c r="A2750" s="365" t="s">
        <v>2918</v>
      </c>
      <c r="B2750" s="366">
        <v>3.61</v>
      </c>
    </row>
    <row r="2751" spans="1:2">
      <c r="A2751" s="365" t="s">
        <v>2919</v>
      </c>
      <c r="B2751" s="366">
        <v>3.13</v>
      </c>
    </row>
    <row r="2752" spans="1:2">
      <c r="A2752" s="365" t="s">
        <v>2920</v>
      </c>
      <c r="B2752" s="366">
        <v>6.32</v>
      </c>
    </row>
    <row r="2753" spans="1:2">
      <c r="A2753" s="365" t="s">
        <v>2921</v>
      </c>
      <c r="B2753" s="366">
        <v>5.47</v>
      </c>
    </row>
    <row r="2754" spans="1:2">
      <c r="A2754" s="365" t="s">
        <v>2922</v>
      </c>
      <c r="B2754" s="366">
        <v>5.41</v>
      </c>
    </row>
    <row r="2755" spans="1:2">
      <c r="A2755" s="365" t="s">
        <v>2923</v>
      </c>
      <c r="B2755" s="366">
        <v>4.6900000000000004</v>
      </c>
    </row>
    <row r="2756" spans="1:2">
      <c r="A2756" s="365" t="s">
        <v>2924</v>
      </c>
      <c r="B2756" s="366">
        <v>12.64</v>
      </c>
    </row>
    <row r="2757" spans="1:2">
      <c r="A2757" s="365" t="s">
        <v>2925</v>
      </c>
      <c r="B2757" s="366">
        <v>10.95</v>
      </c>
    </row>
    <row r="2758" spans="1:2">
      <c r="A2758" s="365" t="s">
        <v>2926</v>
      </c>
      <c r="B2758" s="366">
        <v>9.0299999999999994</v>
      </c>
    </row>
    <row r="2759" spans="1:2">
      <c r="A2759" s="365" t="s">
        <v>2927</v>
      </c>
      <c r="B2759" s="366">
        <v>7.82</v>
      </c>
    </row>
    <row r="2760" spans="1:2">
      <c r="A2760" s="365" t="s">
        <v>2928</v>
      </c>
      <c r="B2760" s="366">
        <v>61.09</v>
      </c>
    </row>
    <row r="2761" spans="1:2">
      <c r="A2761" s="365" t="s">
        <v>2929</v>
      </c>
      <c r="B2761" s="366">
        <v>52.94</v>
      </c>
    </row>
    <row r="2762" spans="1:2">
      <c r="A2762" s="365" t="s">
        <v>2930</v>
      </c>
      <c r="B2762" s="366">
        <v>2.25</v>
      </c>
    </row>
    <row r="2763" spans="1:2">
      <c r="A2763" s="365" t="s">
        <v>2931</v>
      </c>
      <c r="B2763" s="366">
        <v>1.95</v>
      </c>
    </row>
    <row r="2764" spans="1:2">
      <c r="A2764" s="365" t="s">
        <v>2932</v>
      </c>
      <c r="B2764" s="366">
        <v>6.77</v>
      </c>
    </row>
    <row r="2765" spans="1:2">
      <c r="A2765" s="365" t="s">
        <v>2933</v>
      </c>
      <c r="B2765" s="366">
        <v>5.87</v>
      </c>
    </row>
    <row r="2766" spans="1:2">
      <c r="A2766" s="365" t="s">
        <v>2934</v>
      </c>
      <c r="B2766" s="366">
        <v>14.45</v>
      </c>
    </row>
    <row r="2767" spans="1:2">
      <c r="A2767" s="365" t="s">
        <v>2935</v>
      </c>
      <c r="B2767" s="366">
        <v>12.52</v>
      </c>
    </row>
    <row r="2768" spans="1:2">
      <c r="A2768" s="365" t="s">
        <v>2936</v>
      </c>
      <c r="B2768" s="366">
        <v>1.26</v>
      </c>
    </row>
    <row r="2769" spans="1:2">
      <c r="A2769" s="365" t="s">
        <v>2937</v>
      </c>
      <c r="B2769" s="366">
        <v>1.0900000000000001</v>
      </c>
    </row>
    <row r="2770" spans="1:2">
      <c r="A2770" s="365" t="s">
        <v>2938</v>
      </c>
      <c r="B2770" s="366">
        <v>12.64</v>
      </c>
    </row>
    <row r="2771" spans="1:2">
      <c r="A2771" s="365" t="s">
        <v>2939</v>
      </c>
      <c r="B2771" s="366">
        <v>10.95</v>
      </c>
    </row>
    <row r="2772" spans="1:2">
      <c r="A2772" s="365" t="s">
        <v>2940</v>
      </c>
      <c r="B2772" s="366">
        <v>9.0299999999999994</v>
      </c>
    </row>
    <row r="2773" spans="1:2">
      <c r="A2773" s="365" t="s">
        <v>2941</v>
      </c>
      <c r="B2773" s="366">
        <v>7.82</v>
      </c>
    </row>
    <row r="2774" spans="1:2">
      <c r="A2774" s="365" t="s">
        <v>2942</v>
      </c>
      <c r="B2774" s="366">
        <v>9.93</v>
      </c>
    </row>
    <row r="2775" spans="1:2">
      <c r="A2775" s="365" t="s">
        <v>2943</v>
      </c>
      <c r="B2775" s="366">
        <v>8.61</v>
      </c>
    </row>
    <row r="2776" spans="1:2">
      <c r="A2776" s="365" t="s">
        <v>2944</v>
      </c>
      <c r="B2776" s="366">
        <v>41.55</v>
      </c>
    </row>
    <row r="2777" spans="1:2">
      <c r="A2777" s="365" t="s">
        <v>2945</v>
      </c>
      <c r="B2777" s="366">
        <v>36</v>
      </c>
    </row>
    <row r="2778" spans="1:2">
      <c r="A2778" s="365" t="s">
        <v>2946</v>
      </c>
      <c r="B2778" s="366">
        <v>27.09</v>
      </c>
    </row>
    <row r="2779" spans="1:2">
      <c r="A2779" s="365" t="s">
        <v>2947</v>
      </c>
      <c r="B2779" s="366">
        <v>23.48</v>
      </c>
    </row>
    <row r="2780" spans="1:2">
      <c r="A2780" s="365" t="s">
        <v>2948</v>
      </c>
      <c r="B2780" s="366">
        <v>3.61</v>
      </c>
    </row>
    <row r="2781" spans="1:2">
      <c r="A2781" s="365" t="s">
        <v>2949</v>
      </c>
      <c r="B2781" s="366">
        <v>3.13</v>
      </c>
    </row>
    <row r="2782" spans="1:2">
      <c r="A2782" s="365" t="s">
        <v>2950</v>
      </c>
      <c r="B2782" s="366">
        <v>9.93</v>
      </c>
    </row>
    <row r="2783" spans="1:2">
      <c r="A2783" s="365" t="s">
        <v>2951</v>
      </c>
      <c r="B2783" s="366">
        <v>8.61</v>
      </c>
    </row>
    <row r="2784" spans="1:2">
      <c r="A2784" s="365" t="s">
        <v>2952</v>
      </c>
      <c r="B2784" s="366">
        <v>9.93</v>
      </c>
    </row>
    <row r="2785" spans="1:2">
      <c r="A2785" s="365" t="s">
        <v>2953</v>
      </c>
      <c r="B2785" s="366">
        <v>8.61</v>
      </c>
    </row>
    <row r="2786" spans="1:2">
      <c r="A2786" s="365" t="s">
        <v>2954</v>
      </c>
      <c r="B2786" s="366">
        <v>8.1199999999999992</v>
      </c>
    </row>
    <row r="2787" spans="1:2">
      <c r="A2787" s="365" t="s">
        <v>2955</v>
      </c>
      <c r="B2787" s="366">
        <v>7.04</v>
      </c>
    </row>
    <row r="2788" spans="1:2">
      <c r="A2788" s="365" t="s">
        <v>2956</v>
      </c>
      <c r="B2788" s="366">
        <v>1.8</v>
      </c>
    </row>
    <row r="2789" spans="1:2">
      <c r="A2789" s="365" t="s">
        <v>2957</v>
      </c>
      <c r="B2789" s="366">
        <v>1.56</v>
      </c>
    </row>
    <row r="2790" spans="1:2">
      <c r="A2790" s="365" t="s">
        <v>2958</v>
      </c>
      <c r="B2790" s="366">
        <v>26.96</v>
      </c>
    </row>
    <row r="2791" spans="1:2">
      <c r="A2791" s="365" t="s">
        <v>2959</v>
      </c>
      <c r="B2791" s="366">
        <v>23.36</v>
      </c>
    </row>
    <row r="2792" spans="1:2">
      <c r="A2792" s="365" t="s">
        <v>2960</v>
      </c>
      <c r="B2792" s="366">
        <v>44.06</v>
      </c>
    </row>
    <row r="2793" spans="1:2">
      <c r="A2793" s="365" t="s">
        <v>2961</v>
      </c>
      <c r="B2793" s="366">
        <v>38.17</v>
      </c>
    </row>
    <row r="2794" spans="1:2">
      <c r="A2794" s="365" t="s">
        <v>2962</v>
      </c>
      <c r="B2794" s="366">
        <v>38.03</v>
      </c>
    </row>
    <row r="2795" spans="1:2">
      <c r="A2795" s="365" t="s">
        <v>2963</v>
      </c>
      <c r="B2795" s="366">
        <v>32.96</v>
      </c>
    </row>
    <row r="2796" spans="1:2">
      <c r="A2796" s="365" t="s">
        <v>2964</v>
      </c>
      <c r="B2796" s="366">
        <v>34.29</v>
      </c>
    </row>
    <row r="2797" spans="1:2">
      <c r="A2797" s="365" t="s">
        <v>2965</v>
      </c>
      <c r="B2797" s="366">
        <v>29.71</v>
      </c>
    </row>
    <row r="2798" spans="1:2">
      <c r="A2798" s="365" t="s">
        <v>2966</v>
      </c>
      <c r="B2798" s="366">
        <v>39.28</v>
      </c>
    </row>
    <row r="2799" spans="1:2">
      <c r="A2799" s="365" t="s">
        <v>2967</v>
      </c>
      <c r="B2799" s="366">
        <v>34.04</v>
      </c>
    </row>
    <row r="2800" spans="1:2">
      <c r="A2800" s="365" t="s">
        <v>2968</v>
      </c>
      <c r="B2800" s="366">
        <v>42.69</v>
      </c>
    </row>
    <row r="2801" spans="1:2">
      <c r="A2801" s="365" t="s">
        <v>2969</v>
      </c>
      <c r="B2801" s="366">
        <v>36.979999999999997</v>
      </c>
    </row>
    <row r="2802" spans="1:2">
      <c r="A2802" s="365" t="s">
        <v>2970</v>
      </c>
      <c r="B2802" s="366">
        <v>22.76</v>
      </c>
    </row>
    <row r="2803" spans="1:2">
      <c r="A2803" s="365" t="s">
        <v>2971</v>
      </c>
      <c r="B2803" s="366">
        <v>19.72</v>
      </c>
    </row>
    <row r="2804" spans="1:2">
      <c r="A2804" s="365" t="s">
        <v>2972</v>
      </c>
      <c r="B2804" s="366">
        <v>0.3</v>
      </c>
    </row>
    <row r="2805" spans="1:2">
      <c r="A2805" s="365" t="s">
        <v>2973</v>
      </c>
      <c r="B2805" s="366">
        <v>0.26</v>
      </c>
    </row>
    <row r="2806" spans="1:2">
      <c r="A2806" s="365" t="s">
        <v>2974</v>
      </c>
      <c r="B2806" s="366">
        <v>46.04</v>
      </c>
    </row>
    <row r="2807" spans="1:2">
      <c r="A2807" s="365" t="s">
        <v>2975</v>
      </c>
      <c r="B2807" s="366">
        <v>39.89</v>
      </c>
    </row>
    <row r="2808" spans="1:2">
      <c r="A2808" s="365" t="s">
        <v>2976</v>
      </c>
      <c r="B2808" s="366">
        <v>92.52</v>
      </c>
    </row>
    <row r="2809" spans="1:2">
      <c r="A2809" s="365" t="s">
        <v>2977</v>
      </c>
      <c r="B2809" s="366">
        <v>80.16</v>
      </c>
    </row>
    <row r="2810" spans="1:2">
      <c r="A2810" s="365" t="s">
        <v>2978</v>
      </c>
      <c r="B2810" s="366">
        <v>225.92</v>
      </c>
    </row>
    <row r="2811" spans="1:2">
      <c r="A2811" s="365" t="s">
        <v>2979</v>
      </c>
      <c r="B2811" s="366">
        <v>195.75</v>
      </c>
    </row>
    <row r="2812" spans="1:2">
      <c r="A2812" s="365" t="s">
        <v>2980</v>
      </c>
      <c r="B2812" s="366">
        <v>107.9</v>
      </c>
    </row>
    <row r="2813" spans="1:2">
      <c r="A2813" s="365" t="s">
        <v>2981</v>
      </c>
      <c r="B2813" s="366">
        <v>94.3</v>
      </c>
    </row>
    <row r="2814" spans="1:2">
      <c r="A2814" s="365" t="s">
        <v>2982</v>
      </c>
      <c r="B2814" s="366">
        <v>12.9</v>
      </c>
    </row>
    <row r="2815" spans="1:2">
      <c r="A2815" s="365" t="s">
        <v>2983</v>
      </c>
      <c r="B2815" s="366">
        <v>11.18</v>
      </c>
    </row>
    <row r="2816" spans="1:2">
      <c r="A2816" s="365" t="s">
        <v>2984</v>
      </c>
      <c r="B2816" s="366">
        <v>10.75</v>
      </c>
    </row>
    <row r="2817" spans="1:2">
      <c r="A2817" s="365" t="s">
        <v>2985</v>
      </c>
      <c r="B2817" s="366">
        <v>9.32</v>
      </c>
    </row>
    <row r="2818" spans="1:2">
      <c r="A2818" s="365" t="s">
        <v>2986</v>
      </c>
      <c r="B2818" s="366">
        <v>2.7</v>
      </c>
    </row>
    <row r="2819" spans="1:2">
      <c r="A2819" s="365" t="s">
        <v>2987</v>
      </c>
      <c r="B2819" s="366">
        <v>2.34</v>
      </c>
    </row>
    <row r="2820" spans="1:2">
      <c r="A2820" s="365" t="s">
        <v>2988</v>
      </c>
      <c r="B2820" s="366">
        <v>31.45</v>
      </c>
    </row>
    <row r="2821" spans="1:2">
      <c r="A2821" s="365" t="s">
        <v>2989</v>
      </c>
      <c r="B2821" s="366">
        <v>27.25</v>
      </c>
    </row>
    <row r="2822" spans="1:2">
      <c r="A2822" s="365" t="s">
        <v>2990</v>
      </c>
      <c r="B2822" s="366">
        <v>25.55</v>
      </c>
    </row>
    <row r="2823" spans="1:2">
      <c r="A2823" s="365" t="s">
        <v>2991</v>
      </c>
      <c r="B2823" s="366">
        <v>22.14</v>
      </c>
    </row>
    <row r="2824" spans="1:2">
      <c r="A2824" s="365" t="s">
        <v>2992</v>
      </c>
      <c r="B2824" s="366">
        <v>27.09</v>
      </c>
    </row>
    <row r="2825" spans="1:2">
      <c r="A2825" s="365" t="s">
        <v>2993</v>
      </c>
      <c r="B2825" s="366">
        <v>23.48</v>
      </c>
    </row>
    <row r="2826" spans="1:2">
      <c r="A2826" s="365" t="s">
        <v>2994</v>
      </c>
      <c r="B2826" s="366">
        <v>11.74</v>
      </c>
    </row>
    <row r="2827" spans="1:2">
      <c r="A2827" s="365" t="s">
        <v>2995</v>
      </c>
      <c r="B2827" s="366">
        <v>10.17</v>
      </c>
    </row>
    <row r="2828" spans="1:2">
      <c r="A2828" s="365" t="s">
        <v>2996</v>
      </c>
      <c r="B2828" s="366">
        <v>16.25</v>
      </c>
    </row>
    <row r="2829" spans="1:2">
      <c r="A2829" s="365" t="s">
        <v>2997</v>
      </c>
      <c r="B2829" s="366">
        <v>14.09</v>
      </c>
    </row>
    <row r="2830" spans="1:2">
      <c r="A2830" s="365" t="s">
        <v>2998</v>
      </c>
      <c r="B2830" s="366">
        <v>6.24</v>
      </c>
    </row>
    <row r="2831" spans="1:2">
      <c r="A2831" s="365" t="s">
        <v>2999</v>
      </c>
      <c r="B2831" s="366">
        <v>5.4</v>
      </c>
    </row>
    <row r="2832" spans="1:2">
      <c r="A2832" s="365" t="s">
        <v>3000</v>
      </c>
      <c r="B2832" s="366">
        <v>23.48</v>
      </c>
    </row>
    <row r="2833" spans="1:2">
      <c r="A2833" s="365" t="s">
        <v>3001</v>
      </c>
      <c r="B2833" s="366">
        <v>20.350000000000001</v>
      </c>
    </row>
    <row r="2834" spans="1:2">
      <c r="A2834" s="365" t="s">
        <v>3002</v>
      </c>
      <c r="B2834" s="366">
        <v>19.87</v>
      </c>
    </row>
    <row r="2835" spans="1:2">
      <c r="A2835" s="365" t="s">
        <v>3003</v>
      </c>
      <c r="B2835" s="366">
        <v>17.22</v>
      </c>
    </row>
    <row r="2836" spans="1:2">
      <c r="A2836" s="365" t="s">
        <v>3004</v>
      </c>
      <c r="B2836" s="366">
        <v>9.0299999999999994</v>
      </c>
    </row>
    <row r="2837" spans="1:2">
      <c r="A2837" s="365" t="s">
        <v>3005</v>
      </c>
      <c r="B2837" s="366">
        <v>7.82</v>
      </c>
    </row>
    <row r="2838" spans="1:2">
      <c r="A2838" s="365" t="s">
        <v>3006</v>
      </c>
      <c r="B2838" s="366">
        <v>6.24</v>
      </c>
    </row>
    <row r="2839" spans="1:2">
      <c r="A2839" s="365" t="s">
        <v>3007</v>
      </c>
      <c r="B2839" s="366">
        <v>5.4</v>
      </c>
    </row>
    <row r="2840" spans="1:2">
      <c r="A2840" s="365" t="s">
        <v>3008</v>
      </c>
      <c r="B2840" s="366">
        <v>21.51</v>
      </c>
    </row>
    <row r="2841" spans="1:2">
      <c r="A2841" s="365" t="s">
        <v>3009</v>
      </c>
      <c r="B2841" s="366">
        <v>18.64</v>
      </c>
    </row>
    <row r="2842" spans="1:2">
      <c r="A2842" s="365" t="s">
        <v>3010</v>
      </c>
      <c r="B2842" s="366">
        <v>43.03</v>
      </c>
    </row>
    <row r="2843" spans="1:2">
      <c r="A2843" s="365" t="s">
        <v>3011</v>
      </c>
      <c r="B2843" s="366">
        <v>37.28</v>
      </c>
    </row>
    <row r="2844" spans="1:2">
      <c r="A2844" s="365" t="s">
        <v>3012</v>
      </c>
      <c r="B2844" s="366">
        <v>18.059999999999999</v>
      </c>
    </row>
    <row r="2845" spans="1:2">
      <c r="A2845" s="365" t="s">
        <v>3013</v>
      </c>
      <c r="B2845" s="366">
        <v>15.65</v>
      </c>
    </row>
    <row r="2846" spans="1:2">
      <c r="A2846" s="365" t="s">
        <v>3014</v>
      </c>
      <c r="B2846" s="366">
        <v>5.96</v>
      </c>
    </row>
    <row r="2847" spans="1:2">
      <c r="A2847" s="365" t="s">
        <v>3015</v>
      </c>
      <c r="B2847" s="366">
        <v>5.16</v>
      </c>
    </row>
    <row r="2848" spans="1:2">
      <c r="A2848" s="365" t="s">
        <v>3016</v>
      </c>
      <c r="B2848" s="366">
        <v>7.22</v>
      </c>
    </row>
    <row r="2849" spans="1:2">
      <c r="A2849" s="365" t="s">
        <v>3017</v>
      </c>
      <c r="B2849" s="366">
        <v>6.26</v>
      </c>
    </row>
    <row r="2850" spans="1:2">
      <c r="A2850" s="365" t="s">
        <v>3018</v>
      </c>
      <c r="B2850" s="366">
        <v>366.59</v>
      </c>
    </row>
    <row r="2851" spans="1:2">
      <c r="A2851" s="365" t="s">
        <v>3019</v>
      </c>
      <c r="B2851" s="366">
        <v>317.64999999999998</v>
      </c>
    </row>
    <row r="2852" spans="1:2">
      <c r="A2852" s="365" t="s">
        <v>3020</v>
      </c>
      <c r="B2852" s="366">
        <v>180.66</v>
      </c>
    </row>
    <row r="2853" spans="1:2">
      <c r="A2853" s="365" t="s">
        <v>3021</v>
      </c>
      <c r="B2853" s="366">
        <v>156.56</v>
      </c>
    </row>
    <row r="2854" spans="1:2">
      <c r="A2854" s="365" t="s">
        <v>3022</v>
      </c>
      <c r="B2854" s="366">
        <v>2.4</v>
      </c>
    </row>
    <row r="2855" spans="1:2">
      <c r="A2855" s="365" t="s">
        <v>3023</v>
      </c>
      <c r="B2855" s="366">
        <v>2.08</v>
      </c>
    </row>
    <row r="2856" spans="1:2">
      <c r="A2856" s="365" t="s">
        <v>3024</v>
      </c>
      <c r="B2856" s="366">
        <v>72.260000000000005</v>
      </c>
    </row>
    <row r="2857" spans="1:2">
      <c r="A2857" s="365" t="s">
        <v>3025</v>
      </c>
      <c r="B2857" s="366">
        <v>62.62</v>
      </c>
    </row>
    <row r="2858" spans="1:2">
      <c r="A2858" s="365" t="s">
        <v>3026</v>
      </c>
      <c r="B2858" s="366">
        <v>67.400000000000006</v>
      </c>
    </row>
    <row r="2859" spans="1:2">
      <c r="A2859" s="365" t="s">
        <v>3027</v>
      </c>
      <c r="B2859" s="366">
        <v>58.4</v>
      </c>
    </row>
    <row r="2860" spans="1:2">
      <c r="A2860" s="365" t="s">
        <v>3028</v>
      </c>
      <c r="B2860" s="366">
        <v>36.57</v>
      </c>
    </row>
    <row r="2861" spans="1:2">
      <c r="A2861" s="365" t="s">
        <v>3029</v>
      </c>
      <c r="B2861" s="366">
        <v>31.69</v>
      </c>
    </row>
    <row r="2862" spans="1:2">
      <c r="A2862" s="365" t="s">
        <v>3030</v>
      </c>
      <c r="B2862" s="366">
        <v>6.5</v>
      </c>
    </row>
    <row r="2863" spans="1:2">
      <c r="A2863" s="365" t="s">
        <v>3031</v>
      </c>
      <c r="B2863" s="366">
        <v>5.63</v>
      </c>
    </row>
    <row r="2864" spans="1:2">
      <c r="A2864" s="365" t="s">
        <v>3032</v>
      </c>
      <c r="B2864" s="366">
        <v>114.79</v>
      </c>
    </row>
    <row r="2865" spans="1:2">
      <c r="A2865" s="365" t="s">
        <v>3033</v>
      </c>
      <c r="B2865" s="366">
        <v>103.1</v>
      </c>
    </row>
    <row r="2866" spans="1:2">
      <c r="A2866" s="365" t="s">
        <v>3034</v>
      </c>
      <c r="B2866" s="366">
        <v>20.77</v>
      </c>
    </row>
    <row r="2867" spans="1:2">
      <c r="A2867" s="365" t="s">
        <v>3035</v>
      </c>
      <c r="B2867" s="366">
        <v>18</v>
      </c>
    </row>
    <row r="2868" spans="1:2">
      <c r="A2868" s="365" t="s">
        <v>3036</v>
      </c>
      <c r="B2868" s="366">
        <v>25.29</v>
      </c>
    </row>
    <row r="2869" spans="1:2">
      <c r="A2869" s="365" t="s">
        <v>3037</v>
      </c>
      <c r="B2869" s="366">
        <v>21.91</v>
      </c>
    </row>
    <row r="2870" spans="1:2">
      <c r="A2870" s="365" t="s">
        <v>3038</v>
      </c>
      <c r="B2870" s="366">
        <v>29.8</v>
      </c>
    </row>
    <row r="2871" spans="1:2">
      <c r="A2871" s="365" t="s">
        <v>3039</v>
      </c>
      <c r="B2871" s="366">
        <v>25.83</v>
      </c>
    </row>
    <row r="2872" spans="1:2">
      <c r="A2872" s="365" t="s">
        <v>3040</v>
      </c>
      <c r="B2872" s="366">
        <v>42.45</v>
      </c>
    </row>
    <row r="2873" spans="1:2">
      <c r="A2873" s="365" t="s">
        <v>3041</v>
      </c>
      <c r="B2873" s="366">
        <v>36.79</v>
      </c>
    </row>
    <row r="2874" spans="1:2">
      <c r="A2874" s="365" t="s">
        <v>3042</v>
      </c>
      <c r="B2874" s="366">
        <v>52.39</v>
      </c>
    </row>
    <row r="2875" spans="1:2">
      <c r="A2875" s="365" t="s">
        <v>3043</v>
      </c>
      <c r="B2875" s="366">
        <v>45.4</v>
      </c>
    </row>
    <row r="2876" spans="1:2">
      <c r="A2876" s="365" t="s">
        <v>3044</v>
      </c>
      <c r="B2876" s="366">
        <v>66.84</v>
      </c>
    </row>
    <row r="2877" spans="1:2">
      <c r="A2877" s="365" t="s">
        <v>3045</v>
      </c>
      <c r="B2877" s="366">
        <v>57.92</v>
      </c>
    </row>
    <row r="2878" spans="1:2">
      <c r="A2878" s="365" t="s">
        <v>58</v>
      </c>
      <c r="B2878" s="366">
        <v>87.62</v>
      </c>
    </row>
    <row r="2879" spans="1:2">
      <c r="A2879" s="365" t="s">
        <v>3046</v>
      </c>
      <c r="B2879" s="366">
        <v>75.930000000000007</v>
      </c>
    </row>
    <row r="2880" spans="1:2">
      <c r="A2880" s="365" t="s">
        <v>3047</v>
      </c>
      <c r="B2880" s="366">
        <v>0.99</v>
      </c>
    </row>
    <row r="2881" spans="1:2">
      <c r="A2881" s="365" t="s">
        <v>3048</v>
      </c>
      <c r="B2881" s="366">
        <v>0.86</v>
      </c>
    </row>
    <row r="2882" spans="1:2">
      <c r="A2882" s="365" t="s">
        <v>3049</v>
      </c>
      <c r="B2882" s="366">
        <v>0.72</v>
      </c>
    </row>
    <row r="2883" spans="1:2">
      <c r="A2883" s="365" t="s">
        <v>3050</v>
      </c>
      <c r="B2883" s="366">
        <v>0.62</v>
      </c>
    </row>
    <row r="2884" spans="1:2">
      <c r="A2884" s="365" t="s">
        <v>3051</v>
      </c>
      <c r="B2884" s="366">
        <v>1.62</v>
      </c>
    </row>
    <row r="2885" spans="1:2">
      <c r="A2885" s="365" t="s">
        <v>3052</v>
      </c>
      <c r="B2885" s="366">
        <v>1.4</v>
      </c>
    </row>
    <row r="2886" spans="1:2">
      <c r="A2886" s="365" t="s">
        <v>3053</v>
      </c>
      <c r="B2886" s="366">
        <v>1.08</v>
      </c>
    </row>
    <row r="2887" spans="1:2">
      <c r="A2887" s="365" t="s">
        <v>3054</v>
      </c>
      <c r="B2887" s="366">
        <v>0.93</v>
      </c>
    </row>
    <row r="2888" spans="1:2">
      <c r="A2888" s="365" t="s">
        <v>3055</v>
      </c>
      <c r="B2888" s="366">
        <v>24.93</v>
      </c>
    </row>
    <row r="2889" spans="1:2">
      <c r="A2889" s="365" t="s">
        <v>3056</v>
      </c>
      <c r="B2889" s="366">
        <v>21.6</v>
      </c>
    </row>
    <row r="2890" spans="1:2">
      <c r="A2890" s="365" t="s">
        <v>3057</v>
      </c>
      <c r="B2890" s="366">
        <v>0.27</v>
      </c>
    </row>
    <row r="2891" spans="1:2">
      <c r="A2891" s="365" t="s">
        <v>3058</v>
      </c>
      <c r="B2891" s="366">
        <v>0.23</v>
      </c>
    </row>
    <row r="2892" spans="1:2">
      <c r="A2892" s="365" t="s">
        <v>3059</v>
      </c>
      <c r="B2892" s="366">
        <v>0.18</v>
      </c>
    </row>
    <row r="2893" spans="1:2">
      <c r="A2893" s="365" t="s">
        <v>3060</v>
      </c>
      <c r="B2893" s="366">
        <v>0.15</v>
      </c>
    </row>
    <row r="2894" spans="1:2">
      <c r="A2894" s="365" t="s">
        <v>3061</v>
      </c>
      <c r="B2894" s="366">
        <v>27.09</v>
      </c>
    </row>
    <row r="2895" spans="1:2">
      <c r="A2895" s="365" t="s">
        <v>3062</v>
      </c>
      <c r="B2895" s="366">
        <v>23.48</v>
      </c>
    </row>
    <row r="2896" spans="1:2">
      <c r="A2896" s="365" t="s">
        <v>3063</v>
      </c>
      <c r="B2896" s="366">
        <v>20.77</v>
      </c>
    </row>
    <row r="2897" spans="1:2">
      <c r="A2897" s="365" t="s">
        <v>3064</v>
      </c>
      <c r="B2897" s="366">
        <v>18</v>
      </c>
    </row>
    <row r="2898" spans="1:2">
      <c r="A2898" s="365" t="s">
        <v>3065</v>
      </c>
      <c r="B2898" s="366">
        <v>1.21</v>
      </c>
    </row>
    <row r="2899" spans="1:2">
      <c r="A2899" s="365" t="s">
        <v>3066</v>
      </c>
      <c r="B2899" s="366">
        <v>1.04</v>
      </c>
    </row>
    <row r="2900" spans="1:2">
      <c r="A2900" s="365" t="s">
        <v>3067</v>
      </c>
      <c r="B2900" s="366">
        <v>0.9</v>
      </c>
    </row>
    <row r="2901" spans="1:2">
      <c r="A2901" s="365" t="s">
        <v>3068</v>
      </c>
      <c r="B2901" s="366">
        <v>0.78</v>
      </c>
    </row>
    <row r="2902" spans="1:2">
      <c r="A2902" s="365" t="s">
        <v>3069</v>
      </c>
      <c r="B2902" s="366">
        <v>36.130000000000003</v>
      </c>
    </row>
    <row r="2903" spans="1:2">
      <c r="A2903" s="365" t="s">
        <v>3070</v>
      </c>
      <c r="B2903" s="366">
        <v>31.31</v>
      </c>
    </row>
    <row r="2904" spans="1:2">
      <c r="A2904" s="365" t="s">
        <v>3071</v>
      </c>
      <c r="B2904" s="366">
        <v>185.34</v>
      </c>
    </row>
    <row r="2905" spans="1:2">
      <c r="A2905" s="365" t="s">
        <v>3072</v>
      </c>
      <c r="B2905" s="366">
        <v>176.01</v>
      </c>
    </row>
    <row r="2906" spans="1:2">
      <c r="A2906" s="365" t="s">
        <v>3073</v>
      </c>
      <c r="B2906" s="366">
        <v>153.69</v>
      </c>
    </row>
    <row r="2907" spans="1:2">
      <c r="A2907" s="365" t="s">
        <v>3074</v>
      </c>
      <c r="B2907" s="366">
        <v>145.59</v>
      </c>
    </row>
    <row r="2908" spans="1:2">
      <c r="A2908" s="365" t="s">
        <v>3075</v>
      </c>
      <c r="B2908" s="366">
        <v>108.39</v>
      </c>
    </row>
    <row r="2909" spans="1:2">
      <c r="A2909" s="365" t="s">
        <v>3076</v>
      </c>
      <c r="B2909" s="366">
        <v>93.93</v>
      </c>
    </row>
    <row r="2910" spans="1:2">
      <c r="A2910" s="365" t="s">
        <v>3077</v>
      </c>
      <c r="B2910" s="366">
        <v>44.32</v>
      </c>
    </row>
    <row r="2911" spans="1:2">
      <c r="A2911" s="365" t="s">
        <v>3078</v>
      </c>
      <c r="B2911" s="366">
        <v>38.4</v>
      </c>
    </row>
    <row r="2912" spans="1:2">
      <c r="A2912" s="365" t="s">
        <v>3079</v>
      </c>
      <c r="B2912" s="366">
        <v>71.42</v>
      </c>
    </row>
    <row r="2913" spans="1:2">
      <c r="A2913" s="365" t="s">
        <v>3080</v>
      </c>
      <c r="B2913" s="366">
        <v>61.89</v>
      </c>
    </row>
    <row r="2914" spans="1:2">
      <c r="A2914" s="365" t="s">
        <v>3081</v>
      </c>
      <c r="B2914" s="366">
        <v>180.66</v>
      </c>
    </row>
    <row r="2915" spans="1:2">
      <c r="A2915" s="365" t="s">
        <v>3082</v>
      </c>
      <c r="B2915" s="366">
        <v>156.56</v>
      </c>
    </row>
    <row r="2916" spans="1:2">
      <c r="A2916" s="365" t="s">
        <v>3083</v>
      </c>
      <c r="B2916" s="366">
        <v>2.7</v>
      </c>
    </row>
    <row r="2917" spans="1:2">
      <c r="A2917" s="365" t="s">
        <v>3084</v>
      </c>
      <c r="B2917" s="366">
        <v>2.34</v>
      </c>
    </row>
    <row r="2918" spans="1:2">
      <c r="A2918" s="365" t="s">
        <v>3085</v>
      </c>
      <c r="B2918" s="366">
        <v>12.76</v>
      </c>
    </row>
    <row r="2919" spans="1:2">
      <c r="A2919" s="365" t="s">
        <v>3086</v>
      </c>
      <c r="B2919" s="366">
        <v>11.06</v>
      </c>
    </row>
    <row r="2920" spans="1:2">
      <c r="A2920" s="365" t="s">
        <v>3087</v>
      </c>
      <c r="B2920" s="366">
        <v>6.31</v>
      </c>
    </row>
    <row r="2921" spans="1:2">
      <c r="A2921" s="365" t="s">
        <v>3088</v>
      </c>
      <c r="B2921" s="366">
        <v>5.47</v>
      </c>
    </row>
    <row r="2922" spans="1:2">
      <c r="A2922" s="365" t="s">
        <v>3089</v>
      </c>
      <c r="B2922" s="366">
        <v>8.41</v>
      </c>
    </row>
    <row r="2923" spans="1:2">
      <c r="A2923" s="365" t="s">
        <v>3090</v>
      </c>
      <c r="B2923" s="366">
        <v>7.29</v>
      </c>
    </row>
    <row r="2924" spans="1:2">
      <c r="A2924" s="365" t="s">
        <v>3091</v>
      </c>
      <c r="B2924" s="366">
        <v>5.89</v>
      </c>
    </row>
    <row r="2925" spans="1:2">
      <c r="A2925" s="365" t="s">
        <v>3092</v>
      </c>
      <c r="B2925" s="366">
        <v>5.0999999999999996</v>
      </c>
    </row>
    <row r="2926" spans="1:2">
      <c r="A2926" s="365" t="s">
        <v>3093</v>
      </c>
      <c r="B2926" s="366">
        <v>11.78</v>
      </c>
    </row>
    <row r="2927" spans="1:2">
      <c r="A2927" s="365" t="s">
        <v>3094</v>
      </c>
      <c r="B2927" s="366">
        <v>10.210000000000001</v>
      </c>
    </row>
    <row r="2928" spans="1:2">
      <c r="A2928" s="365" t="s">
        <v>3095</v>
      </c>
      <c r="B2928" s="366">
        <v>3.53</v>
      </c>
    </row>
    <row r="2929" spans="1:2">
      <c r="A2929" s="365" t="s">
        <v>3096</v>
      </c>
      <c r="B2929" s="366">
        <v>3.06</v>
      </c>
    </row>
    <row r="2930" spans="1:2">
      <c r="A2930" s="365" t="s">
        <v>3097</v>
      </c>
      <c r="B2930" s="366">
        <v>5.26</v>
      </c>
    </row>
    <row r="2931" spans="1:2">
      <c r="A2931" s="365" t="s">
        <v>3098</v>
      </c>
      <c r="B2931" s="366">
        <v>4.5599999999999996</v>
      </c>
    </row>
    <row r="2932" spans="1:2">
      <c r="A2932" s="365" t="s">
        <v>3099</v>
      </c>
      <c r="B2932" s="366">
        <v>7.36</v>
      </c>
    </row>
    <row r="2933" spans="1:2">
      <c r="A2933" s="365" t="s">
        <v>3100</v>
      </c>
      <c r="B2933" s="366">
        <v>6.38</v>
      </c>
    </row>
    <row r="2934" spans="1:2">
      <c r="A2934" s="365" t="s">
        <v>3101</v>
      </c>
      <c r="B2934" s="366">
        <v>6.31</v>
      </c>
    </row>
    <row r="2935" spans="1:2">
      <c r="A2935" s="365" t="s">
        <v>3102</v>
      </c>
      <c r="B2935" s="366">
        <v>5.47</v>
      </c>
    </row>
    <row r="2936" spans="1:2">
      <c r="A2936" s="365" t="s">
        <v>3103</v>
      </c>
      <c r="B2936" s="366">
        <v>6.31</v>
      </c>
    </row>
    <row r="2937" spans="1:2">
      <c r="A2937" s="365" t="s">
        <v>3104</v>
      </c>
      <c r="B2937" s="366">
        <v>5.47</v>
      </c>
    </row>
    <row r="2938" spans="1:2">
      <c r="A2938" s="365" t="s">
        <v>3105</v>
      </c>
      <c r="B2938" s="366">
        <v>14.31</v>
      </c>
    </row>
    <row r="2939" spans="1:2">
      <c r="A2939" s="365" t="s">
        <v>3106</v>
      </c>
      <c r="B2939" s="366">
        <v>12.4</v>
      </c>
    </row>
    <row r="2940" spans="1:2">
      <c r="A2940" s="365" t="s">
        <v>3107</v>
      </c>
      <c r="B2940" s="366">
        <v>12.62</v>
      </c>
    </row>
    <row r="2941" spans="1:2">
      <c r="A2941" s="365" t="s">
        <v>3108</v>
      </c>
      <c r="B2941" s="366">
        <v>10.94</v>
      </c>
    </row>
    <row r="2942" spans="1:2">
      <c r="A2942" s="365" t="s">
        <v>3109</v>
      </c>
      <c r="B2942" s="366">
        <v>11.78</v>
      </c>
    </row>
    <row r="2943" spans="1:2">
      <c r="A2943" s="365" t="s">
        <v>3110</v>
      </c>
      <c r="B2943" s="366">
        <v>10.210000000000001</v>
      </c>
    </row>
    <row r="2944" spans="1:2">
      <c r="A2944" s="365" t="s">
        <v>3111</v>
      </c>
      <c r="B2944" s="366">
        <v>8.41</v>
      </c>
    </row>
    <row r="2945" spans="1:2">
      <c r="A2945" s="365" t="s">
        <v>3112</v>
      </c>
      <c r="B2945" s="366">
        <v>7.29</v>
      </c>
    </row>
    <row r="2946" spans="1:2">
      <c r="A2946" s="365" t="s">
        <v>3113</v>
      </c>
      <c r="B2946" s="366">
        <v>5.89</v>
      </c>
    </row>
    <row r="2947" spans="1:2">
      <c r="A2947" s="365" t="s">
        <v>3114</v>
      </c>
      <c r="B2947" s="366">
        <v>5.0999999999999996</v>
      </c>
    </row>
    <row r="2948" spans="1:2">
      <c r="A2948" s="365" t="s">
        <v>3115</v>
      </c>
      <c r="B2948" s="366">
        <v>1.98</v>
      </c>
    </row>
    <row r="2949" spans="1:2">
      <c r="A2949" s="365" t="s">
        <v>3116</v>
      </c>
      <c r="B2949" s="366">
        <v>1.72</v>
      </c>
    </row>
    <row r="2950" spans="1:2">
      <c r="A2950" s="365" t="s">
        <v>3117</v>
      </c>
      <c r="B2950" s="366">
        <v>26.19</v>
      </c>
    </row>
    <row r="2951" spans="1:2">
      <c r="A2951" s="365" t="s">
        <v>3118</v>
      </c>
      <c r="B2951" s="366">
        <v>22.7</v>
      </c>
    </row>
    <row r="2952" spans="1:2">
      <c r="A2952" s="365" t="s">
        <v>3119</v>
      </c>
      <c r="B2952" s="366">
        <v>72.260000000000005</v>
      </c>
    </row>
    <row r="2953" spans="1:2">
      <c r="A2953" s="365" t="s">
        <v>3120</v>
      </c>
      <c r="B2953" s="366">
        <v>62.62</v>
      </c>
    </row>
    <row r="2954" spans="1:2">
      <c r="A2954" s="365" t="s">
        <v>3121</v>
      </c>
      <c r="B2954" s="366">
        <v>7.36</v>
      </c>
    </row>
    <row r="2955" spans="1:2">
      <c r="A2955" s="365" t="s">
        <v>3122</v>
      </c>
      <c r="B2955" s="366">
        <v>6.38</v>
      </c>
    </row>
    <row r="2956" spans="1:2">
      <c r="A2956" s="365" t="s">
        <v>3123</v>
      </c>
      <c r="B2956" s="366">
        <v>7.99</v>
      </c>
    </row>
    <row r="2957" spans="1:2">
      <c r="A2957" s="365" t="s">
        <v>3124</v>
      </c>
      <c r="B2957" s="366">
        <v>6.93</v>
      </c>
    </row>
    <row r="2958" spans="1:2">
      <c r="A2958" s="365" t="s">
        <v>3125</v>
      </c>
      <c r="B2958" s="366">
        <v>336.04</v>
      </c>
    </row>
    <row r="2959" spans="1:2">
      <c r="A2959" s="365" t="s">
        <v>3126</v>
      </c>
      <c r="B2959" s="366">
        <v>292.27999999999997</v>
      </c>
    </row>
    <row r="2960" spans="1:2">
      <c r="A2960" s="365" t="s">
        <v>3127</v>
      </c>
      <c r="B2960" s="366">
        <v>504.05</v>
      </c>
    </row>
    <row r="2961" spans="1:2">
      <c r="A2961" s="365" t="s">
        <v>3128</v>
      </c>
      <c r="B2961" s="366">
        <v>438.42</v>
      </c>
    </row>
    <row r="2962" spans="1:2">
      <c r="A2962" s="365" t="s">
        <v>3129</v>
      </c>
      <c r="B2962" s="366">
        <v>732.38</v>
      </c>
    </row>
    <row r="2963" spans="1:2">
      <c r="A2963" s="365" t="s">
        <v>3130</v>
      </c>
      <c r="B2963" s="366">
        <v>637.03</v>
      </c>
    </row>
    <row r="2964" spans="1:2">
      <c r="A2964" s="365" t="s">
        <v>3131</v>
      </c>
      <c r="B2964" s="366">
        <v>1008.11</v>
      </c>
    </row>
    <row r="2965" spans="1:2">
      <c r="A2965" s="365" t="s">
        <v>3132</v>
      </c>
      <c r="B2965" s="366">
        <v>876.85</v>
      </c>
    </row>
    <row r="2966" spans="1:2">
      <c r="A2966" s="365" t="s">
        <v>3133</v>
      </c>
      <c r="B2966" s="366">
        <v>24.96</v>
      </c>
    </row>
    <row r="2967" spans="1:2">
      <c r="A2967" s="365" t="s">
        <v>3134</v>
      </c>
      <c r="B2967" s="366">
        <v>21.63</v>
      </c>
    </row>
    <row r="2968" spans="1:2">
      <c r="A2968" s="365" t="s">
        <v>3135</v>
      </c>
      <c r="B2968" s="366">
        <v>61.94</v>
      </c>
    </row>
    <row r="2969" spans="1:2">
      <c r="A2969" s="365" t="s">
        <v>3136</v>
      </c>
      <c r="B2969" s="366">
        <v>53.66</v>
      </c>
    </row>
    <row r="2970" spans="1:2">
      <c r="A2970" s="365" t="s">
        <v>3137</v>
      </c>
      <c r="B2970" s="366">
        <v>309.73</v>
      </c>
    </row>
    <row r="2971" spans="1:2">
      <c r="A2971" s="365" t="s">
        <v>3138</v>
      </c>
      <c r="B2971" s="366">
        <v>268.33</v>
      </c>
    </row>
    <row r="2972" spans="1:2">
      <c r="A2972" s="365" t="s">
        <v>3139</v>
      </c>
      <c r="B2972" s="366">
        <v>103.24</v>
      </c>
    </row>
    <row r="2973" spans="1:2">
      <c r="A2973" s="365" t="s">
        <v>3140</v>
      </c>
      <c r="B2973" s="366">
        <v>89.44</v>
      </c>
    </row>
    <row r="2974" spans="1:2">
      <c r="A2974" s="365" t="s">
        <v>3141</v>
      </c>
      <c r="B2974" s="366">
        <v>103.24</v>
      </c>
    </row>
    <row r="2975" spans="1:2">
      <c r="A2975" s="365" t="s">
        <v>3142</v>
      </c>
      <c r="B2975" s="366">
        <v>89.44</v>
      </c>
    </row>
    <row r="2976" spans="1:2">
      <c r="A2976" s="365" t="s">
        <v>3143</v>
      </c>
      <c r="B2976" s="366">
        <v>206.48</v>
      </c>
    </row>
    <row r="2977" spans="1:2">
      <c r="A2977" s="365" t="s">
        <v>3144</v>
      </c>
      <c r="B2977" s="366">
        <v>178.89</v>
      </c>
    </row>
    <row r="2978" spans="1:2">
      <c r="A2978" s="365" t="s">
        <v>3145</v>
      </c>
      <c r="B2978" s="366">
        <v>13.48</v>
      </c>
    </row>
    <row r="2979" spans="1:2">
      <c r="A2979" s="365" t="s">
        <v>3146</v>
      </c>
      <c r="B2979" s="366">
        <v>12.1</v>
      </c>
    </row>
    <row r="2980" spans="1:2">
      <c r="A2980" s="365" t="s">
        <v>3147</v>
      </c>
      <c r="B2980" s="366">
        <v>13.88</v>
      </c>
    </row>
    <row r="2981" spans="1:2">
      <c r="A2981" s="365" t="s">
        <v>3148</v>
      </c>
      <c r="B2981" s="366">
        <v>12.44</v>
      </c>
    </row>
    <row r="2982" spans="1:2">
      <c r="A2982" s="365" t="s">
        <v>3149</v>
      </c>
      <c r="B2982" s="366">
        <v>14.99</v>
      </c>
    </row>
    <row r="2983" spans="1:2">
      <c r="A2983" s="365" t="s">
        <v>3150</v>
      </c>
      <c r="B2983" s="366">
        <v>13.44</v>
      </c>
    </row>
    <row r="2984" spans="1:2">
      <c r="A2984" s="365" t="s">
        <v>3151</v>
      </c>
      <c r="B2984" s="366">
        <v>19.309999999999999</v>
      </c>
    </row>
    <row r="2985" spans="1:2">
      <c r="A2985" s="365" t="s">
        <v>3152</v>
      </c>
      <c r="B2985" s="366">
        <v>17.36</v>
      </c>
    </row>
    <row r="2986" spans="1:2">
      <c r="A2986" s="365" t="s">
        <v>3153</v>
      </c>
      <c r="B2986" s="366">
        <v>42.23</v>
      </c>
    </row>
    <row r="2987" spans="1:2">
      <c r="A2987" s="365" t="s">
        <v>3154</v>
      </c>
      <c r="B2987" s="366">
        <v>38.32</v>
      </c>
    </row>
    <row r="2988" spans="1:2">
      <c r="A2988" s="365" t="s">
        <v>3155</v>
      </c>
      <c r="B2988" s="366">
        <v>36.130000000000003</v>
      </c>
    </row>
    <row r="2989" spans="1:2">
      <c r="A2989" s="365" t="s">
        <v>3156</v>
      </c>
      <c r="B2989" s="366">
        <v>31.31</v>
      </c>
    </row>
    <row r="2990" spans="1:2">
      <c r="A2990" s="365" t="s">
        <v>3157</v>
      </c>
      <c r="B2990" s="366">
        <v>81.290000000000006</v>
      </c>
    </row>
    <row r="2991" spans="1:2">
      <c r="A2991" s="365" t="s">
        <v>3158</v>
      </c>
      <c r="B2991" s="366">
        <v>70.45</v>
      </c>
    </row>
    <row r="2992" spans="1:2">
      <c r="A2992" s="365" t="s">
        <v>3159</v>
      </c>
      <c r="B2992" s="366">
        <v>2.61</v>
      </c>
    </row>
    <row r="2993" spans="1:2">
      <c r="A2993" s="365" t="s">
        <v>3160</v>
      </c>
      <c r="B2993" s="366">
        <v>2.56</v>
      </c>
    </row>
    <row r="2994" spans="1:2">
      <c r="A2994" s="365" t="s">
        <v>3161</v>
      </c>
      <c r="B2994" s="366">
        <v>12.48</v>
      </c>
    </row>
    <row r="2995" spans="1:2">
      <c r="A2995" s="365" t="s">
        <v>3162</v>
      </c>
      <c r="B2995" s="366">
        <v>10.81</v>
      </c>
    </row>
    <row r="2996" spans="1:2">
      <c r="A2996" s="365" t="s">
        <v>3163</v>
      </c>
      <c r="B2996" s="366">
        <v>24.96</v>
      </c>
    </row>
    <row r="2997" spans="1:2">
      <c r="A2997" s="365" t="s">
        <v>3164</v>
      </c>
      <c r="B2997" s="366">
        <v>21.63</v>
      </c>
    </row>
    <row r="2998" spans="1:2">
      <c r="A2998" s="365" t="s">
        <v>3165</v>
      </c>
      <c r="B2998" s="366">
        <v>49.93</v>
      </c>
    </row>
    <row r="2999" spans="1:2">
      <c r="A2999" s="365" t="s">
        <v>3166</v>
      </c>
      <c r="B2999" s="366">
        <v>43.26</v>
      </c>
    </row>
    <row r="3000" spans="1:2">
      <c r="A3000" s="365" t="s">
        <v>3167</v>
      </c>
      <c r="B3000" s="366">
        <v>112.35</v>
      </c>
    </row>
    <row r="3001" spans="1:2">
      <c r="A3001" s="365" t="s">
        <v>3168</v>
      </c>
      <c r="B3001" s="366">
        <v>97.33</v>
      </c>
    </row>
    <row r="3002" spans="1:2">
      <c r="A3002" s="365" t="s">
        <v>3169</v>
      </c>
      <c r="B3002" s="366">
        <v>8.73</v>
      </c>
    </row>
    <row r="3003" spans="1:2">
      <c r="A3003" s="365" t="s">
        <v>3170</v>
      </c>
      <c r="B3003" s="366">
        <v>7.57</v>
      </c>
    </row>
    <row r="3004" spans="1:2">
      <c r="A3004" s="365" t="s">
        <v>3171</v>
      </c>
      <c r="B3004" s="366">
        <v>14.98</v>
      </c>
    </row>
    <row r="3005" spans="1:2">
      <c r="A3005" s="365" t="s">
        <v>3172</v>
      </c>
      <c r="B3005" s="366">
        <v>12.97</v>
      </c>
    </row>
    <row r="3006" spans="1:2">
      <c r="A3006" s="365" t="s">
        <v>3173</v>
      </c>
      <c r="B3006" s="366">
        <v>24.38</v>
      </c>
    </row>
    <row r="3007" spans="1:2">
      <c r="A3007" s="365" t="s">
        <v>3174</v>
      </c>
      <c r="B3007" s="366">
        <v>21.13</v>
      </c>
    </row>
    <row r="3008" spans="1:2">
      <c r="A3008" s="365" t="s">
        <v>3175</v>
      </c>
      <c r="B3008" s="366">
        <v>27.09</v>
      </c>
    </row>
    <row r="3009" spans="1:2">
      <c r="A3009" s="365" t="s">
        <v>3176</v>
      </c>
      <c r="B3009" s="366">
        <v>23.48</v>
      </c>
    </row>
    <row r="3010" spans="1:2">
      <c r="A3010" s="365" t="s">
        <v>3177</v>
      </c>
      <c r="B3010" s="366">
        <v>7.93</v>
      </c>
    </row>
    <row r="3011" spans="1:2">
      <c r="A3011" s="365" t="s">
        <v>3178</v>
      </c>
      <c r="B3011" s="366">
        <v>7.02</v>
      </c>
    </row>
    <row r="3012" spans="1:2">
      <c r="A3012" s="365" t="s">
        <v>3179</v>
      </c>
      <c r="B3012" s="366">
        <v>2.56</v>
      </c>
    </row>
    <row r="3013" spans="1:2">
      <c r="A3013" s="365" t="s">
        <v>3180</v>
      </c>
      <c r="B3013" s="366">
        <v>2.2200000000000002</v>
      </c>
    </row>
    <row r="3014" spans="1:2">
      <c r="A3014" s="365" t="s">
        <v>3181</v>
      </c>
      <c r="B3014" s="366">
        <v>60.6</v>
      </c>
    </row>
    <row r="3015" spans="1:2">
      <c r="A3015" s="365" t="s">
        <v>3182</v>
      </c>
      <c r="B3015" s="366">
        <v>52.5</v>
      </c>
    </row>
    <row r="3016" spans="1:2">
      <c r="A3016" s="365" t="s">
        <v>3183</v>
      </c>
      <c r="B3016" s="366">
        <v>62.11</v>
      </c>
    </row>
    <row r="3017" spans="1:2">
      <c r="A3017" s="365" t="s">
        <v>3184</v>
      </c>
      <c r="B3017" s="366">
        <v>53.81</v>
      </c>
    </row>
    <row r="3018" spans="1:2">
      <c r="A3018" s="365" t="s">
        <v>3185</v>
      </c>
      <c r="B3018" s="366">
        <v>71.2</v>
      </c>
    </row>
    <row r="3019" spans="1:2">
      <c r="A3019" s="365" t="s">
        <v>3186</v>
      </c>
      <c r="B3019" s="366">
        <v>61.68</v>
      </c>
    </row>
    <row r="3020" spans="1:2">
      <c r="A3020" s="365" t="s">
        <v>3187</v>
      </c>
      <c r="B3020" s="366">
        <v>74.23</v>
      </c>
    </row>
    <row r="3021" spans="1:2">
      <c r="A3021" s="365" t="s">
        <v>3188</v>
      </c>
      <c r="B3021" s="366">
        <v>64.31</v>
      </c>
    </row>
    <row r="3022" spans="1:2">
      <c r="A3022" s="365" t="s">
        <v>3189</v>
      </c>
      <c r="B3022" s="366">
        <v>92.41</v>
      </c>
    </row>
    <row r="3023" spans="1:2">
      <c r="A3023" s="365" t="s">
        <v>3190</v>
      </c>
      <c r="B3023" s="366">
        <v>80.06</v>
      </c>
    </row>
    <row r="3024" spans="1:2">
      <c r="A3024" s="365" t="s">
        <v>3191</v>
      </c>
      <c r="B3024" s="366">
        <v>38.33</v>
      </c>
    </row>
    <row r="3025" spans="1:2">
      <c r="A3025" s="365" t="s">
        <v>3192</v>
      </c>
      <c r="B3025" s="366">
        <v>34.79</v>
      </c>
    </row>
    <row r="3026" spans="1:2">
      <c r="A3026" s="365" t="s">
        <v>3193</v>
      </c>
      <c r="B3026" s="366">
        <v>40.71</v>
      </c>
    </row>
    <row r="3027" spans="1:2">
      <c r="A3027" s="365" t="s">
        <v>3194</v>
      </c>
      <c r="B3027" s="366">
        <v>37.17</v>
      </c>
    </row>
    <row r="3028" spans="1:2">
      <c r="A3028" s="365" t="s">
        <v>3195</v>
      </c>
      <c r="B3028" s="366">
        <v>37.700000000000003</v>
      </c>
    </row>
    <row r="3029" spans="1:2">
      <c r="A3029" s="365" t="s">
        <v>3196</v>
      </c>
      <c r="B3029" s="366">
        <v>34.159999999999997</v>
      </c>
    </row>
    <row r="3030" spans="1:2">
      <c r="A3030" s="365" t="s">
        <v>3197</v>
      </c>
      <c r="B3030" s="366">
        <v>40.71</v>
      </c>
    </row>
    <row r="3031" spans="1:2">
      <c r="A3031" s="365" t="s">
        <v>3198</v>
      </c>
      <c r="B3031" s="366">
        <v>37.17</v>
      </c>
    </row>
    <row r="3032" spans="1:2">
      <c r="A3032" s="365" t="s">
        <v>3199</v>
      </c>
      <c r="B3032" s="366">
        <v>13.66</v>
      </c>
    </row>
    <row r="3033" spans="1:2">
      <c r="A3033" s="365" t="s">
        <v>3200</v>
      </c>
      <c r="B3033" s="366">
        <v>12.76</v>
      </c>
    </row>
    <row r="3034" spans="1:2">
      <c r="A3034" s="365" t="s">
        <v>3201</v>
      </c>
      <c r="B3034" s="366">
        <v>22.55</v>
      </c>
    </row>
    <row r="3035" spans="1:2">
      <c r="A3035" s="365" t="s">
        <v>3202</v>
      </c>
      <c r="B3035" s="366">
        <v>19.53</v>
      </c>
    </row>
    <row r="3036" spans="1:2">
      <c r="A3036" s="365" t="s">
        <v>3203</v>
      </c>
      <c r="B3036" s="366">
        <v>0.96</v>
      </c>
    </row>
    <row r="3037" spans="1:2">
      <c r="A3037" s="365" t="s">
        <v>3204</v>
      </c>
      <c r="B3037" s="366">
        <v>0.84</v>
      </c>
    </row>
    <row r="3038" spans="1:2">
      <c r="A3038" s="365" t="s">
        <v>3205</v>
      </c>
      <c r="B3038" s="366">
        <v>13.48</v>
      </c>
    </row>
    <row r="3039" spans="1:2">
      <c r="A3039" s="365" t="s">
        <v>3206</v>
      </c>
      <c r="B3039" s="366">
        <v>11.68</v>
      </c>
    </row>
    <row r="3040" spans="1:2">
      <c r="A3040" s="365" t="s">
        <v>3207</v>
      </c>
      <c r="B3040" s="366">
        <v>21.58</v>
      </c>
    </row>
    <row r="3041" spans="1:2">
      <c r="A3041" s="365" t="s">
        <v>3208</v>
      </c>
      <c r="B3041" s="366">
        <v>18.7</v>
      </c>
    </row>
    <row r="3042" spans="1:2">
      <c r="A3042" s="365" t="s">
        <v>3209</v>
      </c>
      <c r="B3042" s="366">
        <v>26.99</v>
      </c>
    </row>
    <row r="3043" spans="1:2">
      <c r="A3043" s="365" t="s">
        <v>3210</v>
      </c>
      <c r="B3043" s="366">
        <v>23.39</v>
      </c>
    </row>
    <row r="3044" spans="1:2">
      <c r="A3044" s="365" t="s">
        <v>3211</v>
      </c>
      <c r="B3044" s="366">
        <v>186.04</v>
      </c>
    </row>
    <row r="3045" spans="1:2">
      <c r="A3045" s="365" t="s">
        <v>3212</v>
      </c>
      <c r="B3045" s="366">
        <v>172.67</v>
      </c>
    </row>
    <row r="3046" spans="1:2">
      <c r="A3046" s="365" t="s">
        <v>3213</v>
      </c>
      <c r="B3046" s="366">
        <v>316.27</v>
      </c>
    </row>
    <row r="3047" spans="1:2">
      <c r="A3047" s="365" t="s">
        <v>3214</v>
      </c>
      <c r="B3047" s="366">
        <v>293.54000000000002</v>
      </c>
    </row>
    <row r="3048" spans="1:2">
      <c r="A3048" s="365" t="s">
        <v>3215</v>
      </c>
      <c r="B3048" s="366">
        <v>429.02</v>
      </c>
    </row>
    <row r="3049" spans="1:2">
      <c r="A3049" s="365" t="s">
        <v>3216</v>
      </c>
      <c r="B3049" s="366">
        <v>398.56</v>
      </c>
    </row>
    <row r="3050" spans="1:2">
      <c r="A3050" s="365" t="s">
        <v>3217</v>
      </c>
      <c r="B3050" s="366">
        <v>729.34</v>
      </c>
    </row>
    <row r="3051" spans="1:2">
      <c r="A3051" s="365" t="s">
        <v>3218</v>
      </c>
      <c r="B3051" s="366">
        <v>677.55</v>
      </c>
    </row>
    <row r="3052" spans="1:2">
      <c r="A3052" s="365" t="s">
        <v>3219</v>
      </c>
      <c r="B3052" s="366">
        <v>27.33</v>
      </c>
    </row>
    <row r="3053" spans="1:2">
      <c r="A3053" s="365" t="s">
        <v>3220</v>
      </c>
      <c r="B3053" s="366">
        <v>25.43</v>
      </c>
    </row>
    <row r="3054" spans="1:2">
      <c r="A3054" s="365" t="s">
        <v>3221</v>
      </c>
      <c r="B3054" s="366">
        <v>40.4</v>
      </c>
    </row>
    <row r="3055" spans="1:2">
      <c r="A3055" s="365" t="s">
        <v>3222</v>
      </c>
      <c r="B3055" s="366">
        <v>37.54</v>
      </c>
    </row>
    <row r="3056" spans="1:2">
      <c r="A3056" s="365" t="s">
        <v>3223</v>
      </c>
      <c r="B3056" s="366">
        <v>32.119999999999997</v>
      </c>
    </row>
    <row r="3057" spans="1:2">
      <c r="A3057" s="365" t="s">
        <v>3224</v>
      </c>
      <c r="B3057" s="366">
        <v>29.88</v>
      </c>
    </row>
    <row r="3058" spans="1:2">
      <c r="A3058" s="365" t="s">
        <v>3225</v>
      </c>
      <c r="B3058" s="366">
        <v>47.47</v>
      </c>
    </row>
    <row r="3059" spans="1:2">
      <c r="A3059" s="365" t="s">
        <v>3226</v>
      </c>
      <c r="B3059" s="366">
        <v>44.12</v>
      </c>
    </row>
    <row r="3060" spans="1:2">
      <c r="A3060" s="365" t="s">
        <v>3227</v>
      </c>
      <c r="B3060" s="366">
        <v>28.99</v>
      </c>
    </row>
    <row r="3061" spans="1:2">
      <c r="A3061" s="365" t="s">
        <v>3228</v>
      </c>
      <c r="B3061" s="366">
        <v>26.91</v>
      </c>
    </row>
    <row r="3062" spans="1:2">
      <c r="A3062" s="365" t="s">
        <v>3229</v>
      </c>
      <c r="B3062" s="366">
        <v>36.28</v>
      </c>
    </row>
    <row r="3063" spans="1:2">
      <c r="A3063" s="365" t="s">
        <v>3230</v>
      </c>
      <c r="B3063" s="366">
        <v>33.67</v>
      </c>
    </row>
    <row r="3064" spans="1:2">
      <c r="A3064" s="365" t="s">
        <v>3231</v>
      </c>
      <c r="B3064" s="366">
        <v>50.74</v>
      </c>
    </row>
    <row r="3065" spans="1:2">
      <c r="A3065" s="365" t="s">
        <v>3232</v>
      </c>
      <c r="B3065" s="366">
        <v>47.09</v>
      </c>
    </row>
    <row r="3066" spans="1:2">
      <c r="A3066" s="365" t="s">
        <v>3233</v>
      </c>
      <c r="B3066" s="366">
        <v>63.49</v>
      </c>
    </row>
    <row r="3067" spans="1:2">
      <c r="A3067" s="365" t="s">
        <v>3234</v>
      </c>
      <c r="B3067" s="366">
        <v>58.93</v>
      </c>
    </row>
    <row r="3068" spans="1:2">
      <c r="A3068" s="365" t="s">
        <v>3235</v>
      </c>
      <c r="B3068" s="366">
        <v>974.22</v>
      </c>
    </row>
    <row r="3069" spans="1:2">
      <c r="A3069" s="365" t="s">
        <v>3236</v>
      </c>
      <c r="B3069" s="366">
        <v>903.12</v>
      </c>
    </row>
    <row r="3070" spans="1:2">
      <c r="A3070" s="365" t="s">
        <v>3237</v>
      </c>
      <c r="B3070" s="366">
        <v>13.72</v>
      </c>
    </row>
    <row r="3071" spans="1:2">
      <c r="A3071" s="365" t="s">
        <v>3238</v>
      </c>
      <c r="B3071" s="366">
        <v>12.77</v>
      </c>
    </row>
    <row r="3072" spans="1:2">
      <c r="A3072" s="365" t="s">
        <v>3239</v>
      </c>
      <c r="B3072" s="366">
        <v>140.34</v>
      </c>
    </row>
    <row r="3073" spans="1:2">
      <c r="A3073" s="365" t="s">
        <v>3240</v>
      </c>
      <c r="B3073" s="366">
        <v>130.26</v>
      </c>
    </row>
    <row r="3074" spans="1:2">
      <c r="A3074" s="365" t="s">
        <v>3241</v>
      </c>
      <c r="B3074" s="366">
        <v>124.03</v>
      </c>
    </row>
    <row r="3075" spans="1:2">
      <c r="A3075" s="365" t="s">
        <v>3242</v>
      </c>
      <c r="B3075" s="366">
        <v>115.11</v>
      </c>
    </row>
    <row r="3076" spans="1:2">
      <c r="A3076" s="365" t="s">
        <v>3243</v>
      </c>
      <c r="B3076" s="366">
        <v>14.49</v>
      </c>
    </row>
    <row r="3077" spans="1:2">
      <c r="A3077" s="365" t="s">
        <v>3244</v>
      </c>
      <c r="B3077" s="366">
        <v>13.48</v>
      </c>
    </row>
    <row r="3078" spans="1:2">
      <c r="A3078" s="365" t="s">
        <v>3245</v>
      </c>
      <c r="B3078" s="366">
        <v>17.39</v>
      </c>
    </row>
    <row r="3079" spans="1:2">
      <c r="A3079" s="365" t="s">
        <v>3246</v>
      </c>
      <c r="B3079" s="366">
        <v>16.18</v>
      </c>
    </row>
    <row r="3080" spans="1:2">
      <c r="A3080" s="365" t="s">
        <v>3247</v>
      </c>
      <c r="B3080" s="366">
        <v>48.79</v>
      </c>
    </row>
    <row r="3081" spans="1:2">
      <c r="A3081" s="365" t="s">
        <v>3248</v>
      </c>
      <c r="B3081" s="366">
        <v>47.95</v>
      </c>
    </row>
    <row r="3082" spans="1:2">
      <c r="A3082" s="365" t="s">
        <v>3249</v>
      </c>
      <c r="B3082" s="366">
        <v>39.799999999999997</v>
      </c>
    </row>
    <row r="3083" spans="1:2">
      <c r="A3083" s="365" t="s">
        <v>3250</v>
      </c>
      <c r="B3083" s="366">
        <v>36.18</v>
      </c>
    </row>
    <row r="3084" spans="1:2">
      <c r="A3084" s="365" t="s">
        <v>3251</v>
      </c>
      <c r="B3084" s="366">
        <v>18.36</v>
      </c>
    </row>
    <row r="3085" spans="1:2">
      <c r="A3085" s="365" t="s">
        <v>3252</v>
      </c>
      <c r="B3085" s="366">
        <v>17.059999999999999</v>
      </c>
    </row>
    <row r="3086" spans="1:2">
      <c r="A3086" s="365" t="s">
        <v>3253</v>
      </c>
      <c r="B3086" s="366">
        <v>62.77</v>
      </c>
    </row>
    <row r="3087" spans="1:2">
      <c r="A3087" s="365" t="s">
        <v>3254</v>
      </c>
      <c r="B3087" s="366">
        <v>56.51</v>
      </c>
    </row>
    <row r="3088" spans="1:2">
      <c r="A3088" s="365" t="s">
        <v>3255</v>
      </c>
      <c r="B3088" s="366">
        <v>71.83</v>
      </c>
    </row>
    <row r="3089" spans="1:2">
      <c r="A3089" s="365" t="s">
        <v>3256</v>
      </c>
      <c r="B3089" s="366">
        <v>66.42</v>
      </c>
    </row>
    <row r="3090" spans="1:2">
      <c r="A3090" s="365" t="s">
        <v>3257</v>
      </c>
      <c r="B3090" s="366">
        <v>444.4</v>
      </c>
    </row>
    <row r="3091" spans="1:2">
      <c r="A3091" s="365" t="s">
        <v>3258</v>
      </c>
      <c r="B3091" s="366">
        <v>413.56</v>
      </c>
    </row>
    <row r="3092" spans="1:2">
      <c r="A3092" s="365" t="s">
        <v>3259</v>
      </c>
      <c r="B3092" s="366">
        <v>59.68</v>
      </c>
    </row>
    <row r="3093" spans="1:2">
      <c r="A3093" s="365" t="s">
        <v>3260</v>
      </c>
      <c r="B3093" s="366">
        <v>57.12</v>
      </c>
    </row>
    <row r="3094" spans="1:2">
      <c r="A3094" s="365" t="s">
        <v>3261</v>
      </c>
      <c r="B3094" s="366">
        <v>55.78</v>
      </c>
    </row>
    <row r="3095" spans="1:2">
      <c r="A3095" s="365" t="s">
        <v>3262</v>
      </c>
      <c r="B3095" s="366">
        <v>54.26</v>
      </c>
    </row>
    <row r="3096" spans="1:2">
      <c r="A3096" s="365" t="s">
        <v>3263</v>
      </c>
      <c r="B3096" s="366">
        <v>2.4700000000000002</v>
      </c>
    </row>
    <row r="3097" spans="1:2">
      <c r="A3097" s="365" t="s">
        <v>3264</v>
      </c>
      <c r="B3097" s="366">
        <v>2.21</v>
      </c>
    </row>
    <row r="3098" spans="1:2">
      <c r="A3098" s="365" t="s">
        <v>3265</v>
      </c>
      <c r="B3098" s="366">
        <v>698.24</v>
      </c>
    </row>
    <row r="3099" spans="1:2">
      <c r="A3099" s="365" t="s">
        <v>3266</v>
      </c>
      <c r="B3099" s="366">
        <v>679.92</v>
      </c>
    </row>
    <row r="3100" spans="1:2">
      <c r="A3100" s="365" t="s">
        <v>3267</v>
      </c>
      <c r="B3100" s="366">
        <v>661.02</v>
      </c>
    </row>
    <row r="3101" spans="1:2">
      <c r="A3101" s="365" t="s">
        <v>3268</v>
      </c>
      <c r="B3101" s="366">
        <v>634.25</v>
      </c>
    </row>
    <row r="3102" spans="1:2">
      <c r="A3102" s="365" t="s">
        <v>3269</v>
      </c>
      <c r="B3102" s="366">
        <v>67.53</v>
      </c>
    </row>
    <row r="3103" spans="1:2">
      <c r="A3103" s="365" t="s">
        <v>3270</v>
      </c>
      <c r="B3103" s="366">
        <v>63.67</v>
      </c>
    </row>
    <row r="3104" spans="1:2">
      <c r="A3104" s="365" t="s">
        <v>3271</v>
      </c>
      <c r="B3104" s="366">
        <v>73.319999999999993</v>
      </c>
    </row>
    <row r="3105" spans="1:2">
      <c r="A3105" s="365" t="s">
        <v>3272</v>
      </c>
      <c r="B3105" s="366">
        <v>68.760000000000005</v>
      </c>
    </row>
    <row r="3106" spans="1:2">
      <c r="A3106" s="365" t="s">
        <v>3273</v>
      </c>
      <c r="B3106" s="366">
        <v>74.44</v>
      </c>
    </row>
    <row r="3107" spans="1:2">
      <c r="A3107" s="365" t="s">
        <v>3274</v>
      </c>
      <c r="B3107" s="366">
        <v>69.81</v>
      </c>
    </row>
    <row r="3108" spans="1:2">
      <c r="A3108" s="365" t="s">
        <v>3275</v>
      </c>
      <c r="B3108" s="366">
        <v>79.83</v>
      </c>
    </row>
    <row r="3109" spans="1:2">
      <c r="A3109" s="365" t="s">
        <v>3276</v>
      </c>
      <c r="B3109" s="366">
        <v>74.48</v>
      </c>
    </row>
    <row r="3110" spans="1:2">
      <c r="A3110" s="365" t="s">
        <v>3277</v>
      </c>
      <c r="B3110" s="366">
        <v>83.36</v>
      </c>
    </row>
    <row r="3111" spans="1:2">
      <c r="A3111" s="365" t="s">
        <v>3278</v>
      </c>
      <c r="B3111" s="366">
        <v>77.64</v>
      </c>
    </row>
    <row r="3112" spans="1:2">
      <c r="A3112" s="365" t="s">
        <v>3279</v>
      </c>
      <c r="B3112" s="366">
        <v>85.67</v>
      </c>
    </row>
    <row r="3113" spans="1:2">
      <c r="A3113" s="365" t="s">
        <v>3280</v>
      </c>
      <c r="B3113" s="366">
        <v>79.83</v>
      </c>
    </row>
    <row r="3114" spans="1:2">
      <c r="A3114" s="365" t="s">
        <v>3281</v>
      </c>
      <c r="B3114" s="366">
        <v>91.84</v>
      </c>
    </row>
    <row r="3115" spans="1:2">
      <c r="A3115" s="365" t="s">
        <v>3282</v>
      </c>
      <c r="B3115" s="366">
        <v>85.22</v>
      </c>
    </row>
    <row r="3116" spans="1:2">
      <c r="A3116" s="365" t="s">
        <v>3283</v>
      </c>
      <c r="B3116" s="366">
        <v>98.8</v>
      </c>
    </row>
    <row r="3117" spans="1:2">
      <c r="A3117" s="365" t="s">
        <v>3284</v>
      </c>
      <c r="B3117" s="366">
        <v>91.62</v>
      </c>
    </row>
    <row r="3118" spans="1:2">
      <c r="A3118" s="365" t="s">
        <v>3285</v>
      </c>
      <c r="B3118" s="366">
        <v>111.54</v>
      </c>
    </row>
    <row r="3119" spans="1:2">
      <c r="A3119" s="365" t="s">
        <v>3286</v>
      </c>
      <c r="B3119" s="366">
        <v>103.25</v>
      </c>
    </row>
    <row r="3120" spans="1:2">
      <c r="A3120" s="365" t="s">
        <v>3287</v>
      </c>
      <c r="B3120" s="366">
        <v>121.25</v>
      </c>
    </row>
    <row r="3121" spans="1:2">
      <c r="A3121" s="365" t="s">
        <v>3288</v>
      </c>
      <c r="B3121" s="366">
        <v>112.22</v>
      </c>
    </row>
    <row r="3122" spans="1:2">
      <c r="A3122" s="365" t="s">
        <v>3289</v>
      </c>
      <c r="B3122" s="366">
        <v>132.93</v>
      </c>
    </row>
    <row r="3123" spans="1:2">
      <c r="A3123" s="365" t="s">
        <v>3290</v>
      </c>
      <c r="B3123" s="366">
        <v>122.77</v>
      </c>
    </row>
    <row r="3124" spans="1:2">
      <c r="A3124" s="365" t="s">
        <v>3291</v>
      </c>
      <c r="B3124" s="366">
        <v>188.54</v>
      </c>
    </row>
    <row r="3125" spans="1:2">
      <c r="A3125" s="365" t="s">
        <v>3292</v>
      </c>
      <c r="B3125" s="366">
        <v>176.78</v>
      </c>
    </row>
    <row r="3126" spans="1:2">
      <c r="A3126" s="365" t="s">
        <v>3293</v>
      </c>
      <c r="B3126" s="366">
        <v>274.43</v>
      </c>
    </row>
    <row r="3127" spans="1:2">
      <c r="A3127" s="365" t="s">
        <v>3294</v>
      </c>
      <c r="B3127" s="366">
        <v>258.5</v>
      </c>
    </row>
    <row r="3128" spans="1:2">
      <c r="A3128" s="365" t="s">
        <v>3295</v>
      </c>
      <c r="B3128" s="366">
        <v>293.44</v>
      </c>
    </row>
    <row r="3129" spans="1:2">
      <c r="A3129" s="365" t="s">
        <v>3296</v>
      </c>
      <c r="B3129" s="366">
        <v>270.69</v>
      </c>
    </row>
    <row r="3130" spans="1:2">
      <c r="A3130" s="365" t="s">
        <v>3297</v>
      </c>
      <c r="B3130" s="366">
        <v>302.77999999999997</v>
      </c>
    </row>
    <row r="3131" spans="1:2">
      <c r="A3131" s="365" t="s">
        <v>3298</v>
      </c>
      <c r="B3131" s="366">
        <v>280.02</v>
      </c>
    </row>
    <row r="3132" spans="1:2">
      <c r="A3132" s="365" t="s">
        <v>3299</v>
      </c>
      <c r="B3132" s="366">
        <v>435.63</v>
      </c>
    </row>
    <row r="3133" spans="1:2">
      <c r="A3133" s="365" t="s">
        <v>3300</v>
      </c>
      <c r="B3133" s="366">
        <v>399.19</v>
      </c>
    </row>
    <row r="3134" spans="1:2">
      <c r="A3134" s="365" t="s">
        <v>3301</v>
      </c>
      <c r="B3134" s="366">
        <v>690.02</v>
      </c>
    </row>
    <row r="3135" spans="1:2">
      <c r="A3135" s="365" t="s">
        <v>3302</v>
      </c>
      <c r="B3135" s="366">
        <v>661.67</v>
      </c>
    </row>
    <row r="3136" spans="1:2">
      <c r="A3136" s="365" t="s">
        <v>3303</v>
      </c>
      <c r="B3136" s="366">
        <v>715.53</v>
      </c>
    </row>
    <row r="3137" spans="1:2">
      <c r="A3137" s="365" t="s">
        <v>3304</v>
      </c>
      <c r="B3137" s="366">
        <v>685.02</v>
      </c>
    </row>
    <row r="3138" spans="1:2">
      <c r="A3138" s="365" t="s">
        <v>3305</v>
      </c>
      <c r="B3138" s="366">
        <v>81.290000000000006</v>
      </c>
    </row>
    <row r="3139" spans="1:2">
      <c r="A3139" s="365" t="s">
        <v>3306</v>
      </c>
      <c r="B3139" s="366">
        <v>70.45</v>
      </c>
    </row>
    <row r="3140" spans="1:2">
      <c r="A3140" s="365" t="s">
        <v>3307</v>
      </c>
      <c r="B3140" s="366">
        <v>169.36</v>
      </c>
    </row>
    <row r="3141" spans="1:2">
      <c r="A3141" s="365" t="s">
        <v>3308</v>
      </c>
      <c r="B3141" s="366">
        <v>154.47999999999999</v>
      </c>
    </row>
    <row r="3142" spans="1:2">
      <c r="A3142" s="365" t="s">
        <v>3309</v>
      </c>
      <c r="B3142" s="366">
        <v>88.06</v>
      </c>
    </row>
    <row r="3143" spans="1:2">
      <c r="A3143" s="365" t="s">
        <v>3310</v>
      </c>
      <c r="B3143" s="366">
        <v>84.03</v>
      </c>
    </row>
    <row r="3144" spans="1:2">
      <c r="A3144" s="365" t="s">
        <v>3311</v>
      </c>
      <c r="B3144" s="366">
        <v>128.44</v>
      </c>
    </row>
    <row r="3145" spans="1:2">
      <c r="A3145" s="365" t="s">
        <v>3312</v>
      </c>
      <c r="B3145" s="366">
        <v>123.02</v>
      </c>
    </row>
    <row r="3146" spans="1:2">
      <c r="A3146" s="365" t="s">
        <v>3313</v>
      </c>
      <c r="B3146" s="366">
        <v>169.25</v>
      </c>
    </row>
    <row r="3147" spans="1:2">
      <c r="A3147" s="365" t="s">
        <v>3314</v>
      </c>
      <c r="B3147" s="366">
        <v>162.53</v>
      </c>
    </row>
    <row r="3148" spans="1:2">
      <c r="A3148" s="365" t="s">
        <v>3315</v>
      </c>
      <c r="B3148" s="366">
        <v>196.46</v>
      </c>
    </row>
    <row r="3149" spans="1:2">
      <c r="A3149" s="365" t="s">
        <v>3316</v>
      </c>
      <c r="B3149" s="366">
        <v>177.97</v>
      </c>
    </row>
    <row r="3150" spans="1:2">
      <c r="A3150" s="365" t="s">
        <v>3317</v>
      </c>
      <c r="B3150" s="366">
        <v>236.84</v>
      </c>
    </row>
    <row r="3151" spans="1:2">
      <c r="A3151" s="365" t="s">
        <v>3318</v>
      </c>
      <c r="B3151" s="366">
        <v>216.95</v>
      </c>
    </row>
    <row r="3152" spans="1:2">
      <c r="A3152" s="365" t="s">
        <v>3319</v>
      </c>
      <c r="B3152" s="366">
        <v>277.64</v>
      </c>
    </row>
    <row r="3153" spans="1:2">
      <c r="A3153" s="365" t="s">
        <v>3320</v>
      </c>
      <c r="B3153" s="366">
        <v>256.47000000000003</v>
      </c>
    </row>
    <row r="3154" spans="1:2">
      <c r="A3154" s="365" t="s">
        <v>3321</v>
      </c>
      <c r="B3154" s="366">
        <v>684.24</v>
      </c>
    </row>
    <row r="3155" spans="1:2">
      <c r="A3155" s="365" t="s">
        <v>3322</v>
      </c>
      <c r="B3155" s="366">
        <v>600.67999999999995</v>
      </c>
    </row>
    <row r="3156" spans="1:2">
      <c r="A3156" s="365" t="s">
        <v>3323</v>
      </c>
      <c r="B3156" s="366">
        <v>724.62</v>
      </c>
    </row>
    <row r="3157" spans="1:2">
      <c r="A3157" s="365" t="s">
        <v>3324</v>
      </c>
      <c r="B3157" s="366">
        <v>639.66</v>
      </c>
    </row>
    <row r="3158" spans="1:2">
      <c r="A3158" s="365" t="s">
        <v>3325</v>
      </c>
      <c r="B3158" s="366">
        <v>765.43</v>
      </c>
    </row>
    <row r="3159" spans="1:2">
      <c r="A3159" s="365" t="s">
        <v>3326</v>
      </c>
      <c r="B3159" s="366">
        <v>679.18</v>
      </c>
    </row>
    <row r="3160" spans="1:2">
      <c r="A3160" s="365" t="s">
        <v>3327</v>
      </c>
      <c r="B3160" s="366">
        <v>6.74</v>
      </c>
    </row>
    <row r="3161" spans="1:2">
      <c r="A3161" s="365" t="s">
        <v>3328</v>
      </c>
      <c r="B3161" s="366">
        <v>6.43</v>
      </c>
    </row>
    <row r="3162" spans="1:2">
      <c r="A3162" s="365" t="s">
        <v>3329</v>
      </c>
      <c r="B3162" s="366">
        <v>40.340000000000003</v>
      </c>
    </row>
    <row r="3163" spans="1:2">
      <c r="A3163" s="365" t="s">
        <v>3330</v>
      </c>
      <c r="B3163" s="366">
        <v>34.96</v>
      </c>
    </row>
    <row r="3164" spans="1:2">
      <c r="A3164" s="365" t="s">
        <v>3331</v>
      </c>
      <c r="B3164" s="366">
        <v>112.95</v>
      </c>
    </row>
    <row r="3165" spans="1:2">
      <c r="A3165" s="365" t="s">
        <v>3332</v>
      </c>
      <c r="B3165" s="366">
        <v>97.88</v>
      </c>
    </row>
    <row r="3166" spans="1:2">
      <c r="A3166" s="365" t="s">
        <v>3333</v>
      </c>
      <c r="B3166" s="366">
        <v>62.93</v>
      </c>
    </row>
    <row r="3167" spans="1:2">
      <c r="A3167" s="365" t="s">
        <v>3334</v>
      </c>
      <c r="B3167" s="366">
        <v>54.53</v>
      </c>
    </row>
    <row r="3168" spans="1:2">
      <c r="A3168" s="365" t="s">
        <v>3335</v>
      </c>
      <c r="B3168" s="366">
        <v>32.270000000000003</v>
      </c>
    </row>
    <row r="3169" spans="1:2">
      <c r="A3169" s="365" t="s">
        <v>3336</v>
      </c>
      <c r="B3169" s="366">
        <v>27.96</v>
      </c>
    </row>
    <row r="3170" spans="1:2">
      <c r="A3170" s="365" t="s">
        <v>3337</v>
      </c>
      <c r="B3170" s="366">
        <v>19.489999999999998</v>
      </c>
    </row>
    <row r="3171" spans="1:2">
      <c r="A3171" s="365" t="s">
        <v>3338</v>
      </c>
      <c r="B3171" s="366">
        <v>18.77</v>
      </c>
    </row>
    <row r="3172" spans="1:2">
      <c r="A3172" s="365" t="s">
        <v>3339</v>
      </c>
      <c r="B3172" s="366">
        <v>1615.96</v>
      </c>
    </row>
    <row r="3173" spans="1:2">
      <c r="A3173" s="365" t="s">
        <v>3340</v>
      </c>
      <c r="B3173" s="366">
        <v>1417.04</v>
      </c>
    </row>
    <row r="3174" spans="1:2">
      <c r="A3174" s="365" t="s">
        <v>3341</v>
      </c>
      <c r="B3174" s="366">
        <v>12.69</v>
      </c>
    </row>
    <row r="3175" spans="1:2">
      <c r="A3175" s="365" t="s">
        <v>3342</v>
      </c>
      <c r="B3175" s="366">
        <v>11.82</v>
      </c>
    </row>
    <row r="3176" spans="1:2">
      <c r="A3176" s="365" t="s">
        <v>3343</v>
      </c>
      <c r="B3176" s="366">
        <v>42.76</v>
      </c>
    </row>
    <row r="3177" spans="1:2">
      <c r="A3177" s="365" t="s">
        <v>3344</v>
      </c>
      <c r="B3177" s="366">
        <v>40.299999999999997</v>
      </c>
    </row>
    <row r="3178" spans="1:2">
      <c r="A3178" s="365" t="s">
        <v>3345</v>
      </c>
      <c r="B3178" s="366">
        <v>31.6</v>
      </c>
    </row>
    <row r="3179" spans="1:2">
      <c r="A3179" s="365" t="s">
        <v>3346</v>
      </c>
      <c r="B3179" s="366">
        <v>28.38</v>
      </c>
    </row>
    <row r="3180" spans="1:2">
      <c r="A3180" s="365" t="s">
        <v>3347</v>
      </c>
      <c r="B3180" s="366">
        <v>429.12</v>
      </c>
    </row>
    <row r="3181" spans="1:2">
      <c r="A3181" s="365" t="s">
        <v>3348</v>
      </c>
      <c r="B3181" s="366">
        <v>389.61</v>
      </c>
    </row>
    <row r="3182" spans="1:2">
      <c r="A3182" s="365" t="s">
        <v>3349</v>
      </c>
      <c r="B3182" s="366">
        <v>122.24</v>
      </c>
    </row>
    <row r="3183" spans="1:2">
      <c r="A3183" s="365" t="s">
        <v>3350</v>
      </c>
      <c r="B3183" s="366">
        <v>120.38</v>
      </c>
    </row>
    <row r="3184" spans="1:2">
      <c r="A3184" s="365" t="s">
        <v>3351</v>
      </c>
      <c r="B3184" s="366">
        <v>4.51</v>
      </c>
    </row>
    <row r="3185" spans="1:2">
      <c r="A3185" s="365" t="s">
        <v>3352</v>
      </c>
      <c r="B3185" s="366">
        <v>3.91</v>
      </c>
    </row>
    <row r="3186" spans="1:2">
      <c r="A3186" s="365" t="s">
        <v>3353</v>
      </c>
      <c r="B3186" s="366">
        <v>3.66</v>
      </c>
    </row>
    <row r="3187" spans="1:2">
      <c r="A3187" s="365" t="s">
        <v>3354</v>
      </c>
      <c r="B3187" s="366">
        <v>3.26</v>
      </c>
    </row>
    <row r="3188" spans="1:2">
      <c r="A3188" s="365" t="s">
        <v>3355</v>
      </c>
      <c r="B3188" s="366">
        <v>53.58</v>
      </c>
    </row>
    <row r="3189" spans="1:2">
      <c r="A3189" s="365" t="s">
        <v>3356</v>
      </c>
      <c r="B3189" s="366">
        <v>52.79</v>
      </c>
    </row>
    <row r="3190" spans="1:2">
      <c r="A3190" s="365" t="s">
        <v>3357</v>
      </c>
      <c r="B3190" s="366">
        <v>35.520000000000003</v>
      </c>
    </row>
    <row r="3191" spans="1:2">
      <c r="A3191" s="365" t="s">
        <v>3358</v>
      </c>
      <c r="B3191" s="366">
        <v>34.729999999999997</v>
      </c>
    </row>
    <row r="3192" spans="1:2">
      <c r="A3192" s="365" t="s">
        <v>3359</v>
      </c>
      <c r="B3192" s="366">
        <v>70.430000000000007</v>
      </c>
    </row>
    <row r="3193" spans="1:2">
      <c r="A3193" s="365" t="s">
        <v>3360</v>
      </c>
      <c r="B3193" s="366">
        <v>69.42</v>
      </c>
    </row>
    <row r="3194" spans="1:2">
      <c r="A3194" s="365" t="s">
        <v>3361</v>
      </c>
      <c r="B3194" s="366">
        <v>46.35</v>
      </c>
    </row>
    <row r="3195" spans="1:2">
      <c r="A3195" s="365" t="s">
        <v>3362</v>
      </c>
      <c r="B3195" s="366">
        <v>45.34</v>
      </c>
    </row>
    <row r="3196" spans="1:2">
      <c r="A3196" s="365" t="s">
        <v>3363</v>
      </c>
      <c r="B3196" s="366">
        <v>100.68</v>
      </c>
    </row>
    <row r="3197" spans="1:2">
      <c r="A3197" s="365" t="s">
        <v>3364</v>
      </c>
      <c r="B3197" s="366">
        <v>98.3</v>
      </c>
    </row>
    <row r="3198" spans="1:2">
      <c r="A3198" s="365" t="s">
        <v>3365</v>
      </c>
      <c r="B3198" s="366">
        <v>76.599999999999994</v>
      </c>
    </row>
    <row r="3199" spans="1:2">
      <c r="A3199" s="365" t="s">
        <v>3366</v>
      </c>
      <c r="B3199" s="366">
        <v>74.22</v>
      </c>
    </row>
    <row r="3200" spans="1:2">
      <c r="A3200" s="365" t="s">
        <v>3367</v>
      </c>
      <c r="B3200" s="366">
        <v>395.55</v>
      </c>
    </row>
    <row r="3201" spans="1:2">
      <c r="A3201" s="365" t="s">
        <v>3368</v>
      </c>
      <c r="B3201" s="366">
        <v>356.22</v>
      </c>
    </row>
    <row r="3202" spans="1:2">
      <c r="A3202" s="365" t="s">
        <v>3369</v>
      </c>
      <c r="B3202" s="366">
        <v>37.21</v>
      </c>
    </row>
    <row r="3203" spans="1:2">
      <c r="A3203" s="365" t="s">
        <v>3370</v>
      </c>
      <c r="B3203" s="366">
        <v>34.619999999999997</v>
      </c>
    </row>
    <row r="3204" spans="1:2">
      <c r="A3204" s="365" t="s">
        <v>3371</v>
      </c>
      <c r="B3204" s="366">
        <v>30.33</v>
      </c>
    </row>
    <row r="3205" spans="1:2">
      <c r="A3205" s="365" t="s">
        <v>3372</v>
      </c>
      <c r="B3205" s="366">
        <v>27.74</v>
      </c>
    </row>
    <row r="3206" spans="1:2">
      <c r="A3206" s="365" t="s">
        <v>3373</v>
      </c>
      <c r="B3206" s="366">
        <v>81.489999999999995</v>
      </c>
    </row>
    <row r="3207" spans="1:2">
      <c r="A3207" s="365" t="s">
        <v>3374</v>
      </c>
      <c r="B3207" s="366">
        <v>78.33</v>
      </c>
    </row>
    <row r="3208" spans="1:2">
      <c r="A3208" s="365" t="s">
        <v>3375</v>
      </c>
      <c r="B3208" s="366">
        <v>81.91</v>
      </c>
    </row>
    <row r="3209" spans="1:2">
      <c r="A3209" s="365" t="s">
        <v>3376</v>
      </c>
      <c r="B3209" s="366">
        <v>75.75</v>
      </c>
    </row>
    <row r="3210" spans="1:2">
      <c r="A3210" s="365" t="s">
        <v>3377</v>
      </c>
      <c r="B3210" s="366">
        <v>17.91</v>
      </c>
    </row>
    <row r="3211" spans="1:2">
      <c r="A3211" s="365" t="s">
        <v>3378</v>
      </c>
      <c r="B3211" s="366">
        <v>17.309999999999999</v>
      </c>
    </row>
    <row r="3212" spans="1:2">
      <c r="A3212" s="365" t="s">
        <v>3379</v>
      </c>
      <c r="B3212" s="366">
        <v>31.15</v>
      </c>
    </row>
    <row r="3213" spans="1:2">
      <c r="A3213" s="365" t="s">
        <v>3380</v>
      </c>
      <c r="B3213" s="366">
        <v>30.55</v>
      </c>
    </row>
    <row r="3214" spans="1:2">
      <c r="A3214" s="365" t="s">
        <v>3381</v>
      </c>
      <c r="B3214" s="366">
        <v>23.72</v>
      </c>
    </row>
    <row r="3215" spans="1:2">
      <c r="A3215" s="365" t="s">
        <v>3382</v>
      </c>
      <c r="B3215" s="366">
        <v>23.07</v>
      </c>
    </row>
    <row r="3216" spans="1:2">
      <c r="A3216" s="365" t="s">
        <v>3383</v>
      </c>
      <c r="B3216" s="366">
        <v>6.31</v>
      </c>
    </row>
    <row r="3217" spans="1:2">
      <c r="A3217" s="365" t="s">
        <v>3384</v>
      </c>
      <c r="B3217" s="366">
        <v>6.31</v>
      </c>
    </row>
    <row r="3218" spans="1:2">
      <c r="A3218" s="365" t="s">
        <v>3385</v>
      </c>
      <c r="B3218" s="366">
        <v>3.15</v>
      </c>
    </row>
    <row r="3219" spans="1:2">
      <c r="A3219" s="365" t="s">
        <v>3386</v>
      </c>
      <c r="B3219" s="366">
        <v>3.15</v>
      </c>
    </row>
    <row r="3220" spans="1:2">
      <c r="A3220" s="365" t="s">
        <v>3387</v>
      </c>
      <c r="B3220" s="366">
        <v>2.09</v>
      </c>
    </row>
    <row r="3221" spans="1:2">
      <c r="A3221" s="365" t="s">
        <v>3388</v>
      </c>
      <c r="B3221" s="366">
        <v>2.09</v>
      </c>
    </row>
    <row r="3222" spans="1:2">
      <c r="A3222" s="365" t="s">
        <v>3389</v>
      </c>
      <c r="B3222" s="366">
        <v>1.57</v>
      </c>
    </row>
    <row r="3223" spans="1:2">
      <c r="A3223" s="365" t="s">
        <v>3390</v>
      </c>
      <c r="B3223" s="366">
        <v>1.57</v>
      </c>
    </row>
    <row r="3224" spans="1:2">
      <c r="A3224" s="365" t="s">
        <v>3391</v>
      </c>
      <c r="B3224" s="366">
        <v>97.66</v>
      </c>
    </row>
    <row r="3225" spans="1:2">
      <c r="A3225" s="365" t="s">
        <v>3392</v>
      </c>
      <c r="B3225" s="366">
        <v>90.08</v>
      </c>
    </row>
    <row r="3226" spans="1:2">
      <c r="A3226" s="365" t="s">
        <v>3393</v>
      </c>
      <c r="B3226" s="366">
        <v>154.47</v>
      </c>
    </row>
    <row r="3227" spans="1:2">
      <c r="A3227" s="365" t="s">
        <v>3394</v>
      </c>
      <c r="B3227" s="366">
        <v>139.29</v>
      </c>
    </row>
    <row r="3228" spans="1:2">
      <c r="A3228" s="365" t="s">
        <v>3395</v>
      </c>
      <c r="B3228" s="366">
        <v>727.94</v>
      </c>
    </row>
    <row r="3229" spans="1:2">
      <c r="A3229" s="365" t="s">
        <v>3396</v>
      </c>
      <c r="B3229" s="366">
        <v>681.96</v>
      </c>
    </row>
    <row r="3230" spans="1:2">
      <c r="A3230" s="365" t="s">
        <v>3397</v>
      </c>
      <c r="B3230" s="366">
        <v>160.93</v>
      </c>
    </row>
    <row r="3231" spans="1:2">
      <c r="A3231" s="365" t="s">
        <v>3398</v>
      </c>
      <c r="B3231" s="366">
        <v>156.15</v>
      </c>
    </row>
    <row r="3232" spans="1:2">
      <c r="A3232" s="365" t="s">
        <v>3399</v>
      </c>
      <c r="B3232" s="366">
        <v>85.86</v>
      </c>
    </row>
    <row r="3233" spans="1:2">
      <c r="A3233" s="365" t="s">
        <v>3400</v>
      </c>
      <c r="B3233" s="366">
        <v>81.08</v>
      </c>
    </row>
    <row r="3234" spans="1:2">
      <c r="A3234" s="365" t="s">
        <v>3401</v>
      </c>
      <c r="B3234" s="366">
        <v>73.33</v>
      </c>
    </row>
    <row r="3235" spans="1:2">
      <c r="A3235" s="365" t="s">
        <v>3402</v>
      </c>
      <c r="B3235" s="366">
        <v>68.55</v>
      </c>
    </row>
    <row r="3236" spans="1:2">
      <c r="A3236" s="365" t="s">
        <v>3403</v>
      </c>
      <c r="B3236" s="366">
        <v>67.11</v>
      </c>
    </row>
    <row r="3237" spans="1:2">
      <c r="A3237" s="365" t="s">
        <v>3404</v>
      </c>
      <c r="B3237" s="366">
        <v>62.33</v>
      </c>
    </row>
    <row r="3238" spans="1:2">
      <c r="A3238" s="365" t="s">
        <v>3405</v>
      </c>
      <c r="B3238" s="366">
        <v>7.64</v>
      </c>
    </row>
    <row r="3239" spans="1:2">
      <c r="A3239" s="365" t="s">
        <v>3406</v>
      </c>
      <c r="B3239" s="366">
        <v>7.16</v>
      </c>
    </row>
    <row r="3240" spans="1:2">
      <c r="A3240" s="365" t="s">
        <v>3407</v>
      </c>
      <c r="B3240" s="366">
        <v>6.38</v>
      </c>
    </row>
    <row r="3241" spans="1:2">
      <c r="A3241" s="365" t="s">
        <v>3408</v>
      </c>
      <c r="B3241" s="366">
        <v>5.9</v>
      </c>
    </row>
    <row r="3242" spans="1:2">
      <c r="A3242" s="365" t="s">
        <v>3409</v>
      </c>
      <c r="B3242" s="366">
        <v>26.09</v>
      </c>
    </row>
    <row r="3243" spans="1:2">
      <c r="A3243" s="365" t="s">
        <v>3410</v>
      </c>
      <c r="B3243" s="366">
        <v>24.28</v>
      </c>
    </row>
    <row r="3244" spans="1:2">
      <c r="A3244" s="365" t="s">
        <v>3411</v>
      </c>
      <c r="B3244" s="366">
        <v>19.989999999999998</v>
      </c>
    </row>
    <row r="3245" spans="1:2">
      <c r="A3245" s="365" t="s">
        <v>3412</v>
      </c>
      <c r="B3245" s="366">
        <v>18.190000000000001</v>
      </c>
    </row>
    <row r="3246" spans="1:2">
      <c r="A3246" s="365" t="s">
        <v>3413</v>
      </c>
      <c r="B3246" s="366">
        <v>199.54</v>
      </c>
    </row>
    <row r="3247" spans="1:2">
      <c r="A3247" s="365" t="s">
        <v>3414</v>
      </c>
      <c r="B3247" s="366">
        <v>192.22</v>
      </c>
    </row>
    <row r="3248" spans="1:2">
      <c r="A3248" s="365" t="s">
        <v>3415</v>
      </c>
      <c r="B3248" s="366">
        <v>19.46</v>
      </c>
    </row>
    <row r="3249" spans="1:2">
      <c r="A3249" s="365" t="s">
        <v>3416</v>
      </c>
      <c r="B3249" s="366">
        <v>18.98</v>
      </c>
    </row>
    <row r="3250" spans="1:2">
      <c r="A3250" s="365" t="s">
        <v>3417</v>
      </c>
      <c r="B3250" s="366">
        <v>224.14</v>
      </c>
    </row>
    <row r="3251" spans="1:2">
      <c r="A3251" s="365" t="s">
        <v>3418</v>
      </c>
      <c r="B3251" s="366">
        <v>208.9</v>
      </c>
    </row>
    <row r="3252" spans="1:2">
      <c r="A3252" s="365" t="s">
        <v>3419</v>
      </c>
      <c r="B3252" s="366">
        <v>2.5099999999999998</v>
      </c>
    </row>
    <row r="3253" spans="1:2">
      <c r="A3253" s="365" t="s">
        <v>3420</v>
      </c>
      <c r="B3253" s="366">
        <v>2.5099999999999998</v>
      </c>
    </row>
    <row r="3254" spans="1:2">
      <c r="A3254" s="365" t="s">
        <v>3421</v>
      </c>
      <c r="B3254" s="366">
        <v>5.12</v>
      </c>
    </row>
    <row r="3255" spans="1:2">
      <c r="A3255" s="365" t="s">
        <v>3422</v>
      </c>
      <c r="B3255" s="366">
        <v>4.6399999999999997</v>
      </c>
    </row>
    <row r="3256" spans="1:2">
      <c r="A3256" s="365" t="s">
        <v>3423</v>
      </c>
      <c r="B3256" s="366">
        <v>18.73</v>
      </c>
    </row>
    <row r="3257" spans="1:2">
      <c r="A3257" s="365" t="s">
        <v>3424</v>
      </c>
      <c r="B3257" s="366">
        <v>16.93</v>
      </c>
    </row>
    <row r="3258" spans="1:2">
      <c r="A3258" s="365" t="s">
        <v>3425</v>
      </c>
      <c r="B3258" s="366">
        <v>12</v>
      </c>
    </row>
    <row r="3259" spans="1:2">
      <c r="A3259" s="365" t="s">
        <v>3426</v>
      </c>
      <c r="B3259" s="366">
        <v>12</v>
      </c>
    </row>
    <row r="3260" spans="1:2">
      <c r="A3260" s="365" t="s">
        <v>3427</v>
      </c>
      <c r="B3260" s="366">
        <v>17.5</v>
      </c>
    </row>
    <row r="3261" spans="1:2">
      <c r="A3261" s="365" t="s">
        <v>3428</v>
      </c>
      <c r="B3261" s="366">
        <v>17.5</v>
      </c>
    </row>
    <row r="3262" spans="1:2">
      <c r="A3262" s="365" t="s">
        <v>3429</v>
      </c>
      <c r="B3262" s="366">
        <v>11436.25</v>
      </c>
    </row>
    <row r="3263" spans="1:2">
      <c r="A3263" s="365" t="s">
        <v>3430</v>
      </c>
      <c r="B3263" s="366">
        <v>10778.2</v>
      </c>
    </row>
    <row r="3264" spans="1:2">
      <c r="A3264" s="365" t="s">
        <v>3431</v>
      </c>
      <c r="B3264" s="366">
        <v>25</v>
      </c>
    </row>
    <row r="3265" spans="1:2">
      <c r="A3265" s="365" t="s">
        <v>3432</v>
      </c>
      <c r="B3265" s="366">
        <v>25</v>
      </c>
    </row>
    <row r="3266" spans="1:2">
      <c r="A3266" s="365" t="s">
        <v>3433</v>
      </c>
      <c r="B3266" s="366">
        <v>54</v>
      </c>
    </row>
    <row r="3267" spans="1:2">
      <c r="A3267" s="365" t="s">
        <v>3434</v>
      </c>
      <c r="B3267" s="366">
        <v>54</v>
      </c>
    </row>
    <row r="3268" spans="1:2">
      <c r="A3268" s="365" t="s">
        <v>3435</v>
      </c>
      <c r="B3268" s="366">
        <v>462.44</v>
      </c>
    </row>
    <row r="3269" spans="1:2">
      <c r="A3269" s="365" t="s">
        <v>3436</v>
      </c>
      <c r="B3269" s="366">
        <v>462.44</v>
      </c>
    </row>
    <row r="3270" spans="1:2">
      <c r="A3270" s="365" t="s">
        <v>3437</v>
      </c>
      <c r="B3270" s="366">
        <v>1464.44</v>
      </c>
    </row>
    <row r="3271" spans="1:2">
      <c r="A3271" s="365" t="s">
        <v>3438</v>
      </c>
      <c r="B3271" s="366">
        <v>1464.44</v>
      </c>
    </row>
    <row r="3272" spans="1:2">
      <c r="A3272" s="365" t="s">
        <v>3439</v>
      </c>
      <c r="B3272" s="366">
        <v>60</v>
      </c>
    </row>
    <row r="3273" spans="1:2">
      <c r="A3273" s="365" t="s">
        <v>3440</v>
      </c>
      <c r="B3273" s="366">
        <v>60</v>
      </c>
    </row>
    <row r="3274" spans="1:2">
      <c r="A3274" s="365" t="s">
        <v>3441</v>
      </c>
      <c r="B3274" s="366">
        <v>410.08</v>
      </c>
    </row>
    <row r="3275" spans="1:2">
      <c r="A3275" s="365" t="s">
        <v>3442</v>
      </c>
      <c r="B3275" s="366">
        <v>410.08</v>
      </c>
    </row>
    <row r="3276" spans="1:2">
      <c r="A3276" s="365" t="s">
        <v>3443</v>
      </c>
      <c r="B3276" s="366">
        <v>7.22</v>
      </c>
    </row>
    <row r="3277" spans="1:2">
      <c r="A3277" s="365" t="s">
        <v>3444</v>
      </c>
      <c r="B3277" s="366">
        <v>6.26</v>
      </c>
    </row>
    <row r="3278" spans="1:2">
      <c r="A3278" s="365" t="s">
        <v>3445</v>
      </c>
      <c r="B3278" s="366">
        <v>34.369999999999997</v>
      </c>
    </row>
    <row r="3279" spans="1:2">
      <c r="A3279" s="365" t="s">
        <v>3446</v>
      </c>
      <c r="B3279" s="366">
        <v>29.78</v>
      </c>
    </row>
    <row r="3280" spans="1:2">
      <c r="A3280" s="365" t="s">
        <v>3447</v>
      </c>
      <c r="B3280" s="366">
        <v>3321.4</v>
      </c>
    </row>
    <row r="3281" spans="1:2">
      <c r="A3281" s="365" t="s">
        <v>3448</v>
      </c>
      <c r="B3281" s="366">
        <v>2877.81</v>
      </c>
    </row>
    <row r="3282" spans="1:2">
      <c r="A3282" s="365" t="s">
        <v>3449</v>
      </c>
      <c r="B3282" s="366">
        <v>103.12</v>
      </c>
    </row>
    <row r="3283" spans="1:2">
      <c r="A3283" s="365" t="s">
        <v>3450</v>
      </c>
      <c r="B3283" s="366">
        <v>89.36</v>
      </c>
    </row>
    <row r="3284" spans="1:2">
      <c r="A3284" s="365" t="s">
        <v>3451</v>
      </c>
      <c r="B3284" s="366">
        <v>893</v>
      </c>
    </row>
    <row r="3285" spans="1:2">
      <c r="A3285" s="365" t="s">
        <v>3452</v>
      </c>
      <c r="B3285" s="366">
        <v>786.3</v>
      </c>
    </row>
    <row r="3286" spans="1:2">
      <c r="A3286" s="365" t="s">
        <v>3453</v>
      </c>
      <c r="B3286" s="366">
        <v>2.9</v>
      </c>
    </row>
    <row r="3287" spans="1:2">
      <c r="A3287" s="365" t="s">
        <v>3454</v>
      </c>
      <c r="B3287" s="366">
        <v>2.5099999999999998</v>
      </c>
    </row>
    <row r="3288" spans="1:2">
      <c r="A3288" s="365" t="s">
        <v>3455</v>
      </c>
      <c r="B3288" s="366">
        <v>1.29</v>
      </c>
    </row>
    <row r="3289" spans="1:2">
      <c r="A3289" s="365" t="s">
        <v>3456</v>
      </c>
      <c r="B3289" s="366">
        <v>1.1100000000000001</v>
      </c>
    </row>
    <row r="3290" spans="1:2">
      <c r="A3290" s="365" t="s">
        <v>3457</v>
      </c>
      <c r="B3290" s="366">
        <v>0.59</v>
      </c>
    </row>
    <row r="3291" spans="1:2">
      <c r="A3291" s="365" t="s">
        <v>3458</v>
      </c>
      <c r="B3291" s="366">
        <v>0.51</v>
      </c>
    </row>
    <row r="3292" spans="1:2">
      <c r="A3292" s="365" t="s">
        <v>3459</v>
      </c>
      <c r="B3292" s="366">
        <v>0.18</v>
      </c>
    </row>
    <row r="3293" spans="1:2">
      <c r="A3293" s="365" t="s">
        <v>3460</v>
      </c>
      <c r="B3293" s="366">
        <v>0.15</v>
      </c>
    </row>
    <row r="3294" spans="1:2">
      <c r="A3294" s="365" t="s">
        <v>3461</v>
      </c>
      <c r="B3294" s="366">
        <v>56375.26</v>
      </c>
    </row>
    <row r="3295" spans="1:2">
      <c r="A3295" s="365" t="s">
        <v>3462</v>
      </c>
      <c r="B3295" s="366">
        <v>51130.9</v>
      </c>
    </row>
    <row r="3296" spans="1:2">
      <c r="A3296" s="365" t="s">
        <v>3463</v>
      </c>
      <c r="B3296" s="366">
        <v>284186.32</v>
      </c>
    </row>
    <row r="3297" spans="1:2">
      <c r="A3297" s="365" t="s">
        <v>3464</v>
      </c>
      <c r="B3297" s="366">
        <v>259740.9</v>
      </c>
    </row>
    <row r="3298" spans="1:2">
      <c r="A3298" s="365" t="s">
        <v>3465</v>
      </c>
      <c r="B3298" s="366">
        <v>4309.97</v>
      </c>
    </row>
    <row r="3299" spans="1:2">
      <c r="A3299" s="365" t="s">
        <v>3466</v>
      </c>
      <c r="B3299" s="366">
        <v>3735.2</v>
      </c>
    </row>
    <row r="3300" spans="1:2">
      <c r="A3300" s="365" t="s">
        <v>3467</v>
      </c>
      <c r="B3300" s="366">
        <v>59.34</v>
      </c>
    </row>
    <row r="3301" spans="1:2">
      <c r="A3301" s="365" t="s">
        <v>3468</v>
      </c>
      <c r="B3301" s="366">
        <v>51.41</v>
      </c>
    </row>
    <row r="3302" spans="1:2">
      <c r="A3302" s="365" t="s">
        <v>3469</v>
      </c>
      <c r="B3302" s="366">
        <v>66.150000000000006</v>
      </c>
    </row>
    <row r="3303" spans="1:2">
      <c r="A3303" s="365" t="s">
        <v>3470</v>
      </c>
      <c r="B3303" s="366">
        <v>65.2</v>
      </c>
    </row>
    <row r="3304" spans="1:2">
      <c r="A3304" s="365" t="s">
        <v>3471</v>
      </c>
      <c r="B3304" s="366">
        <v>84.21</v>
      </c>
    </row>
    <row r="3305" spans="1:2">
      <c r="A3305" s="365" t="s">
        <v>3472</v>
      </c>
      <c r="B3305" s="366">
        <v>82.3</v>
      </c>
    </row>
    <row r="3306" spans="1:2">
      <c r="A3306" s="365" t="s">
        <v>3473</v>
      </c>
      <c r="B3306" s="366">
        <v>226.08</v>
      </c>
    </row>
    <row r="3307" spans="1:2">
      <c r="A3307" s="365" t="s">
        <v>3474</v>
      </c>
      <c r="B3307" s="366">
        <v>223.24</v>
      </c>
    </row>
    <row r="3308" spans="1:2">
      <c r="A3308" s="365" t="s">
        <v>3475</v>
      </c>
      <c r="B3308" s="366">
        <v>513.97</v>
      </c>
    </row>
    <row r="3309" spans="1:2">
      <c r="A3309" s="365" t="s">
        <v>3476</v>
      </c>
      <c r="B3309" s="366">
        <v>513.97</v>
      </c>
    </row>
    <row r="3310" spans="1:2">
      <c r="A3310" s="365" t="s">
        <v>3477</v>
      </c>
      <c r="B3310" s="366">
        <v>480</v>
      </c>
    </row>
    <row r="3311" spans="1:2">
      <c r="A3311" s="365" t="s">
        <v>3478</v>
      </c>
      <c r="B3311" s="366">
        <v>480</v>
      </c>
    </row>
    <row r="3312" spans="1:2">
      <c r="A3312" s="365" t="s">
        <v>3479</v>
      </c>
      <c r="B3312" s="366">
        <v>1.02</v>
      </c>
    </row>
    <row r="3313" spans="1:2">
      <c r="A3313" s="365" t="s">
        <v>3480</v>
      </c>
      <c r="B3313" s="366">
        <v>0.98</v>
      </c>
    </row>
    <row r="3314" spans="1:2">
      <c r="A3314" s="365" t="s">
        <v>3481</v>
      </c>
      <c r="B3314" s="366">
        <v>6.58</v>
      </c>
    </row>
    <row r="3315" spans="1:2">
      <c r="A3315" s="365" t="s">
        <v>3482</v>
      </c>
      <c r="B3315" s="366">
        <v>6.03</v>
      </c>
    </row>
    <row r="3316" spans="1:2">
      <c r="A3316" s="365" t="s">
        <v>3483</v>
      </c>
      <c r="B3316" s="366">
        <v>4.28</v>
      </c>
    </row>
    <row r="3317" spans="1:2">
      <c r="A3317" s="365" t="s">
        <v>3484</v>
      </c>
      <c r="B3317" s="366">
        <v>3.73</v>
      </c>
    </row>
    <row r="3318" spans="1:2">
      <c r="A3318" s="365" t="s">
        <v>3485</v>
      </c>
      <c r="B3318" s="366">
        <v>4.3099999999999996</v>
      </c>
    </row>
    <row r="3319" spans="1:2">
      <c r="A3319" s="365" t="s">
        <v>3486</v>
      </c>
      <c r="B3319" s="366">
        <v>4.3099999999999996</v>
      </c>
    </row>
    <row r="3320" spans="1:2">
      <c r="A3320" s="365" t="s">
        <v>3487</v>
      </c>
      <c r="B3320" s="366">
        <v>0.22</v>
      </c>
    </row>
    <row r="3321" spans="1:2">
      <c r="A3321" s="365" t="s">
        <v>3488</v>
      </c>
      <c r="B3321" s="366">
        <v>0.22</v>
      </c>
    </row>
    <row r="3322" spans="1:2">
      <c r="A3322" s="365" t="s">
        <v>3489</v>
      </c>
      <c r="B3322" s="366">
        <v>114.62</v>
      </c>
    </row>
    <row r="3323" spans="1:2">
      <c r="A3323" s="365" t="s">
        <v>3490</v>
      </c>
      <c r="B3323" s="366">
        <v>109.35</v>
      </c>
    </row>
    <row r="3324" spans="1:2">
      <c r="A3324" s="365" t="s">
        <v>3491</v>
      </c>
      <c r="B3324" s="366">
        <v>50.6</v>
      </c>
    </row>
    <row r="3325" spans="1:2">
      <c r="A3325" s="365" t="s">
        <v>3492</v>
      </c>
      <c r="B3325" s="366">
        <v>47.97</v>
      </c>
    </row>
    <row r="3326" spans="1:2">
      <c r="A3326" s="365" t="s">
        <v>3493</v>
      </c>
      <c r="B3326" s="366">
        <v>142.83000000000001</v>
      </c>
    </row>
    <row r="3327" spans="1:2">
      <c r="A3327" s="365" t="s">
        <v>3494</v>
      </c>
      <c r="B3327" s="366">
        <v>135.72999999999999</v>
      </c>
    </row>
    <row r="3328" spans="1:2">
      <c r="A3328" s="365" t="s">
        <v>3495</v>
      </c>
      <c r="B3328" s="366">
        <v>464.85</v>
      </c>
    </row>
    <row r="3329" spans="1:2">
      <c r="A3329" s="365" t="s">
        <v>3496</v>
      </c>
      <c r="B3329" s="366">
        <v>464.85</v>
      </c>
    </row>
    <row r="3330" spans="1:2">
      <c r="A3330" s="365" t="s">
        <v>3497</v>
      </c>
      <c r="B3330" s="366">
        <v>548.59</v>
      </c>
    </row>
    <row r="3331" spans="1:2">
      <c r="A3331" s="365" t="s">
        <v>3498</v>
      </c>
      <c r="B3331" s="366">
        <v>548.59</v>
      </c>
    </row>
    <row r="3332" spans="1:2">
      <c r="A3332" s="365" t="s">
        <v>3499</v>
      </c>
      <c r="B3332" s="366">
        <v>51.31</v>
      </c>
    </row>
    <row r="3333" spans="1:2">
      <c r="A3333" s="365" t="s">
        <v>3500</v>
      </c>
      <c r="B3333" s="366">
        <v>47.7</v>
      </c>
    </row>
    <row r="3334" spans="1:2">
      <c r="A3334" s="365" t="s">
        <v>3501</v>
      </c>
      <c r="B3334" s="366">
        <v>92.02</v>
      </c>
    </row>
    <row r="3335" spans="1:2">
      <c r="A3335" s="365" t="s">
        <v>3502</v>
      </c>
      <c r="B3335" s="366">
        <v>85.33</v>
      </c>
    </row>
    <row r="3336" spans="1:2">
      <c r="A3336" s="365" t="s">
        <v>3503</v>
      </c>
      <c r="B3336" s="366">
        <v>6.14</v>
      </c>
    </row>
    <row r="3337" spans="1:2">
      <c r="A3337" s="365" t="s">
        <v>3504</v>
      </c>
      <c r="B3337" s="366">
        <v>5.32</v>
      </c>
    </row>
    <row r="3338" spans="1:2">
      <c r="A3338" s="365" t="s">
        <v>3505</v>
      </c>
      <c r="B3338" s="366">
        <v>962.18</v>
      </c>
    </row>
    <row r="3339" spans="1:2">
      <c r="A3339" s="365" t="s">
        <v>3506</v>
      </c>
      <c r="B3339" s="366">
        <v>962.18</v>
      </c>
    </row>
    <row r="3340" spans="1:2">
      <c r="A3340" s="365" t="s">
        <v>3507</v>
      </c>
      <c r="B3340" s="366">
        <v>1081.81</v>
      </c>
    </row>
    <row r="3341" spans="1:2">
      <c r="A3341" s="365" t="s">
        <v>3508</v>
      </c>
      <c r="B3341" s="366">
        <v>1081.81</v>
      </c>
    </row>
    <row r="3342" spans="1:2">
      <c r="A3342" s="365" t="s">
        <v>3509</v>
      </c>
      <c r="B3342" s="366">
        <v>1399</v>
      </c>
    </row>
    <row r="3343" spans="1:2">
      <c r="A3343" s="365" t="s">
        <v>3510</v>
      </c>
      <c r="B3343" s="366">
        <v>1399</v>
      </c>
    </row>
    <row r="3344" spans="1:2">
      <c r="A3344" s="365" t="s">
        <v>3511</v>
      </c>
      <c r="B3344" s="366">
        <v>1728.64</v>
      </c>
    </row>
    <row r="3345" spans="1:2">
      <c r="A3345" s="365" t="s">
        <v>3512</v>
      </c>
      <c r="B3345" s="366">
        <v>1728.64</v>
      </c>
    </row>
    <row r="3346" spans="1:2">
      <c r="A3346" s="365" t="s">
        <v>3513</v>
      </c>
      <c r="B3346" s="366">
        <v>2180.23</v>
      </c>
    </row>
    <row r="3347" spans="1:2">
      <c r="A3347" s="365" t="s">
        <v>3514</v>
      </c>
      <c r="B3347" s="366">
        <v>2180.23</v>
      </c>
    </row>
    <row r="3348" spans="1:2">
      <c r="A3348" s="365" t="s">
        <v>3515</v>
      </c>
      <c r="B3348" s="366">
        <v>2965.68</v>
      </c>
    </row>
    <row r="3349" spans="1:2">
      <c r="A3349" s="365" t="s">
        <v>3516</v>
      </c>
      <c r="B3349" s="366">
        <v>2965.68</v>
      </c>
    </row>
    <row r="3350" spans="1:2">
      <c r="A3350" s="365" t="s">
        <v>3517</v>
      </c>
      <c r="B3350" s="366">
        <v>3239.86</v>
      </c>
    </row>
    <row r="3351" spans="1:2">
      <c r="A3351" s="365" t="s">
        <v>3518</v>
      </c>
      <c r="B3351" s="366">
        <v>3239.86</v>
      </c>
    </row>
    <row r="3352" spans="1:2">
      <c r="A3352" s="365" t="s">
        <v>3519</v>
      </c>
      <c r="B3352" s="366">
        <v>202378.04</v>
      </c>
    </row>
    <row r="3353" spans="1:2">
      <c r="A3353" s="365" t="s">
        <v>3520</v>
      </c>
      <c r="B3353" s="366">
        <v>201748.63</v>
      </c>
    </row>
    <row r="3354" spans="1:2">
      <c r="A3354" s="365" t="s">
        <v>3521</v>
      </c>
      <c r="B3354" s="366">
        <v>188177.22</v>
      </c>
    </row>
    <row r="3355" spans="1:2">
      <c r="A3355" s="365" t="s">
        <v>3522</v>
      </c>
      <c r="B3355" s="366">
        <v>187550.62</v>
      </c>
    </row>
    <row r="3356" spans="1:2">
      <c r="A3356" s="365" t="s">
        <v>3523</v>
      </c>
      <c r="B3356" s="366">
        <v>184424.9</v>
      </c>
    </row>
    <row r="3357" spans="1:2">
      <c r="A3357" s="365" t="s">
        <v>3524</v>
      </c>
      <c r="B3357" s="366">
        <v>183799.52</v>
      </c>
    </row>
    <row r="3358" spans="1:2">
      <c r="A3358" s="365" t="s">
        <v>3525</v>
      </c>
      <c r="B3358" s="366">
        <v>159143.46</v>
      </c>
    </row>
    <row r="3359" spans="1:2">
      <c r="A3359" s="365" t="s">
        <v>3526</v>
      </c>
      <c r="B3359" s="366">
        <v>158519.57999999999</v>
      </c>
    </row>
    <row r="3360" spans="1:2">
      <c r="A3360" s="365" t="s">
        <v>3527</v>
      </c>
      <c r="B3360" s="366">
        <v>153278.03</v>
      </c>
    </row>
    <row r="3361" spans="1:2">
      <c r="A3361" s="365" t="s">
        <v>3528</v>
      </c>
      <c r="B3361" s="366">
        <v>152655.64000000001</v>
      </c>
    </row>
    <row r="3362" spans="1:2">
      <c r="A3362" s="365" t="s">
        <v>3529</v>
      </c>
      <c r="B3362" s="366">
        <v>91651.68</v>
      </c>
    </row>
    <row r="3363" spans="1:2">
      <c r="A3363" s="365" t="s">
        <v>3530</v>
      </c>
      <c r="B3363" s="366">
        <v>91140.34</v>
      </c>
    </row>
    <row r="3364" spans="1:2">
      <c r="A3364" s="365" t="s">
        <v>3531</v>
      </c>
      <c r="B3364" s="366">
        <v>78893.149999999994</v>
      </c>
    </row>
    <row r="3365" spans="1:2">
      <c r="A3365" s="365" t="s">
        <v>3532</v>
      </c>
      <c r="B3365" s="366">
        <v>78481.78</v>
      </c>
    </row>
    <row r="3366" spans="1:2">
      <c r="A3366" s="365" t="s">
        <v>3533</v>
      </c>
      <c r="B3366" s="366">
        <v>140493.68</v>
      </c>
    </row>
    <row r="3367" spans="1:2">
      <c r="A3367" s="365" t="s">
        <v>3534</v>
      </c>
      <c r="B3367" s="366">
        <v>139982.34</v>
      </c>
    </row>
    <row r="3368" spans="1:2">
      <c r="A3368" s="365" t="s">
        <v>3535</v>
      </c>
      <c r="B3368" s="366">
        <v>115736.15</v>
      </c>
    </row>
    <row r="3369" spans="1:2">
      <c r="A3369" s="365" t="s">
        <v>3536</v>
      </c>
      <c r="B3369" s="366">
        <v>115324.78</v>
      </c>
    </row>
    <row r="3370" spans="1:2">
      <c r="A3370" s="365" t="s">
        <v>3537</v>
      </c>
      <c r="B3370" s="366">
        <v>590.54999999999995</v>
      </c>
    </row>
    <row r="3371" spans="1:2">
      <c r="A3371" s="365" t="s">
        <v>3538</v>
      </c>
      <c r="B3371" s="366">
        <v>579.14</v>
      </c>
    </row>
    <row r="3372" spans="1:2">
      <c r="A3372" s="365" t="s">
        <v>3539</v>
      </c>
      <c r="B3372" s="366">
        <v>612.61</v>
      </c>
    </row>
    <row r="3373" spans="1:2">
      <c r="A3373" s="365" t="s">
        <v>3540</v>
      </c>
      <c r="B3373" s="366">
        <v>601.20000000000005</v>
      </c>
    </row>
    <row r="3374" spans="1:2">
      <c r="A3374" s="365" t="s">
        <v>3541</v>
      </c>
      <c r="B3374" s="366">
        <v>628.66999999999996</v>
      </c>
    </row>
    <row r="3375" spans="1:2">
      <c r="A3375" s="365" t="s">
        <v>3542</v>
      </c>
      <c r="B3375" s="366">
        <v>617.26</v>
      </c>
    </row>
    <row r="3376" spans="1:2">
      <c r="A3376" s="365" t="s">
        <v>3543</v>
      </c>
      <c r="B3376" s="366">
        <v>765.51</v>
      </c>
    </row>
    <row r="3377" spans="1:2">
      <c r="A3377" s="365" t="s">
        <v>3544</v>
      </c>
      <c r="B3377" s="366">
        <v>751.17</v>
      </c>
    </row>
    <row r="3378" spans="1:2">
      <c r="A3378" s="365" t="s">
        <v>3545</v>
      </c>
      <c r="B3378" s="366">
        <v>787.57</v>
      </c>
    </row>
    <row r="3379" spans="1:2">
      <c r="A3379" s="365" t="s">
        <v>3546</v>
      </c>
      <c r="B3379" s="366">
        <v>773.23</v>
      </c>
    </row>
    <row r="3380" spans="1:2">
      <c r="A3380" s="365" t="s">
        <v>3547</v>
      </c>
      <c r="B3380" s="366">
        <v>803.63</v>
      </c>
    </row>
    <row r="3381" spans="1:2">
      <c r="A3381" s="365" t="s">
        <v>3548</v>
      </c>
      <c r="B3381" s="366">
        <v>789.29</v>
      </c>
    </row>
    <row r="3382" spans="1:2">
      <c r="A3382" s="365" t="s">
        <v>3549</v>
      </c>
      <c r="B3382" s="366">
        <v>64.27</v>
      </c>
    </row>
    <row r="3383" spans="1:2">
      <c r="A3383" s="365" t="s">
        <v>3550</v>
      </c>
      <c r="B3383" s="366">
        <v>63.18</v>
      </c>
    </row>
    <row r="3384" spans="1:2">
      <c r="A3384" s="365" t="s">
        <v>3551</v>
      </c>
      <c r="B3384" s="366">
        <v>97.42</v>
      </c>
    </row>
    <row r="3385" spans="1:2">
      <c r="A3385" s="365" t="s">
        <v>3552</v>
      </c>
      <c r="B3385" s="366">
        <v>95.25</v>
      </c>
    </row>
    <row r="3386" spans="1:2">
      <c r="A3386" s="365" t="s">
        <v>3553</v>
      </c>
      <c r="B3386" s="366">
        <v>43.6</v>
      </c>
    </row>
    <row r="3387" spans="1:2">
      <c r="A3387" s="365" t="s">
        <v>3554</v>
      </c>
      <c r="B3387" s="366">
        <v>42.51</v>
      </c>
    </row>
    <row r="3388" spans="1:2">
      <c r="A3388" s="365" t="s">
        <v>3555</v>
      </c>
      <c r="B3388" s="366">
        <v>66.489999999999995</v>
      </c>
    </row>
    <row r="3389" spans="1:2">
      <c r="A3389" s="365" t="s">
        <v>3556</v>
      </c>
      <c r="B3389" s="366">
        <v>64.319999999999993</v>
      </c>
    </row>
    <row r="3390" spans="1:2">
      <c r="A3390" s="365" t="s">
        <v>3557</v>
      </c>
      <c r="B3390" s="366">
        <v>96.26</v>
      </c>
    </row>
    <row r="3391" spans="1:2">
      <c r="A3391" s="365" t="s">
        <v>3558</v>
      </c>
      <c r="B3391" s="366">
        <v>93.55</v>
      </c>
    </row>
    <row r="3392" spans="1:2">
      <c r="A3392" s="365" t="s">
        <v>3559</v>
      </c>
      <c r="B3392" s="366">
        <v>105.28</v>
      </c>
    </row>
    <row r="3393" spans="1:2">
      <c r="A3393" s="365" t="s">
        <v>3560</v>
      </c>
      <c r="B3393" s="366">
        <v>102.02</v>
      </c>
    </row>
    <row r="3394" spans="1:2">
      <c r="A3394" s="365" t="s">
        <v>3561</v>
      </c>
      <c r="B3394" s="366">
        <v>21.37</v>
      </c>
    </row>
    <row r="3395" spans="1:2">
      <c r="A3395" s="365" t="s">
        <v>3562</v>
      </c>
      <c r="B3395" s="366">
        <v>21.21</v>
      </c>
    </row>
    <row r="3396" spans="1:2">
      <c r="A3396" s="365" t="s">
        <v>3563</v>
      </c>
      <c r="B3396" s="366">
        <v>31.09</v>
      </c>
    </row>
    <row r="3397" spans="1:2">
      <c r="A3397" s="365" t="s">
        <v>3564</v>
      </c>
      <c r="B3397" s="366">
        <v>30.44</v>
      </c>
    </row>
    <row r="3398" spans="1:2">
      <c r="A3398" s="365" t="s">
        <v>3565</v>
      </c>
      <c r="B3398" s="366">
        <v>46.61</v>
      </c>
    </row>
    <row r="3399" spans="1:2">
      <c r="A3399" s="365" t="s">
        <v>3566</v>
      </c>
      <c r="B3399" s="366">
        <v>45.26</v>
      </c>
    </row>
    <row r="3400" spans="1:2">
      <c r="A3400" s="365" t="s">
        <v>3567</v>
      </c>
      <c r="B3400" s="366">
        <v>62.59</v>
      </c>
    </row>
    <row r="3401" spans="1:2">
      <c r="A3401" s="365" t="s">
        <v>3568</v>
      </c>
      <c r="B3401" s="366">
        <v>60.43</v>
      </c>
    </row>
    <row r="3402" spans="1:2">
      <c r="A3402" s="365" t="s">
        <v>3569</v>
      </c>
      <c r="B3402" s="366">
        <v>21.24</v>
      </c>
    </row>
    <row r="3403" spans="1:2">
      <c r="A3403" s="365" t="s">
        <v>3570</v>
      </c>
      <c r="B3403" s="366">
        <v>20.98</v>
      </c>
    </row>
    <row r="3404" spans="1:2">
      <c r="A3404" s="365" t="s">
        <v>3571</v>
      </c>
      <c r="B3404" s="366">
        <v>21.47</v>
      </c>
    </row>
    <row r="3405" spans="1:2">
      <c r="A3405" s="365" t="s">
        <v>3572</v>
      </c>
      <c r="B3405" s="366">
        <v>21.19</v>
      </c>
    </row>
    <row r="3406" spans="1:2">
      <c r="A3406" s="365" t="s">
        <v>3573</v>
      </c>
      <c r="B3406" s="366">
        <v>25.54</v>
      </c>
    </row>
    <row r="3407" spans="1:2">
      <c r="A3407" s="365" t="s">
        <v>3574</v>
      </c>
      <c r="B3407" s="366">
        <v>25.26</v>
      </c>
    </row>
    <row r="3408" spans="1:2">
      <c r="A3408" s="365" t="s">
        <v>3575</v>
      </c>
      <c r="B3408" s="366">
        <v>28.48</v>
      </c>
    </row>
    <row r="3409" spans="1:2">
      <c r="A3409" s="365" t="s">
        <v>3576</v>
      </c>
      <c r="B3409" s="366">
        <v>28.2</v>
      </c>
    </row>
    <row r="3410" spans="1:2">
      <c r="A3410" s="365" t="s">
        <v>3577</v>
      </c>
      <c r="B3410" s="366">
        <v>25.17</v>
      </c>
    </row>
    <row r="3411" spans="1:2">
      <c r="A3411" s="365" t="s">
        <v>3578</v>
      </c>
      <c r="B3411" s="366">
        <v>24.89</v>
      </c>
    </row>
    <row r="3412" spans="1:2">
      <c r="A3412" s="365" t="s">
        <v>3579</v>
      </c>
      <c r="B3412" s="366">
        <v>26.43</v>
      </c>
    </row>
    <row r="3413" spans="1:2">
      <c r="A3413" s="365" t="s">
        <v>3580</v>
      </c>
      <c r="B3413" s="366">
        <v>26.15</v>
      </c>
    </row>
    <row r="3414" spans="1:2">
      <c r="A3414" s="365" t="s">
        <v>3581</v>
      </c>
      <c r="B3414" s="366">
        <v>34.65</v>
      </c>
    </row>
    <row r="3415" spans="1:2">
      <c r="A3415" s="365" t="s">
        <v>3582</v>
      </c>
      <c r="B3415" s="366">
        <v>34.369999999999997</v>
      </c>
    </row>
    <row r="3416" spans="1:2">
      <c r="A3416" s="365" t="s">
        <v>3583</v>
      </c>
      <c r="B3416" s="366">
        <v>15.3</v>
      </c>
    </row>
    <row r="3417" spans="1:2">
      <c r="A3417" s="365" t="s">
        <v>3584</v>
      </c>
      <c r="B3417" s="366">
        <v>15.02</v>
      </c>
    </row>
    <row r="3418" spans="1:2">
      <c r="A3418" s="365" t="s">
        <v>3585</v>
      </c>
      <c r="B3418" s="366">
        <v>17.72</v>
      </c>
    </row>
    <row r="3419" spans="1:2">
      <c r="A3419" s="365" t="s">
        <v>3586</v>
      </c>
      <c r="B3419" s="366">
        <v>17.440000000000001</v>
      </c>
    </row>
    <row r="3420" spans="1:2">
      <c r="A3420" s="365" t="s">
        <v>3587</v>
      </c>
      <c r="B3420" s="366">
        <v>83.1</v>
      </c>
    </row>
    <row r="3421" spans="1:2">
      <c r="A3421" s="365" t="s">
        <v>3588</v>
      </c>
      <c r="B3421" s="366">
        <v>82.51</v>
      </c>
    </row>
    <row r="3422" spans="1:2">
      <c r="A3422" s="365" t="s">
        <v>3589</v>
      </c>
      <c r="B3422" s="366">
        <v>3.92</v>
      </c>
    </row>
    <row r="3423" spans="1:2">
      <c r="A3423" s="365" t="s">
        <v>3590</v>
      </c>
      <c r="B3423" s="366">
        <v>3.73</v>
      </c>
    </row>
    <row r="3424" spans="1:2">
      <c r="A3424" s="365" t="s">
        <v>3591</v>
      </c>
      <c r="B3424" s="366">
        <v>6.98</v>
      </c>
    </row>
    <row r="3425" spans="1:2">
      <c r="A3425" s="365" t="s">
        <v>3592</v>
      </c>
      <c r="B3425" s="366">
        <v>6.79</v>
      </c>
    </row>
    <row r="3426" spans="1:2">
      <c r="A3426" s="365" t="s">
        <v>3593</v>
      </c>
      <c r="B3426" s="366">
        <v>10.19</v>
      </c>
    </row>
    <row r="3427" spans="1:2">
      <c r="A3427" s="365" t="s">
        <v>3594</v>
      </c>
      <c r="B3427" s="366">
        <v>10.02</v>
      </c>
    </row>
    <row r="3428" spans="1:2">
      <c r="A3428" s="365" t="s">
        <v>3595</v>
      </c>
      <c r="B3428" s="366">
        <v>10.26</v>
      </c>
    </row>
    <row r="3429" spans="1:2">
      <c r="A3429" s="365" t="s">
        <v>3596</v>
      </c>
      <c r="B3429" s="366">
        <v>10.09</v>
      </c>
    </row>
    <row r="3430" spans="1:2">
      <c r="A3430" s="365" t="s">
        <v>3597</v>
      </c>
      <c r="B3430" s="366">
        <v>7.74</v>
      </c>
    </row>
    <row r="3431" spans="1:2">
      <c r="A3431" s="365" t="s">
        <v>3598</v>
      </c>
      <c r="B3431" s="366">
        <v>7.61</v>
      </c>
    </row>
    <row r="3432" spans="1:2">
      <c r="A3432" s="365" t="s">
        <v>3599</v>
      </c>
      <c r="B3432" s="366">
        <v>7.79</v>
      </c>
    </row>
    <row r="3433" spans="1:2">
      <c r="A3433" s="365" t="s">
        <v>3600</v>
      </c>
      <c r="B3433" s="366">
        <v>7.66</v>
      </c>
    </row>
    <row r="3434" spans="1:2">
      <c r="A3434" s="365" t="s">
        <v>3601</v>
      </c>
      <c r="B3434" s="366">
        <v>14.8</v>
      </c>
    </row>
    <row r="3435" spans="1:2">
      <c r="A3435" s="365" t="s">
        <v>3602</v>
      </c>
      <c r="B3435" s="366">
        <v>14.62</v>
      </c>
    </row>
    <row r="3436" spans="1:2">
      <c r="A3436" s="365" t="s">
        <v>3603</v>
      </c>
      <c r="B3436" s="366">
        <v>15.39</v>
      </c>
    </row>
    <row r="3437" spans="1:2">
      <c r="A3437" s="365" t="s">
        <v>3604</v>
      </c>
      <c r="B3437" s="366">
        <v>15.13</v>
      </c>
    </row>
    <row r="3438" spans="1:2">
      <c r="A3438" s="365" t="s">
        <v>3605</v>
      </c>
      <c r="B3438" s="366">
        <v>11.61</v>
      </c>
    </row>
    <row r="3439" spans="1:2">
      <c r="A3439" s="365" t="s">
        <v>3606</v>
      </c>
      <c r="B3439" s="366">
        <v>11.42</v>
      </c>
    </row>
    <row r="3440" spans="1:2">
      <c r="A3440" s="365" t="s">
        <v>3607</v>
      </c>
      <c r="B3440" s="366">
        <v>11.69</v>
      </c>
    </row>
    <row r="3441" spans="1:2">
      <c r="A3441" s="365" t="s">
        <v>3608</v>
      </c>
      <c r="B3441" s="366">
        <v>11.49</v>
      </c>
    </row>
    <row r="3442" spans="1:2">
      <c r="A3442" s="365" t="s">
        <v>3609</v>
      </c>
      <c r="B3442" s="366">
        <v>120.16</v>
      </c>
    </row>
    <row r="3443" spans="1:2">
      <c r="A3443" s="365" t="s">
        <v>3610</v>
      </c>
      <c r="B3443" s="366">
        <v>112.16</v>
      </c>
    </row>
    <row r="3444" spans="1:2">
      <c r="A3444" s="365" t="s">
        <v>3611</v>
      </c>
      <c r="B3444" s="366">
        <v>114.15</v>
      </c>
    </row>
    <row r="3445" spans="1:2">
      <c r="A3445" s="365" t="s">
        <v>3612</v>
      </c>
      <c r="B3445" s="366">
        <v>106.55</v>
      </c>
    </row>
    <row r="3446" spans="1:2">
      <c r="A3446" s="365" t="s">
        <v>3613</v>
      </c>
      <c r="B3446" s="366">
        <v>150.19999999999999</v>
      </c>
    </row>
    <row r="3447" spans="1:2">
      <c r="A3447" s="365" t="s">
        <v>3614</v>
      </c>
      <c r="B3447" s="366">
        <v>140.19999999999999</v>
      </c>
    </row>
    <row r="3448" spans="1:2">
      <c r="A3448" s="365" t="s">
        <v>3615</v>
      </c>
      <c r="B3448" s="366">
        <v>142.69</v>
      </c>
    </row>
    <row r="3449" spans="1:2">
      <c r="A3449" s="365" t="s">
        <v>3616</v>
      </c>
      <c r="B3449" s="366">
        <v>133.19</v>
      </c>
    </row>
    <row r="3450" spans="1:2">
      <c r="A3450" s="365" t="s">
        <v>3617</v>
      </c>
      <c r="B3450" s="366">
        <v>202.74</v>
      </c>
    </row>
    <row r="3451" spans="1:2">
      <c r="A3451" s="365" t="s">
        <v>3618</v>
      </c>
      <c r="B3451" s="366">
        <v>189.41</v>
      </c>
    </row>
    <row r="3452" spans="1:2">
      <c r="A3452" s="365" t="s">
        <v>3619</v>
      </c>
      <c r="B3452" s="366">
        <v>192.6</v>
      </c>
    </row>
    <row r="3453" spans="1:2">
      <c r="A3453" s="365" t="s">
        <v>3620</v>
      </c>
      <c r="B3453" s="366">
        <v>179.94</v>
      </c>
    </row>
    <row r="3454" spans="1:2">
      <c r="A3454" s="365" t="s">
        <v>3621</v>
      </c>
      <c r="B3454" s="366">
        <v>341.04</v>
      </c>
    </row>
    <row r="3455" spans="1:2">
      <c r="A3455" s="365" t="s">
        <v>3622</v>
      </c>
      <c r="B3455" s="366">
        <v>317.72000000000003</v>
      </c>
    </row>
    <row r="3456" spans="1:2">
      <c r="A3456" s="365" t="s">
        <v>3623</v>
      </c>
      <c r="B3456" s="366">
        <v>323.99</v>
      </c>
    </row>
    <row r="3457" spans="1:2">
      <c r="A3457" s="365" t="s">
        <v>3624</v>
      </c>
      <c r="B3457" s="366">
        <v>301.83</v>
      </c>
    </row>
    <row r="3458" spans="1:2">
      <c r="A3458" s="365" t="s">
        <v>3625</v>
      </c>
      <c r="B3458" s="366">
        <v>454.69</v>
      </c>
    </row>
    <row r="3459" spans="1:2">
      <c r="A3459" s="365" t="s">
        <v>3626</v>
      </c>
      <c r="B3459" s="366">
        <v>423.6</v>
      </c>
    </row>
    <row r="3460" spans="1:2">
      <c r="A3460" s="365" t="s">
        <v>3627</v>
      </c>
      <c r="B3460" s="366">
        <v>431.95</v>
      </c>
    </row>
    <row r="3461" spans="1:2">
      <c r="A3461" s="365" t="s">
        <v>3628</v>
      </c>
      <c r="B3461" s="366">
        <v>402.42</v>
      </c>
    </row>
    <row r="3462" spans="1:2">
      <c r="A3462" s="365" t="s">
        <v>3629</v>
      </c>
      <c r="B3462" s="366">
        <v>591.27</v>
      </c>
    </row>
    <row r="3463" spans="1:2">
      <c r="A3463" s="365" t="s">
        <v>3630</v>
      </c>
      <c r="B3463" s="366">
        <v>550.85</v>
      </c>
    </row>
    <row r="3464" spans="1:2">
      <c r="A3464" s="365" t="s">
        <v>3631</v>
      </c>
      <c r="B3464" s="366">
        <v>561.71</v>
      </c>
    </row>
    <row r="3465" spans="1:2">
      <c r="A3465" s="365" t="s">
        <v>3632</v>
      </c>
      <c r="B3465" s="366">
        <v>523.30999999999995</v>
      </c>
    </row>
    <row r="3466" spans="1:2">
      <c r="A3466" s="365" t="s">
        <v>3633</v>
      </c>
      <c r="B3466" s="366">
        <v>43.09</v>
      </c>
    </row>
    <row r="3467" spans="1:2">
      <c r="A3467" s="365" t="s">
        <v>3634</v>
      </c>
      <c r="B3467" s="366">
        <v>41.02</v>
      </c>
    </row>
    <row r="3468" spans="1:2">
      <c r="A3468" s="365" t="s">
        <v>3635</v>
      </c>
      <c r="B3468" s="366">
        <v>49.55</v>
      </c>
    </row>
    <row r="3469" spans="1:2">
      <c r="A3469" s="365" t="s">
        <v>3636</v>
      </c>
      <c r="B3469" s="366">
        <v>47.17</v>
      </c>
    </row>
    <row r="3470" spans="1:2">
      <c r="A3470" s="365" t="s">
        <v>3637</v>
      </c>
      <c r="B3470" s="366">
        <v>57.92</v>
      </c>
    </row>
    <row r="3471" spans="1:2">
      <c r="A3471" s="365" t="s">
        <v>3638</v>
      </c>
      <c r="B3471" s="366">
        <v>55.27</v>
      </c>
    </row>
    <row r="3472" spans="1:2">
      <c r="A3472" s="365" t="s">
        <v>3639</v>
      </c>
      <c r="B3472" s="366">
        <v>66.61</v>
      </c>
    </row>
    <row r="3473" spans="1:2">
      <c r="A3473" s="365" t="s">
        <v>3640</v>
      </c>
      <c r="B3473" s="366">
        <v>63.56</v>
      </c>
    </row>
    <row r="3474" spans="1:2">
      <c r="A3474" s="365" t="s">
        <v>3641</v>
      </c>
      <c r="B3474" s="366">
        <v>91.03</v>
      </c>
    </row>
    <row r="3475" spans="1:2">
      <c r="A3475" s="365" t="s">
        <v>3642</v>
      </c>
      <c r="B3475" s="366">
        <v>85.92</v>
      </c>
    </row>
    <row r="3476" spans="1:2">
      <c r="A3476" s="365" t="s">
        <v>3643</v>
      </c>
      <c r="B3476" s="366">
        <v>104.68</v>
      </c>
    </row>
    <row r="3477" spans="1:2">
      <c r="A3477" s="365" t="s">
        <v>3644</v>
      </c>
      <c r="B3477" s="366">
        <v>98.81</v>
      </c>
    </row>
    <row r="3478" spans="1:2">
      <c r="A3478" s="365" t="s">
        <v>3645</v>
      </c>
      <c r="B3478" s="366">
        <v>167.49</v>
      </c>
    </row>
    <row r="3479" spans="1:2">
      <c r="A3479" s="365" t="s">
        <v>3646</v>
      </c>
      <c r="B3479" s="366">
        <v>156.78</v>
      </c>
    </row>
    <row r="3480" spans="1:2">
      <c r="A3480" s="365" t="s">
        <v>3647</v>
      </c>
      <c r="B3480" s="366">
        <v>192.61</v>
      </c>
    </row>
    <row r="3481" spans="1:2">
      <c r="A3481" s="365" t="s">
        <v>3648</v>
      </c>
      <c r="B3481" s="366">
        <v>180.3</v>
      </c>
    </row>
    <row r="3482" spans="1:2">
      <c r="A3482" s="365" t="s">
        <v>3649</v>
      </c>
      <c r="B3482" s="366">
        <v>8.33</v>
      </c>
    </row>
    <row r="3483" spans="1:2">
      <c r="A3483" s="365" t="s">
        <v>3650</v>
      </c>
      <c r="B3483" s="366">
        <v>7.93</v>
      </c>
    </row>
    <row r="3484" spans="1:2">
      <c r="A3484" s="365" t="s">
        <v>3651</v>
      </c>
      <c r="B3484" s="366">
        <v>9.1999999999999993</v>
      </c>
    </row>
    <row r="3485" spans="1:2">
      <c r="A3485" s="365" t="s">
        <v>3652</v>
      </c>
      <c r="B3485" s="366">
        <v>8.77</v>
      </c>
    </row>
    <row r="3486" spans="1:2">
      <c r="A3486" s="365" t="s">
        <v>3653</v>
      </c>
      <c r="B3486" s="366">
        <v>10.02</v>
      </c>
    </row>
    <row r="3487" spans="1:2">
      <c r="A3487" s="365" t="s">
        <v>3654</v>
      </c>
      <c r="B3487" s="366">
        <v>9.56</v>
      </c>
    </row>
    <row r="3488" spans="1:2">
      <c r="A3488" s="365" t="s">
        <v>3655</v>
      </c>
      <c r="B3488" s="366">
        <v>11.66</v>
      </c>
    </row>
    <row r="3489" spans="1:2">
      <c r="A3489" s="365" t="s">
        <v>3656</v>
      </c>
      <c r="B3489" s="366">
        <v>11.14</v>
      </c>
    </row>
    <row r="3490" spans="1:2">
      <c r="A3490" s="365" t="s">
        <v>3657</v>
      </c>
      <c r="B3490" s="366">
        <v>14.6</v>
      </c>
    </row>
    <row r="3491" spans="1:2">
      <c r="A3491" s="365" t="s">
        <v>3658</v>
      </c>
      <c r="B3491" s="366">
        <v>13.98</v>
      </c>
    </row>
    <row r="3492" spans="1:2">
      <c r="A3492" s="365" t="s">
        <v>3659</v>
      </c>
      <c r="B3492" s="366">
        <v>5.27</v>
      </c>
    </row>
    <row r="3493" spans="1:2">
      <c r="A3493" s="365" t="s">
        <v>3660</v>
      </c>
      <c r="B3493" s="366">
        <v>4.78</v>
      </c>
    </row>
    <row r="3494" spans="1:2">
      <c r="A3494" s="365" t="s">
        <v>3661</v>
      </c>
      <c r="B3494" s="366">
        <v>6.48</v>
      </c>
    </row>
    <row r="3495" spans="1:2">
      <c r="A3495" s="365" t="s">
        <v>3662</v>
      </c>
      <c r="B3495" s="366">
        <v>5.89</v>
      </c>
    </row>
    <row r="3496" spans="1:2">
      <c r="A3496" s="365" t="s">
        <v>3663</v>
      </c>
      <c r="B3496" s="366">
        <v>8.42</v>
      </c>
    </row>
    <row r="3497" spans="1:2">
      <c r="A3497" s="365" t="s">
        <v>3664</v>
      </c>
      <c r="B3497" s="366">
        <v>7.69</v>
      </c>
    </row>
    <row r="3498" spans="1:2">
      <c r="A3498" s="365" t="s">
        <v>3665</v>
      </c>
      <c r="B3498" s="366">
        <v>10.54</v>
      </c>
    </row>
    <row r="3499" spans="1:2">
      <c r="A3499" s="365" t="s">
        <v>3666</v>
      </c>
      <c r="B3499" s="366">
        <v>9.66</v>
      </c>
    </row>
    <row r="3500" spans="1:2">
      <c r="A3500" s="365" t="s">
        <v>3667</v>
      </c>
      <c r="B3500" s="366">
        <v>7.58</v>
      </c>
    </row>
    <row r="3501" spans="1:2">
      <c r="A3501" s="365" t="s">
        <v>3668</v>
      </c>
      <c r="B3501" s="366">
        <v>6.79</v>
      </c>
    </row>
    <row r="3502" spans="1:2">
      <c r="A3502" s="365" t="s">
        <v>3669</v>
      </c>
      <c r="B3502" s="366">
        <v>9.82</v>
      </c>
    </row>
    <row r="3503" spans="1:2">
      <c r="A3503" s="365" t="s">
        <v>3670</v>
      </c>
      <c r="B3503" s="366">
        <v>8.7899999999999991</v>
      </c>
    </row>
    <row r="3504" spans="1:2">
      <c r="A3504" s="365" t="s">
        <v>3671</v>
      </c>
      <c r="B3504" s="366">
        <v>15.23</v>
      </c>
    </row>
    <row r="3505" spans="1:2">
      <c r="A3505" s="365" t="s">
        <v>3672</v>
      </c>
      <c r="B3505" s="366">
        <v>13.62</v>
      </c>
    </row>
    <row r="3506" spans="1:2">
      <c r="A3506" s="365" t="s">
        <v>3673</v>
      </c>
      <c r="B3506" s="366">
        <v>21.13</v>
      </c>
    </row>
    <row r="3507" spans="1:2">
      <c r="A3507" s="365" t="s">
        <v>3674</v>
      </c>
      <c r="B3507" s="366">
        <v>18.87</v>
      </c>
    </row>
    <row r="3508" spans="1:2">
      <c r="A3508" s="365" t="s">
        <v>3675</v>
      </c>
      <c r="B3508" s="366">
        <v>24.76</v>
      </c>
    </row>
    <row r="3509" spans="1:2">
      <c r="A3509" s="365" t="s">
        <v>3676</v>
      </c>
      <c r="B3509" s="366">
        <v>22.2</v>
      </c>
    </row>
    <row r="3510" spans="1:2">
      <c r="A3510" s="365" t="s">
        <v>3677</v>
      </c>
      <c r="B3510" s="366">
        <v>32.549999999999997</v>
      </c>
    </row>
    <row r="3511" spans="1:2">
      <c r="A3511" s="365" t="s">
        <v>3678</v>
      </c>
      <c r="B3511" s="366">
        <v>29.33</v>
      </c>
    </row>
    <row r="3512" spans="1:2">
      <c r="A3512" s="365" t="s">
        <v>3679</v>
      </c>
      <c r="B3512" s="366">
        <v>535.03</v>
      </c>
    </row>
    <row r="3513" spans="1:2">
      <c r="A3513" s="365" t="s">
        <v>3680</v>
      </c>
      <c r="B3513" s="366">
        <v>513.34</v>
      </c>
    </row>
    <row r="3514" spans="1:2">
      <c r="A3514" s="365" t="s">
        <v>3681</v>
      </c>
      <c r="B3514" s="366">
        <v>215.06</v>
      </c>
    </row>
    <row r="3515" spans="1:2">
      <c r="A3515" s="365" t="s">
        <v>3682</v>
      </c>
      <c r="B3515" s="366">
        <v>205.42</v>
      </c>
    </row>
    <row r="3516" spans="1:2">
      <c r="A3516" s="365" t="s">
        <v>3683</v>
      </c>
      <c r="B3516" s="366">
        <v>251.19</v>
      </c>
    </row>
    <row r="3517" spans="1:2">
      <c r="A3517" s="365" t="s">
        <v>3684</v>
      </c>
      <c r="B3517" s="366">
        <v>236.73</v>
      </c>
    </row>
    <row r="3518" spans="1:2">
      <c r="A3518" s="365" t="s">
        <v>3685</v>
      </c>
      <c r="B3518" s="366">
        <v>108.39</v>
      </c>
    </row>
    <row r="3519" spans="1:2">
      <c r="A3519" s="365" t="s">
        <v>3686</v>
      </c>
      <c r="B3519" s="366">
        <v>93.93</v>
      </c>
    </row>
    <row r="3520" spans="1:2">
      <c r="A3520" s="365" t="s">
        <v>3687</v>
      </c>
      <c r="B3520" s="366">
        <v>47.11</v>
      </c>
    </row>
    <row r="3521" spans="1:2">
      <c r="A3521" s="365" t="s">
        <v>3688</v>
      </c>
      <c r="B3521" s="366">
        <v>45.43</v>
      </c>
    </row>
    <row r="3522" spans="1:2">
      <c r="A3522" s="365" t="s">
        <v>3689</v>
      </c>
      <c r="B3522" s="366">
        <v>37.42</v>
      </c>
    </row>
    <row r="3523" spans="1:2">
      <c r="A3523" s="365" t="s">
        <v>3690</v>
      </c>
      <c r="B3523" s="366">
        <v>35.96</v>
      </c>
    </row>
    <row r="3524" spans="1:2">
      <c r="A3524" s="365" t="s">
        <v>3691</v>
      </c>
      <c r="B3524" s="366">
        <v>87.92</v>
      </c>
    </row>
    <row r="3525" spans="1:2">
      <c r="A3525" s="365" t="s">
        <v>3692</v>
      </c>
      <c r="B3525" s="366">
        <v>85.48</v>
      </c>
    </row>
    <row r="3526" spans="1:2">
      <c r="A3526" s="365" t="s">
        <v>3693</v>
      </c>
      <c r="B3526" s="366">
        <v>36.94</v>
      </c>
    </row>
    <row r="3527" spans="1:2">
      <c r="A3527" s="365" t="s">
        <v>3694</v>
      </c>
      <c r="B3527" s="366">
        <v>34.85</v>
      </c>
    </row>
    <row r="3528" spans="1:2">
      <c r="A3528" s="365" t="s">
        <v>3695</v>
      </c>
      <c r="B3528" s="366">
        <v>47.23</v>
      </c>
    </row>
    <row r="3529" spans="1:2">
      <c r="A3529" s="365" t="s">
        <v>3696</v>
      </c>
      <c r="B3529" s="366">
        <v>44.45</v>
      </c>
    </row>
    <row r="3530" spans="1:2">
      <c r="A3530" s="365" t="s">
        <v>3697</v>
      </c>
      <c r="B3530" s="366">
        <v>45.72</v>
      </c>
    </row>
    <row r="3531" spans="1:2">
      <c r="A3531" s="365" t="s">
        <v>3698</v>
      </c>
      <c r="B3531" s="366">
        <v>42.25</v>
      </c>
    </row>
    <row r="3532" spans="1:2">
      <c r="A3532" s="365" t="s">
        <v>3699</v>
      </c>
      <c r="B3532" s="366">
        <v>60.92</v>
      </c>
    </row>
    <row r="3533" spans="1:2">
      <c r="A3533" s="365" t="s">
        <v>3700</v>
      </c>
      <c r="B3533" s="366">
        <v>58.72</v>
      </c>
    </row>
    <row r="3534" spans="1:2">
      <c r="A3534" s="365" t="s">
        <v>3701</v>
      </c>
      <c r="B3534" s="366">
        <v>40.11</v>
      </c>
    </row>
    <row r="3535" spans="1:2">
      <c r="A3535" s="365" t="s">
        <v>3702</v>
      </c>
      <c r="B3535" s="366">
        <v>38.65</v>
      </c>
    </row>
    <row r="3536" spans="1:2">
      <c r="A3536" s="365" t="s">
        <v>3703</v>
      </c>
      <c r="B3536" s="366">
        <v>294.13</v>
      </c>
    </row>
    <row r="3537" spans="1:2">
      <c r="A3537" s="365" t="s">
        <v>3704</v>
      </c>
      <c r="B3537" s="366">
        <v>285.67</v>
      </c>
    </row>
    <row r="3538" spans="1:2">
      <c r="A3538" s="365" t="s">
        <v>3705</v>
      </c>
      <c r="B3538" s="366">
        <v>41.41</v>
      </c>
    </row>
    <row r="3539" spans="1:2">
      <c r="A3539" s="365" t="s">
        <v>3706</v>
      </c>
      <c r="B3539" s="366">
        <v>40.020000000000003</v>
      </c>
    </row>
    <row r="3540" spans="1:2">
      <c r="A3540" s="365" t="s">
        <v>3707</v>
      </c>
      <c r="B3540" s="366">
        <v>191.61</v>
      </c>
    </row>
    <row r="3541" spans="1:2">
      <c r="A3541" s="365" t="s">
        <v>3708</v>
      </c>
      <c r="B3541" s="366">
        <v>187.91</v>
      </c>
    </row>
    <row r="3542" spans="1:2">
      <c r="A3542" s="365" t="s">
        <v>3709</v>
      </c>
      <c r="B3542" s="366">
        <v>45.12</v>
      </c>
    </row>
    <row r="3543" spans="1:2">
      <c r="A3543" s="365" t="s">
        <v>3710</v>
      </c>
      <c r="B3543" s="366">
        <v>43.57</v>
      </c>
    </row>
    <row r="3544" spans="1:2">
      <c r="A3544" s="365" t="s">
        <v>3711</v>
      </c>
      <c r="B3544" s="366">
        <v>253.99</v>
      </c>
    </row>
    <row r="3545" spans="1:2">
      <c r="A3545" s="365" t="s">
        <v>3712</v>
      </c>
      <c r="B3545" s="366">
        <v>238.98</v>
      </c>
    </row>
    <row r="3546" spans="1:2">
      <c r="A3546" s="365" t="s">
        <v>3713</v>
      </c>
      <c r="B3546" s="366">
        <v>13.29</v>
      </c>
    </row>
    <row r="3547" spans="1:2">
      <c r="A3547" s="365" t="s">
        <v>3714</v>
      </c>
      <c r="B3547" s="366">
        <v>12.28</v>
      </c>
    </row>
    <row r="3548" spans="1:2">
      <c r="A3548" s="365" t="s">
        <v>3715</v>
      </c>
      <c r="B3548" s="366">
        <v>32.770000000000003</v>
      </c>
    </row>
    <row r="3549" spans="1:2">
      <c r="A3549" s="365" t="s">
        <v>3716</v>
      </c>
      <c r="B3549" s="366">
        <v>30.49</v>
      </c>
    </row>
    <row r="3550" spans="1:2">
      <c r="A3550" s="365" t="s">
        <v>3717</v>
      </c>
      <c r="B3550" s="366">
        <v>2097.86</v>
      </c>
    </row>
    <row r="3551" spans="1:2">
      <c r="A3551" s="365" t="s">
        <v>3718</v>
      </c>
      <c r="B3551" s="366">
        <v>1983.87</v>
      </c>
    </row>
    <row r="3552" spans="1:2">
      <c r="A3552" s="365" t="s">
        <v>3719</v>
      </c>
      <c r="B3552" s="366">
        <v>80.91</v>
      </c>
    </row>
    <row r="3553" spans="1:2">
      <c r="A3553" s="365" t="s">
        <v>3720</v>
      </c>
      <c r="B3553" s="366">
        <v>76.290000000000006</v>
      </c>
    </row>
    <row r="3554" spans="1:2">
      <c r="A3554" s="365" t="s">
        <v>3721</v>
      </c>
      <c r="B3554" s="366">
        <v>106.21</v>
      </c>
    </row>
    <row r="3555" spans="1:2">
      <c r="A3555" s="365" t="s">
        <v>3722</v>
      </c>
      <c r="B3555" s="366">
        <v>100.75</v>
      </c>
    </row>
    <row r="3556" spans="1:2">
      <c r="A3556" s="365" t="s">
        <v>3723</v>
      </c>
      <c r="B3556" s="366">
        <v>40.659999999999997</v>
      </c>
    </row>
    <row r="3557" spans="1:2">
      <c r="A3557" s="365" t="s">
        <v>3724</v>
      </c>
      <c r="B3557" s="366">
        <v>37.51</v>
      </c>
    </row>
    <row r="3558" spans="1:2">
      <c r="A3558" s="365" t="s">
        <v>3725</v>
      </c>
      <c r="B3558" s="366">
        <v>262.25</v>
      </c>
    </row>
    <row r="3559" spans="1:2">
      <c r="A3559" s="365" t="s">
        <v>3726</v>
      </c>
      <c r="B3559" s="366">
        <v>252.61</v>
      </c>
    </row>
    <row r="3560" spans="1:2">
      <c r="A3560" s="365" t="s">
        <v>3727</v>
      </c>
      <c r="B3560" s="366">
        <v>37.82</v>
      </c>
    </row>
    <row r="3561" spans="1:2">
      <c r="A3561" s="365" t="s">
        <v>3728</v>
      </c>
      <c r="B3561" s="366">
        <v>34.659999999999997</v>
      </c>
    </row>
    <row r="3562" spans="1:2">
      <c r="A3562" s="365" t="s">
        <v>3729</v>
      </c>
      <c r="B3562" s="366">
        <v>44.16</v>
      </c>
    </row>
    <row r="3563" spans="1:2">
      <c r="A3563" s="365" t="s">
        <v>3730</v>
      </c>
      <c r="B3563" s="366">
        <v>40.56</v>
      </c>
    </row>
    <row r="3564" spans="1:2">
      <c r="A3564" s="365" t="s">
        <v>3731</v>
      </c>
      <c r="B3564" s="366">
        <v>61.55</v>
      </c>
    </row>
    <row r="3565" spans="1:2">
      <c r="A3565" s="365" t="s">
        <v>3732</v>
      </c>
      <c r="B3565" s="366">
        <v>57.35</v>
      </c>
    </row>
    <row r="3566" spans="1:2">
      <c r="A3566" s="365" t="s">
        <v>3733</v>
      </c>
      <c r="B3566" s="366">
        <v>22.22</v>
      </c>
    </row>
    <row r="3567" spans="1:2">
      <c r="A3567" s="365" t="s">
        <v>3734</v>
      </c>
      <c r="B3567" s="366">
        <v>19.88</v>
      </c>
    </row>
    <row r="3568" spans="1:2">
      <c r="A3568" s="365" t="s">
        <v>3735</v>
      </c>
      <c r="B3568" s="366">
        <v>50</v>
      </c>
    </row>
    <row r="3569" spans="1:2">
      <c r="A3569" s="365" t="s">
        <v>3736</v>
      </c>
      <c r="B3569" s="366">
        <v>50</v>
      </c>
    </row>
    <row r="3570" spans="1:2">
      <c r="A3570" s="365" t="s">
        <v>3737</v>
      </c>
      <c r="B3570" s="366">
        <v>6.32</v>
      </c>
    </row>
    <row r="3571" spans="1:2">
      <c r="A3571" s="365" t="s">
        <v>3738</v>
      </c>
      <c r="B3571" s="366">
        <v>5.81</v>
      </c>
    </row>
    <row r="3572" spans="1:2">
      <c r="A3572" s="365" t="s">
        <v>3739</v>
      </c>
      <c r="B3572" s="366">
        <v>2.27</v>
      </c>
    </row>
    <row r="3573" spans="1:2">
      <c r="A3573" s="365" t="s">
        <v>3740</v>
      </c>
      <c r="B3573" s="366">
        <v>2.02</v>
      </c>
    </row>
    <row r="3574" spans="1:2">
      <c r="A3574" s="365" t="s">
        <v>3741</v>
      </c>
      <c r="B3574" s="366">
        <v>2.93</v>
      </c>
    </row>
    <row r="3575" spans="1:2">
      <c r="A3575" s="365" t="s">
        <v>3742</v>
      </c>
      <c r="B3575" s="366">
        <v>2.63</v>
      </c>
    </row>
    <row r="3576" spans="1:2">
      <c r="A3576" s="365" t="s">
        <v>3743</v>
      </c>
      <c r="B3576" s="366">
        <v>531.85</v>
      </c>
    </row>
    <row r="3577" spans="1:2">
      <c r="A3577" s="365" t="s">
        <v>3744</v>
      </c>
      <c r="B3577" s="366">
        <v>526.84</v>
      </c>
    </row>
    <row r="3578" spans="1:2">
      <c r="A3578" s="365" t="s">
        <v>3745</v>
      </c>
      <c r="B3578" s="366">
        <v>5434.65</v>
      </c>
    </row>
    <row r="3579" spans="1:2">
      <c r="A3579" s="365" t="s">
        <v>3746</v>
      </c>
      <c r="B3579" s="366">
        <v>5429.64</v>
      </c>
    </row>
    <row r="3580" spans="1:2">
      <c r="A3580" s="365" t="s">
        <v>3747</v>
      </c>
      <c r="B3580" s="366">
        <v>2719.69</v>
      </c>
    </row>
    <row r="3581" spans="1:2">
      <c r="A3581" s="365" t="s">
        <v>3748</v>
      </c>
      <c r="B3581" s="366">
        <v>2713.02</v>
      </c>
    </row>
    <row r="3582" spans="1:2">
      <c r="A3582" s="365" t="s">
        <v>3749</v>
      </c>
      <c r="B3582" s="366">
        <v>1.26</v>
      </c>
    </row>
    <row r="3583" spans="1:2">
      <c r="A3583" s="365" t="s">
        <v>3750</v>
      </c>
      <c r="B3583" s="366">
        <v>1.26</v>
      </c>
    </row>
    <row r="3584" spans="1:2">
      <c r="A3584" s="365" t="s">
        <v>3751</v>
      </c>
      <c r="B3584" s="366">
        <v>51.34</v>
      </c>
    </row>
    <row r="3585" spans="1:2">
      <c r="A3585" s="365" t="s">
        <v>3752</v>
      </c>
      <c r="B3585" s="366">
        <v>50.67</v>
      </c>
    </row>
    <row r="3586" spans="1:2">
      <c r="A3586" s="365" t="s">
        <v>3753</v>
      </c>
      <c r="B3586" s="366">
        <v>82.99</v>
      </c>
    </row>
    <row r="3587" spans="1:2">
      <c r="A3587" s="365" t="s">
        <v>3754</v>
      </c>
      <c r="B3587" s="366">
        <v>82.32</v>
      </c>
    </row>
    <row r="3588" spans="1:2">
      <c r="A3588" s="365" t="s">
        <v>3755</v>
      </c>
      <c r="B3588" s="366">
        <v>2686.23</v>
      </c>
    </row>
    <row r="3589" spans="1:2">
      <c r="A3589" s="365" t="s">
        <v>3756</v>
      </c>
      <c r="B3589" s="366">
        <v>2684.03</v>
      </c>
    </row>
    <row r="3590" spans="1:2">
      <c r="A3590" s="365" t="s">
        <v>3757</v>
      </c>
      <c r="B3590" s="366">
        <v>3103.42</v>
      </c>
    </row>
    <row r="3591" spans="1:2">
      <c r="A3591" s="365" t="s">
        <v>3758</v>
      </c>
      <c r="B3591" s="366">
        <v>3071.92</v>
      </c>
    </row>
    <row r="3592" spans="1:2">
      <c r="A3592" s="365" t="s">
        <v>3759</v>
      </c>
      <c r="B3592" s="366">
        <v>215.29</v>
      </c>
    </row>
    <row r="3593" spans="1:2">
      <c r="A3593" s="365" t="s">
        <v>3760</v>
      </c>
      <c r="B3593" s="366">
        <v>212.68</v>
      </c>
    </row>
    <row r="3594" spans="1:2">
      <c r="A3594" s="365" t="s">
        <v>3761</v>
      </c>
      <c r="B3594" s="366">
        <v>10.52</v>
      </c>
    </row>
    <row r="3595" spans="1:2">
      <c r="A3595" s="365" t="s">
        <v>3762</v>
      </c>
      <c r="B3595" s="366">
        <v>9.85</v>
      </c>
    </row>
    <row r="3596" spans="1:2">
      <c r="A3596" s="365" t="s">
        <v>3763</v>
      </c>
      <c r="B3596" s="366">
        <v>35.89</v>
      </c>
    </row>
    <row r="3597" spans="1:2">
      <c r="A3597" s="365" t="s">
        <v>3764</v>
      </c>
      <c r="B3597" s="366">
        <v>35.22</v>
      </c>
    </row>
    <row r="3598" spans="1:2">
      <c r="A3598" s="365" t="s">
        <v>3765</v>
      </c>
      <c r="B3598" s="366">
        <v>13.23</v>
      </c>
    </row>
    <row r="3599" spans="1:2">
      <c r="A3599" s="365" t="s">
        <v>3766</v>
      </c>
      <c r="B3599" s="366">
        <v>12.56</v>
      </c>
    </row>
    <row r="3600" spans="1:2">
      <c r="A3600" s="365" t="s">
        <v>3767</v>
      </c>
      <c r="B3600" s="366">
        <v>11.17</v>
      </c>
    </row>
    <row r="3601" spans="1:2">
      <c r="A3601" s="365" t="s">
        <v>3768</v>
      </c>
      <c r="B3601" s="366">
        <v>10.5</v>
      </c>
    </row>
    <row r="3602" spans="1:2">
      <c r="A3602" s="365" t="s">
        <v>3769</v>
      </c>
      <c r="B3602" s="366">
        <v>12.14</v>
      </c>
    </row>
    <row r="3603" spans="1:2">
      <c r="A3603" s="365" t="s">
        <v>3770</v>
      </c>
      <c r="B3603" s="366">
        <v>11.47</v>
      </c>
    </row>
    <row r="3604" spans="1:2">
      <c r="A3604" s="365" t="s">
        <v>3771</v>
      </c>
      <c r="B3604" s="366">
        <v>51.24</v>
      </c>
    </row>
    <row r="3605" spans="1:2">
      <c r="A3605" s="365" t="s">
        <v>3772</v>
      </c>
      <c r="B3605" s="366">
        <v>50.57</v>
      </c>
    </row>
    <row r="3606" spans="1:2">
      <c r="A3606" s="365" t="s">
        <v>3773</v>
      </c>
      <c r="B3606" s="366">
        <v>11.17</v>
      </c>
    </row>
    <row r="3607" spans="1:2">
      <c r="A3607" s="365" t="s">
        <v>3774</v>
      </c>
      <c r="B3607" s="366">
        <v>10.5</v>
      </c>
    </row>
    <row r="3608" spans="1:2">
      <c r="A3608" s="365" t="s">
        <v>3775</v>
      </c>
      <c r="B3608" s="366">
        <v>16.32</v>
      </c>
    </row>
    <row r="3609" spans="1:2">
      <c r="A3609" s="365" t="s">
        <v>3776</v>
      </c>
      <c r="B3609" s="366">
        <v>15.65</v>
      </c>
    </row>
    <row r="3610" spans="1:2">
      <c r="A3610" s="365" t="s">
        <v>3777</v>
      </c>
      <c r="B3610" s="366">
        <v>13.23</v>
      </c>
    </row>
    <row r="3611" spans="1:2">
      <c r="A3611" s="365" t="s">
        <v>3778</v>
      </c>
      <c r="B3611" s="366">
        <v>12.56</v>
      </c>
    </row>
    <row r="3612" spans="1:2">
      <c r="A3612" s="365" t="s">
        <v>3779</v>
      </c>
      <c r="B3612" s="366">
        <v>105.06</v>
      </c>
    </row>
    <row r="3613" spans="1:2">
      <c r="A3613" s="365" t="s">
        <v>3780</v>
      </c>
      <c r="B3613" s="366">
        <v>103.05</v>
      </c>
    </row>
    <row r="3614" spans="1:2">
      <c r="A3614" s="365" t="s">
        <v>3781</v>
      </c>
      <c r="B3614" s="366">
        <v>179.86</v>
      </c>
    </row>
    <row r="3615" spans="1:2">
      <c r="A3615" s="365" t="s">
        <v>3782</v>
      </c>
      <c r="B3615" s="366">
        <v>177.85</v>
      </c>
    </row>
    <row r="3616" spans="1:2">
      <c r="A3616" s="365" t="s">
        <v>3783</v>
      </c>
      <c r="B3616" s="366">
        <v>235.06</v>
      </c>
    </row>
    <row r="3617" spans="1:2">
      <c r="A3617" s="365" t="s">
        <v>3784</v>
      </c>
      <c r="B3617" s="366">
        <v>233.05</v>
      </c>
    </row>
    <row r="3618" spans="1:2">
      <c r="A3618" s="365" t="s">
        <v>3785</v>
      </c>
      <c r="B3618" s="366">
        <v>245.06</v>
      </c>
    </row>
    <row r="3619" spans="1:2">
      <c r="A3619" s="365" t="s">
        <v>3786</v>
      </c>
      <c r="B3619" s="366">
        <v>243.05</v>
      </c>
    </row>
    <row r="3620" spans="1:2">
      <c r="A3620" s="365" t="s">
        <v>3787</v>
      </c>
      <c r="B3620" s="366">
        <v>102.61</v>
      </c>
    </row>
    <row r="3621" spans="1:2">
      <c r="A3621" s="365" t="s">
        <v>3788</v>
      </c>
      <c r="B3621" s="366">
        <v>100.6</v>
      </c>
    </row>
    <row r="3622" spans="1:2">
      <c r="A3622" s="365" t="s">
        <v>3789</v>
      </c>
      <c r="B3622" s="366">
        <v>128.36000000000001</v>
      </c>
    </row>
    <row r="3623" spans="1:2">
      <c r="A3623" s="365" t="s">
        <v>3790</v>
      </c>
      <c r="B3623" s="366">
        <v>126.35</v>
      </c>
    </row>
    <row r="3624" spans="1:2">
      <c r="A3624" s="365" t="s">
        <v>3791</v>
      </c>
      <c r="B3624" s="366">
        <v>68.34</v>
      </c>
    </row>
    <row r="3625" spans="1:2">
      <c r="A3625" s="365" t="s">
        <v>3792</v>
      </c>
      <c r="B3625" s="366">
        <v>67.19</v>
      </c>
    </row>
    <row r="3626" spans="1:2">
      <c r="A3626" s="365" t="s">
        <v>3793</v>
      </c>
      <c r="B3626" s="366">
        <v>15.45</v>
      </c>
    </row>
    <row r="3627" spans="1:2">
      <c r="A3627" s="365" t="s">
        <v>3794</v>
      </c>
      <c r="B3627" s="366">
        <v>14.59</v>
      </c>
    </row>
    <row r="3628" spans="1:2">
      <c r="A3628" s="365" t="s">
        <v>3795</v>
      </c>
      <c r="B3628" s="366">
        <v>84.58</v>
      </c>
    </row>
    <row r="3629" spans="1:2">
      <c r="A3629" s="365" t="s">
        <v>3796</v>
      </c>
      <c r="B3629" s="366">
        <v>82.91</v>
      </c>
    </row>
    <row r="3630" spans="1:2">
      <c r="A3630" s="365" t="s">
        <v>3797</v>
      </c>
      <c r="B3630" s="366">
        <v>931.99</v>
      </c>
    </row>
    <row r="3631" spans="1:2">
      <c r="A3631" s="365" t="s">
        <v>3798</v>
      </c>
      <c r="B3631" s="366">
        <v>931.32</v>
      </c>
    </row>
    <row r="3632" spans="1:2">
      <c r="A3632" s="365" t="s">
        <v>3799</v>
      </c>
      <c r="B3632" s="366">
        <v>34.51</v>
      </c>
    </row>
    <row r="3633" spans="1:2">
      <c r="A3633" s="365" t="s">
        <v>3800</v>
      </c>
      <c r="B3633" s="366">
        <v>32.840000000000003</v>
      </c>
    </row>
    <row r="3634" spans="1:2">
      <c r="A3634" s="365" t="s">
        <v>3801</v>
      </c>
      <c r="B3634" s="366">
        <v>1.34</v>
      </c>
    </row>
    <row r="3635" spans="1:2">
      <c r="A3635" s="365" t="s">
        <v>3802</v>
      </c>
      <c r="B3635" s="366">
        <v>1.19</v>
      </c>
    </row>
    <row r="3636" spans="1:2">
      <c r="A3636" s="365" t="s">
        <v>3803</v>
      </c>
      <c r="B3636" s="366">
        <v>1.35</v>
      </c>
    </row>
    <row r="3637" spans="1:2">
      <c r="A3637" s="365" t="s">
        <v>3804</v>
      </c>
      <c r="B3637" s="366">
        <v>1.2</v>
      </c>
    </row>
    <row r="3638" spans="1:2">
      <c r="A3638" s="365" t="s">
        <v>3805</v>
      </c>
      <c r="B3638" s="366">
        <v>1.94</v>
      </c>
    </row>
    <row r="3639" spans="1:2">
      <c r="A3639" s="365" t="s">
        <v>3806</v>
      </c>
      <c r="B3639" s="366">
        <v>1.9</v>
      </c>
    </row>
    <row r="3640" spans="1:2">
      <c r="A3640" s="365" t="s">
        <v>3807</v>
      </c>
      <c r="B3640" s="366">
        <v>3.48</v>
      </c>
    </row>
    <row r="3641" spans="1:2">
      <c r="A3641" s="365" t="s">
        <v>3808</v>
      </c>
      <c r="B3641" s="366">
        <v>3.24</v>
      </c>
    </row>
    <row r="3642" spans="1:2">
      <c r="A3642" s="365" t="s">
        <v>3809</v>
      </c>
      <c r="B3642" s="366">
        <v>801.39</v>
      </c>
    </row>
    <row r="3643" spans="1:2">
      <c r="A3643" s="365" t="s">
        <v>3810</v>
      </c>
      <c r="B3643" s="366">
        <v>801.39</v>
      </c>
    </row>
    <row r="3644" spans="1:2">
      <c r="A3644" s="365" t="s">
        <v>3811</v>
      </c>
      <c r="B3644" s="366">
        <v>216.88</v>
      </c>
    </row>
    <row r="3645" spans="1:2">
      <c r="A3645" s="365" t="s">
        <v>3812</v>
      </c>
      <c r="B3645" s="366">
        <v>205.85</v>
      </c>
    </row>
    <row r="3646" spans="1:2">
      <c r="A3646" s="365" t="s">
        <v>3813</v>
      </c>
      <c r="B3646" s="366">
        <v>283.3</v>
      </c>
    </row>
    <row r="3647" spans="1:2">
      <c r="A3647" s="365" t="s">
        <v>3814</v>
      </c>
      <c r="B3647" s="366">
        <v>269.63</v>
      </c>
    </row>
    <row r="3648" spans="1:2">
      <c r="A3648" s="365" t="s">
        <v>3815</v>
      </c>
      <c r="B3648" s="366">
        <v>186.73</v>
      </c>
    </row>
    <row r="3649" spans="1:2">
      <c r="A3649" s="365" t="s">
        <v>3816</v>
      </c>
      <c r="B3649" s="366">
        <v>179.56</v>
      </c>
    </row>
    <row r="3650" spans="1:2">
      <c r="A3650" s="365" t="s">
        <v>3817</v>
      </c>
      <c r="B3650" s="366">
        <v>256.89999999999998</v>
      </c>
    </row>
    <row r="3651" spans="1:2">
      <c r="A3651" s="365" t="s">
        <v>3818</v>
      </c>
      <c r="B3651" s="366">
        <v>249.06</v>
      </c>
    </row>
    <row r="3652" spans="1:2">
      <c r="A3652" s="365" t="s">
        <v>3819</v>
      </c>
      <c r="B3652" s="366">
        <v>319.77</v>
      </c>
    </row>
    <row r="3653" spans="1:2">
      <c r="A3653" s="365" t="s">
        <v>3820</v>
      </c>
      <c r="B3653" s="366">
        <v>301.32</v>
      </c>
    </row>
    <row r="3654" spans="1:2">
      <c r="A3654" s="365" t="s">
        <v>3821</v>
      </c>
      <c r="B3654" s="366">
        <v>590.87</v>
      </c>
    </row>
    <row r="3655" spans="1:2">
      <c r="A3655" s="365" t="s">
        <v>3822</v>
      </c>
      <c r="B3655" s="366">
        <v>562.6</v>
      </c>
    </row>
    <row r="3656" spans="1:2">
      <c r="A3656" s="365" t="s">
        <v>3823</v>
      </c>
      <c r="B3656" s="366">
        <v>92.85</v>
      </c>
    </row>
    <row r="3657" spans="1:2">
      <c r="A3657" s="365" t="s">
        <v>3824</v>
      </c>
      <c r="B3657" s="366">
        <v>88.16</v>
      </c>
    </row>
    <row r="3658" spans="1:2">
      <c r="A3658" s="365" t="s">
        <v>3825</v>
      </c>
      <c r="B3658" s="366">
        <v>103.95</v>
      </c>
    </row>
    <row r="3659" spans="1:2">
      <c r="A3659" s="365" t="s">
        <v>3826</v>
      </c>
      <c r="B3659" s="366">
        <v>99.27</v>
      </c>
    </row>
    <row r="3660" spans="1:2">
      <c r="A3660" s="365" t="s">
        <v>3827</v>
      </c>
      <c r="B3660" s="366">
        <v>159.41999999999999</v>
      </c>
    </row>
    <row r="3661" spans="1:2">
      <c r="A3661" s="365" t="s">
        <v>3828</v>
      </c>
      <c r="B3661" s="366">
        <v>154.74</v>
      </c>
    </row>
    <row r="3662" spans="1:2">
      <c r="A3662" s="365" t="s">
        <v>3829</v>
      </c>
      <c r="B3662" s="366">
        <v>122.34</v>
      </c>
    </row>
    <row r="3663" spans="1:2">
      <c r="A3663" s="365" t="s">
        <v>3830</v>
      </c>
      <c r="B3663" s="366">
        <v>115.56</v>
      </c>
    </row>
    <row r="3664" spans="1:2">
      <c r="A3664" s="365" t="s">
        <v>3831</v>
      </c>
      <c r="B3664" s="366">
        <v>133.5</v>
      </c>
    </row>
    <row r="3665" spans="1:2">
      <c r="A3665" s="365" t="s">
        <v>3832</v>
      </c>
      <c r="B3665" s="366">
        <v>126.72</v>
      </c>
    </row>
    <row r="3666" spans="1:2">
      <c r="A3666" s="365" t="s">
        <v>3833</v>
      </c>
      <c r="B3666" s="366">
        <v>189.32</v>
      </c>
    </row>
    <row r="3667" spans="1:2">
      <c r="A3667" s="365" t="s">
        <v>3834</v>
      </c>
      <c r="B3667" s="366">
        <v>182.53</v>
      </c>
    </row>
    <row r="3668" spans="1:2">
      <c r="A3668" s="365" t="s">
        <v>3835</v>
      </c>
      <c r="B3668" s="366">
        <v>141.87</v>
      </c>
    </row>
    <row r="3669" spans="1:2">
      <c r="A3669" s="365" t="s">
        <v>3836</v>
      </c>
      <c r="B3669" s="366">
        <v>133.63999999999999</v>
      </c>
    </row>
    <row r="3670" spans="1:2">
      <c r="A3670" s="365" t="s">
        <v>3837</v>
      </c>
      <c r="B3670" s="366">
        <v>152.86000000000001</v>
      </c>
    </row>
    <row r="3671" spans="1:2">
      <c r="A3671" s="365" t="s">
        <v>3838</v>
      </c>
      <c r="B3671" s="366">
        <v>144.63</v>
      </c>
    </row>
    <row r="3672" spans="1:2">
      <c r="A3672" s="365" t="s">
        <v>3839</v>
      </c>
      <c r="B3672" s="366">
        <v>207.77</v>
      </c>
    </row>
    <row r="3673" spans="1:2">
      <c r="A3673" s="365" t="s">
        <v>3840</v>
      </c>
      <c r="B3673" s="366">
        <v>199.54</v>
      </c>
    </row>
    <row r="3674" spans="1:2">
      <c r="A3674" s="365" t="s">
        <v>3841</v>
      </c>
      <c r="B3674" s="366">
        <v>102.79</v>
      </c>
    </row>
    <row r="3675" spans="1:2">
      <c r="A3675" s="365" t="s">
        <v>3842</v>
      </c>
      <c r="B3675" s="366">
        <v>97.55</v>
      </c>
    </row>
    <row r="3676" spans="1:2">
      <c r="A3676" s="365" t="s">
        <v>3843</v>
      </c>
      <c r="B3676" s="366">
        <v>113.9</v>
      </c>
    </row>
    <row r="3677" spans="1:2">
      <c r="A3677" s="365" t="s">
        <v>3844</v>
      </c>
      <c r="B3677" s="366">
        <v>108.65</v>
      </c>
    </row>
    <row r="3678" spans="1:2">
      <c r="A3678" s="365" t="s">
        <v>3845</v>
      </c>
      <c r="B3678" s="366">
        <v>169.37</v>
      </c>
    </row>
    <row r="3679" spans="1:2">
      <c r="A3679" s="365" t="s">
        <v>3846</v>
      </c>
      <c r="B3679" s="366">
        <v>164.12</v>
      </c>
    </row>
    <row r="3680" spans="1:2">
      <c r="A3680" s="365" t="s">
        <v>3847</v>
      </c>
      <c r="B3680" s="366">
        <v>140.16</v>
      </c>
    </row>
    <row r="3681" spans="1:2">
      <c r="A3681" s="365" t="s">
        <v>3848</v>
      </c>
      <c r="B3681" s="366">
        <v>132.66</v>
      </c>
    </row>
    <row r="3682" spans="1:2">
      <c r="A3682" s="365" t="s">
        <v>3849</v>
      </c>
      <c r="B3682" s="366">
        <v>151.31</v>
      </c>
    </row>
    <row r="3683" spans="1:2">
      <c r="A3683" s="365" t="s">
        <v>3850</v>
      </c>
      <c r="B3683" s="366">
        <v>143.81</v>
      </c>
    </row>
    <row r="3684" spans="1:2">
      <c r="A3684" s="365" t="s">
        <v>3851</v>
      </c>
      <c r="B3684" s="366">
        <v>207.13</v>
      </c>
    </row>
    <row r="3685" spans="1:2">
      <c r="A3685" s="365" t="s">
        <v>3852</v>
      </c>
      <c r="B3685" s="366">
        <v>199.63</v>
      </c>
    </row>
    <row r="3686" spans="1:2">
      <c r="A3686" s="365" t="s">
        <v>3853</v>
      </c>
      <c r="B3686" s="366">
        <v>161.36000000000001</v>
      </c>
    </row>
    <row r="3687" spans="1:2">
      <c r="A3687" s="365" t="s">
        <v>3854</v>
      </c>
      <c r="B3687" s="366">
        <v>152.30000000000001</v>
      </c>
    </row>
    <row r="3688" spans="1:2">
      <c r="A3688" s="365" t="s">
        <v>3855</v>
      </c>
      <c r="B3688" s="366">
        <v>172.35</v>
      </c>
    </row>
    <row r="3689" spans="1:2">
      <c r="A3689" s="365" t="s">
        <v>3856</v>
      </c>
      <c r="B3689" s="366">
        <v>163.29</v>
      </c>
    </row>
    <row r="3690" spans="1:2">
      <c r="A3690" s="365" t="s">
        <v>3857</v>
      </c>
      <c r="B3690" s="366">
        <v>227.27</v>
      </c>
    </row>
    <row r="3691" spans="1:2">
      <c r="A3691" s="365" t="s">
        <v>3858</v>
      </c>
      <c r="B3691" s="366">
        <v>218.21</v>
      </c>
    </row>
    <row r="3692" spans="1:2">
      <c r="A3692" s="365" t="s">
        <v>3859</v>
      </c>
      <c r="B3692" s="366">
        <v>30.85</v>
      </c>
    </row>
    <row r="3693" spans="1:2">
      <c r="A3693" s="365" t="s">
        <v>3860</v>
      </c>
      <c r="B3693" s="366">
        <v>30.49</v>
      </c>
    </row>
    <row r="3694" spans="1:2">
      <c r="A3694" s="365" t="s">
        <v>3861</v>
      </c>
      <c r="B3694" s="366">
        <v>49.53</v>
      </c>
    </row>
    <row r="3695" spans="1:2">
      <c r="A3695" s="365" t="s">
        <v>3862</v>
      </c>
      <c r="B3695" s="366">
        <v>48.98</v>
      </c>
    </row>
    <row r="3696" spans="1:2">
      <c r="A3696" s="365" t="s">
        <v>3863</v>
      </c>
      <c r="B3696" s="366">
        <v>45.51</v>
      </c>
    </row>
    <row r="3697" spans="1:2">
      <c r="A3697" s="365" t="s">
        <v>3864</v>
      </c>
      <c r="B3697" s="366">
        <v>44.83</v>
      </c>
    </row>
    <row r="3698" spans="1:2">
      <c r="A3698" s="365" t="s">
        <v>3865</v>
      </c>
      <c r="B3698" s="366">
        <v>40.57</v>
      </c>
    </row>
    <row r="3699" spans="1:2">
      <c r="A3699" s="365" t="s">
        <v>3866</v>
      </c>
      <c r="B3699" s="366">
        <v>40.049999999999997</v>
      </c>
    </row>
    <row r="3700" spans="1:2">
      <c r="A3700" s="365" t="s">
        <v>3867</v>
      </c>
      <c r="B3700" s="366">
        <v>59.12</v>
      </c>
    </row>
    <row r="3701" spans="1:2">
      <c r="A3701" s="365" t="s">
        <v>3868</v>
      </c>
      <c r="B3701" s="366">
        <v>58.5</v>
      </c>
    </row>
    <row r="3702" spans="1:2">
      <c r="A3702" s="365" t="s">
        <v>3869</v>
      </c>
      <c r="B3702" s="366">
        <v>57.3</v>
      </c>
    </row>
    <row r="3703" spans="1:2">
      <c r="A3703" s="365" t="s">
        <v>3870</v>
      </c>
      <c r="B3703" s="366">
        <v>56.48</v>
      </c>
    </row>
    <row r="3704" spans="1:2">
      <c r="A3704" s="365" t="s">
        <v>3871</v>
      </c>
      <c r="B3704" s="366">
        <v>97.08</v>
      </c>
    </row>
    <row r="3705" spans="1:2">
      <c r="A3705" s="365" t="s">
        <v>3872</v>
      </c>
      <c r="B3705" s="366">
        <v>89.52</v>
      </c>
    </row>
    <row r="3706" spans="1:2">
      <c r="A3706" s="365" t="s">
        <v>3873</v>
      </c>
      <c r="B3706" s="366">
        <v>286.8</v>
      </c>
    </row>
    <row r="3707" spans="1:2">
      <c r="A3707" s="365" t="s">
        <v>3874</v>
      </c>
      <c r="B3707" s="366">
        <v>267.07</v>
      </c>
    </row>
    <row r="3708" spans="1:2">
      <c r="A3708" s="365" t="s">
        <v>3875</v>
      </c>
      <c r="B3708" s="366">
        <v>359.82</v>
      </c>
    </row>
    <row r="3709" spans="1:2">
      <c r="A3709" s="365" t="s">
        <v>3876</v>
      </c>
      <c r="B3709" s="366">
        <v>335.89</v>
      </c>
    </row>
    <row r="3710" spans="1:2">
      <c r="A3710" s="365" t="s">
        <v>3877</v>
      </c>
      <c r="B3710" s="366">
        <v>294.02</v>
      </c>
    </row>
    <row r="3711" spans="1:2">
      <c r="A3711" s="365" t="s">
        <v>3878</v>
      </c>
      <c r="B3711" s="366">
        <v>273.17</v>
      </c>
    </row>
    <row r="3712" spans="1:2">
      <c r="A3712" s="365" t="s">
        <v>3879</v>
      </c>
      <c r="B3712" s="366">
        <v>354.17</v>
      </c>
    </row>
    <row r="3713" spans="1:2">
      <c r="A3713" s="365" t="s">
        <v>3880</v>
      </c>
      <c r="B3713" s="366">
        <v>329.37</v>
      </c>
    </row>
    <row r="3714" spans="1:2">
      <c r="A3714" s="365" t="s">
        <v>3881</v>
      </c>
      <c r="B3714" s="366">
        <v>184.82</v>
      </c>
    </row>
    <row r="3715" spans="1:2">
      <c r="A3715" s="365" t="s">
        <v>3882</v>
      </c>
      <c r="B3715" s="366">
        <v>168.51</v>
      </c>
    </row>
    <row r="3716" spans="1:2">
      <c r="A3716" s="365" t="s">
        <v>3883</v>
      </c>
      <c r="B3716" s="366">
        <v>185.83</v>
      </c>
    </row>
    <row r="3717" spans="1:2">
      <c r="A3717" s="365" t="s">
        <v>3884</v>
      </c>
      <c r="B3717" s="366">
        <v>168.93</v>
      </c>
    </row>
    <row r="3718" spans="1:2">
      <c r="A3718" s="365" t="s">
        <v>3885</v>
      </c>
      <c r="B3718" s="366">
        <v>238.36</v>
      </c>
    </row>
    <row r="3719" spans="1:2">
      <c r="A3719" s="365" t="s">
        <v>3886</v>
      </c>
      <c r="B3719" s="366">
        <v>221.78</v>
      </c>
    </row>
    <row r="3720" spans="1:2">
      <c r="A3720" s="365" t="s">
        <v>3887</v>
      </c>
      <c r="B3720" s="366">
        <v>297.95</v>
      </c>
    </row>
    <row r="3721" spans="1:2">
      <c r="A3721" s="365" t="s">
        <v>3888</v>
      </c>
      <c r="B3721" s="366">
        <v>277.22000000000003</v>
      </c>
    </row>
    <row r="3722" spans="1:2">
      <c r="A3722" s="365" t="s">
        <v>3889</v>
      </c>
      <c r="B3722" s="366">
        <v>250.28</v>
      </c>
    </row>
    <row r="3723" spans="1:2">
      <c r="A3723" s="365" t="s">
        <v>3890</v>
      </c>
      <c r="B3723" s="366">
        <v>232.86</v>
      </c>
    </row>
    <row r="3724" spans="1:2">
      <c r="A3724" s="365" t="s">
        <v>3891</v>
      </c>
      <c r="B3724" s="366">
        <v>321.79000000000002</v>
      </c>
    </row>
    <row r="3725" spans="1:2">
      <c r="A3725" s="365" t="s">
        <v>3892</v>
      </c>
      <c r="B3725" s="366">
        <v>299.39999999999998</v>
      </c>
    </row>
    <row r="3726" spans="1:2">
      <c r="A3726" s="365" t="s">
        <v>3893</v>
      </c>
      <c r="B3726" s="366">
        <v>154.88</v>
      </c>
    </row>
    <row r="3727" spans="1:2">
      <c r="A3727" s="365" t="s">
        <v>3894</v>
      </c>
      <c r="B3727" s="366">
        <v>141.29</v>
      </c>
    </row>
    <row r="3728" spans="1:2">
      <c r="A3728" s="365" t="s">
        <v>3895</v>
      </c>
      <c r="B3728" s="366">
        <v>156.28</v>
      </c>
    </row>
    <row r="3729" spans="1:2">
      <c r="A3729" s="365" t="s">
        <v>3896</v>
      </c>
      <c r="B3729" s="366">
        <v>142.21</v>
      </c>
    </row>
    <row r="3730" spans="1:2">
      <c r="A3730" s="365" t="s">
        <v>3897</v>
      </c>
      <c r="B3730" s="366">
        <v>189.75</v>
      </c>
    </row>
    <row r="3731" spans="1:2">
      <c r="A3731" s="365" t="s">
        <v>3898</v>
      </c>
      <c r="B3731" s="366">
        <v>174.77</v>
      </c>
    </row>
    <row r="3732" spans="1:2">
      <c r="A3732" s="365" t="s">
        <v>3899</v>
      </c>
      <c r="B3732" s="366">
        <v>222.65</v>
      </c>
    </row>
    <row r="3733" spans="1:2">
      <c r="A3733" s="365" t="s">
        <v>3900</v>
      </c>
      <c r="B3733" s="366">
        <v>207.67</v>
      </c>
    </row>
    <row r="3734" spans="1:2">
      <c r="A3734" s="365" t="s">
        <v>3901</v>
      </c>
      <c r="B3734" s="366">
        <v>263.7</v>
      </c>
    </row>
    <row r="3735" spans="1:2">
      <c r="A3735" s="365" t="s">
        <v>3902</v>
      </c>
      <c r="B3735" s="366">
        <v>249.01</v>
      </c>
    </row>
    <row r="3736" spans="1:2">
      <c r="A3736" s="365" t="s">
        <v>3903</v>
      </c>
      <c r="B3736" s="366">
        <v>144.37</v>
      </c>
    </row>
    <row r="3737" spans="1:2">
      <c r="A3737" s="365" t="s">
        <v>3904</v>
      </c>
      <c r="B3737" s="366">
        <v>132.91999999999999</v>
      </c>
    </row>
    <row r="3738" spans="1:2">
      <c r="A3738" s="365" t="s">
        <v>3905</v>
      </c>
      <c r="B3738" s="366">
        <v>78.540000000000006</v>
      </c>
    </row>
    <row r="3739" spans="1:2">
      <c r="A3739" s="365" t="s">
        <v>3906</v>
      </c>
      <c r="B3739" s="366">
        <v>71.31</v>
      </c>
    </row>
    <row r="3740" spans="1:2">
      <c r="A3740" s="365" t="s">
        <v>3907</v>
      </c>
      <c r="B3740" s="366">
        <v>83.94</v>
      </c>
    </row>
    <row r="3741" spans="1:2">
      <c r="A3741" s="365" t="s">
        <v>3908</v>
      </c>
      <c r="B3741" s="366">
        <v>83.14</v>
      </c>
    </row>
    <row r="3742" spans="1:2">
      <c r="A3742" s="365" t="s">
        <v>3909</v>
      </c>
      <c r="B3742" s="366">
        <v>136.49</v>
      </c>
    </row>
    <row r="3743" spans="1:2">
      <c r="A3743" s="365" t="s">
        <v>3910</v>
      </c>
      <c r="B3743" s="366">
        <v>127.67</v>
      </c>
    </row>
    <row r="3744" spans="1:2">
      <c r="A3744" s="365" t="s">
        <v>3911</v>
      </c>
      <c r="B3744" s="366">
        <v>86.29</v>
      </c>
    </row>
    <row r="3745" spans="1:2">
      <c r="A3745" s="365" t="s">
        <v>3912</v>
      </c>
      <c r="B3745" s="366">
        <v>84.19</v>
      </c>
    </row>
    <row r="3746" spans="1:2">
      <c r="A3746" s="365" t="s">
        <v>3913</v>
      </c>
      <c r="B3746" s="366">
        <v>112.83</v>
      </c>
    </row>
    <row r="3747" spans="1:2">
      <c r="A3747" s="365" t="s">
        <v>3914</v>
      </c>
      <c r="B3747" s="366">
        <v>110.13</v>
      </c>
    </row>
    <row r="3748" spans="1:2">
      <c r="A3748" s="365" t="s">
        <v>3915</v>
      </c>
      <c r="B3748" s="366">
        <v>202.09</v>
      </c>
    </row>
    <row r="3749" spans="1:2">
      <c r="A3749" s="365" t="s">
        <v>3916</v>
      </c>
      <c r="B3749" s="366">
        <v>193.8</v>
      </c>
    </row>
    <row r="3750" spans="1:2">
      <c r="A3750" s="365" t="s">
        <v>3917</v>
      </c>
      <c r="B3750" s="366">
        <v>6.9</v>
      </c>
    </row>
    <row r="3751" spans="1:2">
      <c r="A3751" s="365" t="s">
        <v>3918</v>
      </c>
      <c r="B3751" s="366">
        <v>6.9</v>
      </c>
    </row>
    <row r="3752" spans="1:2">
      <c r="A3752" s="365" t="s">
        <v>3919</v>
      </c>
      <c r="B3752" s="366">
        <v>14</v>
      </c>
    </row>
    <row r="3753" spans="1:2">
      <c r="A3753" s="365" t="s">
        <v>3920</v>
      </c>
      <c r="B3753" s="366">
        <v>14</v>
      </c>
    </row>
    <row r="3754" spans="1:2">
      <c r="A3754" s="365" t="s">
        <v>3921</v>
      </c>
      <c r="B3754" s="366">
        <v>255</v>
      </c>
    </row>
    <row r="3755" spans="1:2">
      <c r="A3755" s="365" t="s">
        <v>3922</v>
      </c>
      <c r="B3755" s="366">
        <v>255</v>
      </c>
    </row>
    <row r="3756" spans="1:2">
      <c r="A3756" s="365" t="s">
        <v>3923</v>
      </c>
      <c r="B3756" s="366">
        <v>7.05</v>
      </c>
    </row>
    <row r="3757" spans="1:2">
      <c r="A3757" s="365" t="s">
        <v>3924</v>
      </c>
      <c r="B3757" s="366">
        <v>7.05</v>
      </c>
    </row>
    <row r="3758" spans="1:2">
      <c r="A3758" s="365" t="s">
        <v>3925</v>
      </c>
      <c r="B3758" s="366">
        <v>31.62</v>
      </c>
    </row>
    <row r="3759" spans="1:2">
      <c r="A3759" s="365" t="s">
        <v>3926</v>
      </c>
      <c r="B3759" s="366">
        <v>31.62</v>
      </c>
    </row>
    <row r="3760" spans="1:2">
      <c r="A3760" s="365" t="s">
        <v>3927</v>
      </c>
      <c r="B3760" s="366">
        <v>7066</v>
      </c>
    </row>
    <row r="3761" spans="1:2">
      <c r="A3761" s="365" t="s">
        <v>3928</v>
      </c>
      <c r="B3761" s="366">
        <v>6419</v>
      </c>
    </row>
    <row r="3762" spans="1:2">
      <c r="A3762" s="365" t="s">
        <v>3929</v>
      </c>
      <c r="B3762" s="366">
        <v>5387</v>
      </c>
    </row>
    <row r="3763" spans="1:2">
      <c r="A3763" s="365" t="s">
        <v>3930</v>
      </c>
      <c r="B3763" s="366">
        <v>5387</v>
      </c>
    </row>
    <row r="3764" spans="1:2">
      <c r="A3764" s="365" t="s">
        <v>3931</v>
      </c>
      <c r="B3764" s="366">
        <v>3252.48</v>
      </c>
    </row>
    <row r="3765" spans="1:2">
      <c r="A3765" s="365" t="s">
        <v>3932</v>
      </c>
      <c r="B3765" s="366">
        <v>2817.76</v>
      </c>
    </row>
    <row r="3766" spans="1:2">
      <c r="A3766" s="365" t="s">
        <v>3933</v>
      </c>
      <c r="B3766" s="366">
        <v>5897.76</v>
      </c>
    </row>
    <row r="3767" spans="1:2">
      <c r="A3767" s="365" t="s">
        <v>3934</v>
      </c>
      <c r="B3767" s="366">
        <v>5111.04</v>
      </c>
    </row>
    <row r="3768" spans="1:2">
      <c r="A3768" s="365" t="s">
        <v>3935</v>
      </c>
      <c r="B3768" s="366">
        <v>4591.84</v>
      </c>
    </row>
    <row r="3769" spans="1:2">
      <c r="A3769" s="365" t="s">
        <v>3936</v>
      </c>
      <c r="B3769" s="366">
        <v>3977.6</v>
      </c>
    </row>
    <row r="3770" spans="1:2">
      <c r="A3770" s="365" t="s">
        <v>3937</v>
      </c>
      <c r="B3770" s="366">
        <v>4266.24</v>
      </c>
    </row>
    <row r="3771" spans="1:2">
      <c r="A3771" s="365" t="s">
        <v>3938</v>
      </c>
      <c r="B3771" s="366">
        <v>3696</v>
      </c>
    </row>
    <row r="3772" spans="1:2">
      <c r="A3772" s="365" t="s">
        <v>3939</v>
      </c>
      <c r="B3772" s="366">
        <v>4266.24</v>
      </c>
    </row>
    <row r="3773" spans="1:2">
      <c r="A3773" s="365" t="s">
        <v>3940</v>
      </c>
      <c r="B3773" s="366">
        <v>3696</v>
      </c>
    </row>
    <row r="3774" spans="1:2">
      <c r="A3774" s="365" t="s">
        <v>3941</v>
      </c>
      <c r="B3774" s="366">
        <v>4591.84</v>
      </c>
    </row>
    <row r="3775" spans="1:2">
      <c r="A3775" s="365" t="s">
        <v>3942</v>
      </c>
      <c r="B3775" s="366">
        <v>3977.6</v>
      </c>
    </row>
    <row r="3776" spans="1:2">
      <c r="A3776" s="365" t="s">
        <v>3943</v>
      </c>
      <c r="B3776" s="366">
        <v>4266.24</v>
      </c>
    </row>
    <row r="3777" spans="1:2">
      <c r="A3777" s="365" t="s">
        <v>3944</v>
      </c>
      <c r="B3777" s="366">
        <v>3696</v>
      </c>
    </row>
    <row r="3778" spans="1:2">
      <c r="A3778" s="365" t="s">
        <v>3945</v>
      </c>
      <c r="B3778" s="366">
        <v>4266.24</v>
      </c>
    </row>
    <row r="3779" spans="1:2">
      <c r="A3779" s="365" t="s">
        <v>3946</v>
      </c>
      <c r="B3779" s="366">
        <v>3696</v>
      </c>
    </row>
    <row r="3780" spans="1:2">
      <c r="A3780" s="365" t="s">
        <v>3947</v>
      </c>
      <c r="B3780" s="366">
        <v>4266.24</v>
      </c>
    </row>
    <row r="3781" spans="1:2">
      <c r="A3781" s="365" t="s">
        <v>3948</v>
      </c>
      <c r="B3781" s="366">
        <v>3696</v>
      </c>
    </row>
    <row r="3782" spans="1:2">
      <c r="A3782" s="365" t="s">
        <v>3949</v>
      </c>
      <c r="B3782" s="366">
        <v>4266.24</v>
      </c>
    </row>
    <row r="3783" spans="1:2">
      <c r="A3783" s="365" t="s">
        <v>3950</v>
      </c>
      <c r="B3783" s="366">
        <v>3696</v>
      </c>
    </row>
    <row r="3784" spans="1:2">
      <c r="A3784" s="365" t="s">
        <v>3951</v>
      </c>
      <c r="B3784" s="366">
        <v>4266.24</v>
      </c>
    </row>
    <row r="3785" spans="1:2">
      <c r="A3785" s="365" t="s">
        <v>3952</v>
      </c>
      <c r="B3785" s="366">
        <v>3696</v>
      </c>
    </row>
    <row r="3786" spans="1:2">
      <c r="A3786" s="365" t="s">
        <v>3953</v>
      </c>
      <c r="B3786" s="366">
        <v>4591.84</v>
      </c>
    </row>
    <row r="3787" spans="1:2">
      <c r="A3787" s="365" t="s">
        <v>3954</v>
      </c>
      <c r="B3787" s="366">
        <v>3977.6</v>
      </c>
    </row>
    <row r="3788" spans="1:2">
      <c r="A3788" s="365" t="s">
        <v>3955</v>
      </c>
      <c r="B3788" s="366">
        <v>4266.24</v>
      </c>
    </row>
    <row r="3789" spans="1:2">
      <c r="A3789" s="365" t="s">
        <v>3956</v>
      </c>
      <c r="B3789" s="366">
        <v>3696</v>
      </c>
    </row>
    <row r="3790" spans="1:2">
      <c r="A3790" s="365" t="s">
        <v>3957</v>
      </c>
      <c r="B3790" s="366">
        <v>4266.24</v>
      </c>
    </row>
    <row r="3791" spans="1:2">
      <c r="A3791" s="365" t="s">
        <v>3958</v>
      </c>
      <c r="B3791" s="366">
        <v>3696</v>
      </c>
    </row>
    <row r="3792" spans="1:2">
      <c r="A3792" s="365" t="s">
        <v>3959</v>
      </c>
      <c r="B3792" s="366">
        <v>3087.04</v>
      </c>
    </row>
    <row r="3793" spans="1:2">
      <c r="A3793" s="365" t="s">
        <v>3960</v>
      </c>
      <c r="B3793" s="366">
        <v>2675.2</v>
      </c>
    </row>
    <row r="3794" spans="1:2">
      <c r="A3794" s="365" t="s">
        <v>3961</v>
      </c>
      <c r="B3794" s="366">
        <v>3087.04</v>
      </c>
    </row>
    <row r="3795" spans="1:2">
      <c r="A3795" s="365" t="s">
        <v>3962</v>
      </c>
      <c r="B3795" s="366">
        <v>2675.2</v>
      </c>
    </row>
    <row r="3796" spans="1:2">
      <c r="A3796" s="365" t="s">
        <v>3963</v>
      </c>
      <c r="B3796" s="366">
        <v>4591.84</v>
      </c>
    </row>
    <row r="3797" spans="1:2">
      <c r="A3797" s="365" t="s">
        <v>3964</v>
      </c>
      <c r="B3797" s="366">
        <v>3977.6</v>
      </c>
    </row>
    <row r="3798" spans="1:2">
      <c r="A3798" s="365" t="s">
        <v>3965</v>
      </c>
      <c r="B3798" s="366">
        <v>4266.24</v>
      </c>
    </row>
    <row r="3799" spans="1:2">
      <c r="A3799" s="365" t="s">
        <v>3966</v>
      </c>
      <c r="B3799" s="366">
        <v>3696</v>
      </c>
    </row>
    <row r="3800" spans="1:2">
      <c r="A3800" s="365" t="s">
        <v>3967</v>
      </c>
      <c r="B3800" s="366">
        <v>4266.24</v>
      </c>
    </row>
    <row r="3801" spans="1:2">
      <c r="A3801" s="365" t="s">
        <v>3968</v>
      </c>
      <c r="B3801" s="366">
        <v>3696</v>
      </c>
    </row>
    <row r="3802" spans="1:2">
      <c r="A3802" s="365" t="s">
        <v>3969</v>
      </c>
      <c r="B3802" s="366">
        <v>4143.04</v>
      </c>
    </row>
    <row r="3803" spans="1:2">
      <c r="A3803" s="365" t="s">
        <v>3970</v>
      </c>
      <c r="B3803" s="366">
        <v>3590.4</v>
      </c>
    </row>
    <row r="3804" spans="1:2">
      <c r="A3804" s="365" t="s">
        <v>3971</v>
      </c>
      <c r="B3804" s="366">
        <v>4792.4799999999996</v>
      </c>
    </row>
    <row r="3805" spans="1:2">
      <c r="A3805" s="365" t="s">
        <v>3972</v>
      </c>
      <c r="B3805" s="366">
        <v>4153.6000000000004</v>
      </c>
    </row>
    <row r="3806" spans="1:2">
      <c r="A3806" s="365" t="s">
        <v>3973</v>
      </c>
      <c r="B3806" s="366">
        <v>5049.4399999999996</v>
      </c>
    </row>
    <row r="3807" spans="1:2">
      <c r="A3807" s="365" t="s">
        <v>3974</v>
      </c>
      <c r="B3807" s="366">
        <v>4375.3599999999997</v>
      </c>
    </row>
    <row r="3808" spans="1:2">
      <c r="A3808" s="365" t="s">
        <v>3975</v>
      </c>
      <c r="B3808" s="366">
        <v>5049.4399999999996</v>
      </c>
    </row>
    <row r="3809" spans="1:2">
      <c r="A3809" s="365" t="s">
        <v>3976</v>
      </c>
      <c r="B3809" s="366">
        <v>4375.3599999999997</v>
      </c>
    </row>
    <row r="3810" spans="1:2">
      <c r="A3810" s="365" t="s">
        <v>3977</v>
      </c>
      <c r="B3810" s="366">
        <v>3252.48</v>
      </c>
    </row>
    <row r="3811" spans="1:2">
      <c r="A3811" s="365" t="s">
        <v>3978</v>
      </c>
      <c r="B3811" s="366">
        <v>2817.76</v>
      </c>
    </row>
    <row r="3812" spans="1:2">
      <c r="A3812" s="365" t="s">
        <v>3979</v>
      </c>
      <c r="B3812" s="366">
        <v>1460.4</v>
      </c>
    </row>
    <row r="3813" spans="1:2">
      <c r="A3813" s="365" t="s">
        <v>3980</v>
      </c>
      <c r="B3813" s="366">
        <v>1266</v>
      </c>
    </row>
    <row r="3814" spans="1:2">
      <c r="A3814" s="365" t="s">
        <v>3981</v>
      </c>
      <c r="B3814" s="366">
        <v>3252.48</v>
      </c>
    </row>
    <row r="3815" spans="1:2">
      <c r="A3815" s="365" t="s">
        <v>3982</v>
      </c>
      <c r="B3815" s="366">
        <v>2817.76</v>
      </c>
    </row>
    <row r="3816" spans="1:2">
      <c r="A3816" s="365" t="s">
        <v>3983</v>
      </c>
      <c r="B3816" s="366">
        <v>5897.76</v>
      </c>
    </row>
    <row r="3817" spans="1:2">
      <c r="A3817" s="365" t="s">
        <v>3984</v>
      </c>
      <c r="B3817" s="366">
        <v>5111.04</v>
      </c>
    </row>
    <row r="3818" spans="1:2">
      <c r="A3818" s="365" t="s">
        <v>3985</v>
      </c>
      <c r="B3818" s="366">
        <v>7096.32</v>
      </c>
    </row>
    <row r="3819" spans="1:2">
      <c r="A3819" s="365" t="s">
        <v>3986</v>
      </c>
      <c r="B3819" s="366">
        <v>6149.44</v>
      </c>
    </row>
    <row r="3820" spans="1:2">
      <c r="A3820" s="365" t="s">
        <v>3987</v>
      </c>
      <c r="B3820" s="366">
        <v>9750.4</v>
      </c>
    </row>
    <row r="3821" spans="1:2">
      <c r="A3821" s="365" t="s">
        <v>3988</v>
      </c>
      <c r="B3821" s="366">
        <v>8449.76</v>
      </c>
    </row>
    <row r="3822" spans="1:2">
      <c r="A3822" s="365" t="s">
        <v>3989</v>
      </c>
      <c r="B3822" s="366">
        <v>7096.32</v>
      </c>
    </row>
    <row r="3823" spans="1:2">
      <c r="A3823" s="365" t="s">
        <v>3990</v>
      </c>
      <c r="B3823" s="366">
        <v>6149.44</v>
      </c>
    </row>
    <row r="3824" spans="1:2">
      <c r="A3824" s="365" t="s">
        <v>3991</v>
      </c>
      <c r="B3824" s="366">
        <v>18207.2</v>
      </c>
    </row>
    <row r="3825" spans="1:2">
      <c r="A3825" s="365" t="s">
        <v>3992</v>
      </c>
      <c r="B3825" s="366">
        <v>15776.64</v>
      </c>
    </row>
    <row r="3826" spans="1:2">
      <c r="A3826" s="365" t="s">
        <v>3993</v>
      </c>
      <c r="B3826" s="366">
        <v>36412.639999999999</v>
      </c>
    </row>
    <row r="3827" spans="1:2">
      <c r="A3827" s="365" t="s">
        <v>3994</v>
      </c>
      <c r="B3827" s="366">
        <v>31551.52</v>
      </c>
    </row>
    <row r="3828" spans="1:2">
      <c r="A3828" s="365" t="s">
        <v>3995</v>
      </c>
      <c r="B3828" s="366">
        <v>41875.68</v>
      </c>
    </row>
    <row r="3829" spans="1:2">
      <c r="A3829" s="365" t="s">
        <v>3996</v>
      </c>
      <c r="B3829" s="366">
        <v>36284.160000000003</v>
      </c>
    </row>
    <row r="3830" spans="1:2">
      <c r="A3830" s="365" t="s">
        <v>3997</v>
      </c>
      <c r="B3830" s="366">
        <v>5897.76</v>
      </c>
    </row>
    <row r="3831" spans="1:2">
      <c r="A3831" s="365" t="s">
        <v>3998</v>
      </c>
      <c r="B3831" s="366">
        <v>5111.04</v>
      </c>
    </row>
    <row r="3832" spans="1:2">
      <c r="A3832" s="365" t="s">
        <v>3999</v>
      </c>
      <c r="B3832" s="366">
        <v>3907.2</v>
      </c>
    </row>
    <row r="3833" spans="1:2">
      <c r="A3833" s="365" t="s">
        <v>4000</v>
      </c>
      <c r="B3833" s="366">
        <v>3384.48</v>
      </c>
    </row>
    <row r="3834" spans="1:2">
      <c r="A3834" s="365" t="s">
        <v>4001</v>
      </c>
      <c r="B3834" s="366">
        <v>6812.96</v>
      </c>
    </row>
    <row r="3835" spans="1:2">
      <c r="A3835" s="365" t="s">
        <v>4002</v>
      </c>
      <c r="B3835" s="366">
        <v>5903.04</v>
      </c>
    </row>
    <row r="3836" spans="1:2">
      <c r="A3836" s="365" t="s">
        <v>4003</v>
      </c>
      <c r="B3836" s="366">
        <v>5049.4399999999996</v>
      </c>
    </row>
    <row r="3837" spans="1:2">
      <c r="A3837" s="365" t="s">
        <v>4004</v>
      </c>
      <c r="B3837" s="366">
        <v>4375.3599999999997</v>
      </c>
    </row>
    <row r="3838" spans="1:2">
      <c r="A3838" s="365" t="s">
        <v>4005</v>
      </c>
      <c r="B3838" s="366">
        <v>25703.040000000001</v>
      </c>
    </row>
    <row r="3839" spans="1:2">
      <c r="A3839" s="365" t="s">
        <v>4006</v>
      </c>
      <c r="B3839" s="366">
        <v>22272.799999999999</v>
      </c>
    </row>
    <row r="3840" spans="1:2">
      <c r="A3840" s="365" t="s">
        <v>4007</v>
      </c>
      <c r="B3840" s="366">
        <v>3907.2</v>
      </c>
    </row>
    <row r="3841" spans="1:2">
      <c r="A3841" s="365" t="s">
        <v>4008</v>
      </c>
      <c r="B3841" s="366">
        <v>3384.48</v>
      </c>
    </row>
    <row r="3842" spans="1:2">
      <c r="A3842" s="365" t="s">
        <v>4009</v>
      </c>
      <c r="B3842" s="366">
        <v>3907.2</v>
      </c>
    </row>
    <row r="3843" spans="1:2">
      <c r="A3843" s="365" t="s">
        <v>4010</v>
      </c>
      <c r="B3843" s="366">
        <v>3384.48</v>
      </c>
    </row>
    <row r="3844" spans="1:2">
      <c r="A3844" s="365" t="s">
        <v>4011</v>
      </c>
      <c r="B3844" s="366">
        <v>4266.24</v>
      </c>
    </row>
    <row r="3845" spans="1:2">
      <c r="A3845" s="365" t="s">
        <v>4012</v>
      </c>
      <c r="B3845" s="366">
        <v>3696</v>
      </c>
    </row>
    <row r="3846" spans="1:2">
      <c r="A3846" s="365" t="s">
        <v>4013</v>
      </c>
      <c r="B3846" s="366">
        <v>4266.24</v>
      </c>
    </row>
    <row r="3847" spans="1:2">
      <c r="A3847" s="365" t="s">
        <v>4014</v>
      </c>
      <c r="B3847" s="366">
        <v>3696</v>
      </c>
    </row>
    <row r="3848" spans="1:2">
      <c r="A3848" s="365" t="s">
        <v>4015</v>
      </c>
      <c r="B3848" s="366">
        <v>5897.76</v>
      </c>
    </row>
    <row r="3849" spans="1:2">
      <c r="A3849" s="365" t="s">
        <v>4016</v>
      </c>
      <c r="B3849" s="366">
        <v>5111.04</v>
      </c>
    </row>
    <row r="3850" spans="1:2">
      <c r="A3850" s="365" t="s">
        <v>4017</v>
      </c>
      <c r="B3850" s="366">
        <v>4266.24</v>
      </c>
    </row>
    <row r="3851" spans="1:2">
      <c r="A3851" s="365" t="s">
        <v>4018</v>
      </c>
      <c r="B3851" s="366">
        <v>3696</v>
      </c>
    </row>
    <row r="3852" spans="1:2">
      <c r="A3852" s="365" t="s">
        <v>4019</v>
      </c>
      <c r="B3852" s="366">
        <v>7096.32</v>
      </c>
    </row>
    <row r="3853" spans="1:2">
      <c r="A3853" s="365" t="s">
        <v>4020</v>
      </c>
      <c r="B3853" s="366">
        <v>6149.44</v>
      </c>
    </row>
    <row r="3854" spans="1:2">
      <c r="A3854" s="365" t="s">
        <v>4021</v>
      </c>
      <c r="B3854" s="366">
        <v>5897.76</v>
      </c>
    </row>
    <row r="3855" spans="1:2">
      <c r="A3855" s="365" t="s">
        <v>4022</v>
      </c>
      <c r="B3855" s="366">
        <v>5111.04</v>
      </c>
    </row>
    <row r="3856" spans="1:2">
      <c r="A3856" s="365" t="s">
        <v>4023</v>
      </c>
      <c r="B3856" s="366">
        <v>3252.48</v>
      </c>
    </row>
    <row r="3857" spans="1:2">
      <c r="A3857" s="365" t="s">
        <v>4024</v>
      </c>
      <c r="B3857" s="366">
        <v>2817.76</v>
      </c>
    </row>
    <row r="3858" spans="1:2">
      <c r="A3858" s="365" t="s">
        <v>4025</v>
      </c>
      <c r="B3858" s="366">
        <v>5897.76</v>
      </c>
    </row>
    <row r="3859" spans="1:2">
      <c r="A3859" s="365" t="s">
        <v>4026</v>
      </c>
      <c r="B3859" s="366">
        <v>5111.04</v>
      </c>
    </row>
    <row r="3860" spans="1:2">
      <c r="A3860" s="365" t="s">
        <v>4027</v>
      </c>
      <c r="B3860" s="366">
        <v>4266.24</v>
      </c>
    </row>
    <row r="3861" spans="1:2">
      <c r="A3861" s="365" t="s">
        <v>4028</v>
      </c>
      <c r="B3861" s="366">
        <v>3696</v>
      </c>
    </row>
    <row r="3862" spans="1:2">
      <c r="A3862" s="365" t="s">
        <v>4029</v>
      </c>
      <c r="B3862" s="366">
        <v>4591.84</v>
      </c>
    </row>
    <row r="3863" spans="1:2">
      <c r="A3863" s="365" t="s">
        <v>4030</v>
      </c>
      <c r="B3863" s="366">
        <v>3977.6</v>
      </c>
    </row>
    <row r="3864" spans="1:2">
      <c r="A3864" s="365" t="s">
        <v>4031</v>
      </c>
      <c r="B3864" s="366">
        <v>4591.84</v>
      </c>
    </row>
    <row r="3865" spans="1:2">
      <c r="A3865" s="365" t="s">
        <v>4032</v>
      </c>
      <c r="B3865" s="366">
        <v>3977.6</v>
      </c>
    </row>
    <row r="3866" spans="1:2">
      <c r="A3866" s="365" t="s">
        <v>4033</v>
      </c>
      <c r="B3866" s="366">
        <v>4792.4799999999996</v>
      </c>
    </row>
    <row r="3867" spans="1:2">
      <c r="A3867" s="365" t="s">
        <v>4034</v>
      </c>
      <c r="B3867" s="366">
        <v>4153.6000000000004</v>
      </c>
    </row>
    <row r="3868" spans="1:2">
      <c r="A3868" s="365" t="s">
        <v>4035</v>
      </c>
      <c r="B3868" s="366">
        <v>4266.24</v>
      </c>
    </row>
    <row r="3869" spans="1:2">
      <c r="A3869" s="365" t="s">
        <v>4036</v>
      </c>
      <c r="B3869" s="366">
        <v>3696</v>
      </c>
    </row>
    <row r="3870" spans="1:2">
      <c r="A3870" s="365" t="s">
        <v>4037</v>
      </c>
      <c r="B3870" s="366">
        <v>4048</v>
      </c>
    </row>
    <row r="3871" spans="1:2">
      <c r="A3871" s="365" t="s">
        <v>4038</v>
      </c>
      <c r="B3871" s="366">
        <v>3507.68</v>
      </c>
    </row>
    <row r="3872" spans="1:2">
      <c r="A3872" s="365" t="s">
        <v>4039</v>
      </c>
      <c r="B3872" s="366">
        <v>2493.92</v>
      </c>
    </row>
    <row r="3873" spans="1:2">
      <c r="A3873" s="365" t="s">
        <v>4040</v>
      </c>
      <c r="B3873" s="366">
        <v>2161.2800000000002</v>
      </c>
    </row>
    <row r="3874" spans="1:2">
      <c r="A3874" s="365" t="s">
        <v>4041</v>
      </c>
      <c r="B3874" s="366">
        <v>5049.4399999999996</v>
      </c>
    </row>
    <row r="3875" spans="1:2">
      <c r="A3875" s="365" t="s">
        <v>4042</v>
      </c>
      <c r="B3875" s="366">
        <v>4375.3599999999997</v>
      </c>
    </row>
    <row r="3876" spans="1:2">
      <c r="A3876" s="365" t="s">
        <v>4043</v>
      </c>
      <c r="B3876" s="366">
        <v>8340.64</v>
      </c>
    </row>
    <row r="3877" spans="1:2">
      <c r="A3877" s="365" t="s">
        <v>4044</v>
      </c>
      <c r="B3877" s="366">
        <v>7226.56</v>
      </c>
    </row>
    <row r="3878" spans="1:2">
      <c r="A3878" s="365" t="s">
        <v>4045</v>
      </c>
      <c r="B3878" s="366">
        <v>4591.84</v>
      </c>
    </row>
    <row r="3879" spans="1:2">
      <c r="A3879" s="365" t="s">
        <v>4046</v>
      </c>
      <c r="B3879" s="366">
        <v>3977.6</v>
      </c>
    </row>
    <row r="3880" spans="1:2">
      <c r="A3880" s="365" t="s">
        <v>4047</v>
      </c>
      <c r="B3880" s="366">
        <v>9750.4</v>
      </c>
    </row>
    <row r="3881" spans="1:2">
      <c r="A3881" s="365" t="s">
        <v>4048</v>
      </c>
      <c r="B3881" s="366">
        <v>8449.76</v>
      </c>
    </row>
    <row r="3882" spans="1:2">
      <c r="A3882" s="365" t="s">
        <v>4049</v>
      </c>
      <c r="B3882" s="366">
        <v>7096.32</v>
      </c>
    </row>
    <row r="3883" spans="1:2">
      <c r="A3883" s="365" t="s">
        <v>4050</v>
      </c>
      <c r="B3883" s="366">
        <v>6149.44</v>
      </c>
    </row>
    <row r="3884" spans="1:2">
      <c r="A3884" s="365" t="s">
        <v>4051</v>
      </c>
      <c r="B3884" s="366">
        <v>18207.2</v>
      </c>
    </row>
    <row r="3885" spans="1:2">
      <c r="A3885" s="365" t="s">
        <v>4052</v>
      </c>
      <c r="B3885" s="366">
        <v>15776.64</v>
      </c>
    </row>
    <row r="3886" spans="1:2">
      <c r="A3886" s="365" t="s">
        <v>4053</v>
      </c>
      <c r="B3886" s="366">
        <v>7096.32</v>
      </c>
    </row>
    <row r="3887" spans="1:2">
      <c r="A3887" s="365" t="s">
        <v>4054</v>
      </c>
      <c r="B3887" s="366">
        <v>6149.44</v>
      </c>
    </row>
    <row r="3888" spans="1:2">
      <c r="A3888" s="365" t="s">
        <v>4055</v>
      </c>
      <c r="B3888" s="366">
        <v>7096.32</v>
      </c>
    </row>
    <row r="3889" spans="1:2">
      <c r="A3889" s="365" t="s">
        <v>4056</v>
      </c>
      <c r="B3889" s="366">
        <v>6149.44</v>
      </c>
    </row>
    <row r="3890" spans="1:2">
      <c r="A3890" s="365" t="s">
        <v>4057</v>
      </c>
      <c r="B3890" s="366">
        <v>3907.2</v>
      </c>
    </row>
    <row r="3891" spans="1:2">
      <c r="A3891" s="365" t="s">
        <v>4058</v>
      </c>
      <c r="B3891" s="366">
        <v>3384.48</v>
      </c>
    </row>
    <row r="3892" spans="1:2">
      <c r="A3892" s="365" t="s">
        <v>4059</v>
      </c>
      <c r="B3892" s="366">
        <v>7096.32</v>
      </c>
    </row>
    <row r="3893" spans="1:2">
      <c r="A3893" s="365" t="s">
        <v>4060</v>
      </c>
      <c r="B3893" s="366">
        <v>6149.44</v>
      </c>
    </row>
    <row r="3894" spans="1:2">
      <c r="A3894" s="365" t="s">
        <v>4061</v>
      </c>
      <c r="B3894" s="366">
        <v>7096.32</v>
      </c>
    </row>
    <row r="3895" spans="1:2">
      <c r="A3895" s="365" t="s">
        <v>4062</v>
      </c>
      <c r="B3895" s="366">
        <v>6149.44</v>
      </c>
    </row>
    <row r="3896" spans="1:2">
      <c r="A3896" s="365" t="s">
        <v>4063</v>
      </c>
      <c r="B3896" s="366">
        <v>18207.2</v>
      </c>
    </row>
    <row r="3897" spans="1:2">
      <c r="A3897" s="365" t="s">
        <v>4064</v>
      </c>
      <c r="B3897" s="366">
        <v>15776.64</v>
      </c>
    </row>
    <row r="3898" spans="1:2">
      <c r="A3898" s="365" t="s">
        <v>4065</v>
      </c>
      <c r="B3898" s="366">
        <v>5049.4399999999996</v>
      </c>
    </row>
    <row r="3899" spans="1:2">
      <c r="A3899" s="365" t="s">
        <v>4066</v>
      </c>
      <c r="B3899" s="366">
        <v>4375.3599999999997</v>
      </c>
    </row>
    <row r="3900" spans="1:2">
      <c r="A3900" s="365" t="s">
        <v>4067</v>
      </c>
      <c r="B3900" s="366">
        <v>3907.2</v>
      </c>
    </row>
    <row r="3901" spans="1:2">
      <c r="A3901" s="365" t="s">
        <v>4068</v>
      </c>
      <c r="B3901" s="366">
        <v>3384.48</v>
      </c>
    </row>
    <row r="3902" spans="1:2">
      <c r="A3902" s="365" t="s">
        <v>4069</v>
      </c>
      <c r="B3902" s="366">
        <v>4591.84</v>
      </c>
    </row>
    <row r="3903" spans="1:2">
      <c r="A3903" s="365" t="s">
        <v>4070</v>
      </c>
      <c r="B3903" s="366">
        <v>3977.6</v>
      </c>
    </row>
    <row r="3904" spans="1:2">
      <c r="A3904" s="365" t="s">
        <v>4071</v>
      </c>
      <c r="B3904" s="366">
        <v>4591.84</v>
      </c>
    </row>
    <row r="3905" spans="1:2">
      <c r="A3905" s="365" t="s">
        <v>4072</v>
      </c>
      <c r="B3905" s="366">
        <v>3977.6</v>
      </c>
    </row>
    <row r="3906" spans="1:2">
      <c r="A3906" s="365" t="s">
        <v>4073</v>
      </c>
      <c r="B3906" s="366">
        <v>3087.04</v>
      </c>
    </row>
    <row r="3907" spans="1:2">
      <c r="A3907" s="365" t="s">
        <v>4074</v>
      </c>
      <c r="B3907" s="366">
        <v>2675.2</v>
      </c>
    </row>
    <row r="3908" spans="1:2">
      <c r="A3908" s="365" t="s">
        <v>4075</v>
      </c>
      <c r="B3908" s="366">
        <v>3087.04</v>
      </c>
    </row>
    <row r="3909" spans="1:2">
      <c r="A3909" s="365" t="s">
        <v>4076</v>
      </c>
      <c r="B3909" s="366">
        <v>2675.2</v>
      </c>
    </row>
    <row r="3910" spans="1:2">
      <c r="A3910" s="365" t="s">
        <v>4077</v>
      </c>
      <c r="B3910" s="366">
        <v>15249.51</v>
      </c>
    </row>
    <row r="3911" spans="1:2">
      <c r="A3911" s="365" t="s">
        <v>4078</v>
      </c>
      <c r="B3911" s="366">
        <v>13211.29</v>
      </c>
    </row>
    <row r="3912" spans="1:2">
      <c r="A3912" s="365" t="s">
        <v>4079</v>
      </c>
      <c r="B3912" s="366">
        <v>30499.02</v>
      </c>
    </row>
    <row r="3913" spans="1:2">
      <c r="A3913" s="365" t="s">
        <v>4080</v>
      </c>
      <c r="B3913" s="366">
        <v>26422.58</v>
      </c>
    </row>
    <row r="3914" spans="1:2">
      <c r="A3914" s="365" t="s">
        <v>4081</v>
      </c>
      <c r="B3914" s="366">
        <v>45748.53</v>
      </c>
    </row>
    <row r="3915" spans="1:2">
      <c r="A3915" s="365" t="s">
        <v>4082</v>
      </c>
      <c r="B3915" s="366">
        <v>39633.870000000003</v>
      </c>
    </row>
    <row r="3916" spans="1:2">
      <c r="A3916" s="365" t="s">
        <v>4083</v>
      </c>
      <c r="B3916" s="366">
        <v>60998.04</v>
      </c>
    </row>
    <row r="3917" spans="1:2">
      <c r="A3917" s="365" t="s">
        <v>4084</v>
      </c>
      <c r="B3917" s="366">
        <v>52845.16</v>
      </c>
    </row>
    <row r="3918" spans="1:2">
      <c r="A3918" s="365" t="s">
        <v>4085</v>
      </c>
      <c r="B3918" s="366">
        <v>11817.4</v>
      </c>
    </row>
    <row r="3919" spans="1:2">
      <c r="A3919" s="365" t="s">
        <v>4086</v>
      </c>
      <c r="B3919" s="366">
        <v>10237.91</v>
      </c>
    </row>
    <row r="3920" spans="1:2">
      <c r="A3920" s="365" t="s">
        <v>4087</v>
      </c>
      <c r="B3920" s="366">
        <v>23634.81</v>
      </c>
    </row>
    <row r="3921" spans="1:2">
      <c r="A3921" s="365" t="s">
        <v>4088</v>
      </c>
      <c r="B3921" s="366">
        <v>20475.82</v>
      </c>
    </row>
    <row r="3922" spans="1:2">
      <c r="A3922" s="365" t="s">
        <v>4089</v>
      </c>
      <c r="B3922" s="366">
        <v>35452.21</v>
      </c>
    </row>
    <row r="3923" spans="1:2">
      <c r="A3923" s="365" t="s">
        <v>4090</v>
      </c>
      <c r="B3923" s="366">
        <v>30713.74</v>
      </c>
    </row>
    <row r="3924" spans="1:2">
      <c r="A3924" s="365" t="s">
        <v>4091</v>
      </c>
      <c r="B3924" s="366">
        <v>47269.62</v>
      </c>
    </row>
    <row r="3925" spans="1:2">
      <c r="A3925" s="365" t="s">
        <v>4092</v>
      </c>
      <c r="B3925" s="366">
        <v>40951.65</v>
      </c>
    </row>
    <row r="3926" spans="1:2">
      <c r="A3926" s="365" t="s">
        <v>4093</v>
      </c>
      <c r="B3926" s="366">
        <v>9556</v>
      </c>
    </row>
    <row r="3927" spans="1:2">
      <c r="A3927" s="365" t="s">
        <v>4094</v>
      </c>
      <c r="B3927" s="366">
        <v>8280</v>
      </c>
    </row>
    <row r="3928" spans="1:2">
      <c r="A3928" s="365" t="s">
        <v>4095</v>
      </c>
      <c r="B3928" s="366">
        <v>17906.62</v>
      </c>
    </row>
    <row r="3929" spans="1:2">
      <c r="A3929" s="365" t="s">
        <v>4096</v>
      </c>
      <c r="B3929" s="366">
        <v>15513.57</v>
      </c>
    </row>
    <row r="3930" spans="1:2">
      <c r="A3930" s="365" t="s">
        <v>4097</v>
      </c>
      <c r="B3930" s="366">
        <v>35813.24</v>
      </c>
    </row>
    <row r="3931" spans="1:2">
      <c r="A3931" s="365" t="s">
        <v>4098</v>
      </c>
      <c r="B3931" s="366">
        <v>31027.14</v>
      </c>
    </row>
    <row r="3932" spans="1:2">
      <c r="A3932" s="365" t="s">
        <v>4099</v>
      </c>
      <c r="B3932" s="366">
        <v>53719.86</v>
      </c>
    </row>
    <row r="3933" spans="1:2">
      <c r="A3933" s="365" t="s">
        <v>4100</v>
      </c>
      <c r="B3933" s="366">
        <v>46540.71</v>
      </c>
    </row>
    <row r="3934" spans="1:2">
      <c r="A3934" s="365" t="s">
        <v>4101</v>
      </c>
      <c r="B3934" s="366">
        <v>71626.490000000005</v>
      </c>
    </row>
    <row r="3935" spans="1:2">
      <c r="A3935" s="365" t="s">
        <v>4102</v>
      </c>
      <c r="B3935" s="366">
        <v>62054.28</v>
      </c>
    </row>
    <row r="3936" spans="1:2">
      <c r="A3936" s="365" t="s">
        <v>4103</v>
      </c>
      <c r="B3936" s="366">
        <v>13876.49</v>
      </c>
    </row>
    <row r="3937" spans="1:2">
      <c r="A3937" s="365" t="s">
        <v>4104</v>
      </c>
      <c r="B3937" s="366">
        <v>12022.03</v>
      </c>
    </row>
    <row r="3938" spans="1:2">
      <c r="A3938" s="365" t="s">
        <v>4105</v>
      </c>
      <c r="B3938" s="366">
        <v>27752.99</v>
      </c>
    </row>
    <row r="3939" spans="1:2">
      <c r="A3939" s="365" t="s">
        <v>4106</v>
      </c>
      <c r="B3939" s="366">
        <v>24044.07</v>
      </c>
    </row>
    <row r="3940" spans="1:2">
      <c r="A3940" s="365" t="s">
        <v>4107</v>
      </c>
      <c r="B3940" s="366">
        <v>41629.49</v>
      </c>
    </row>
    <row r="3941" spans="1:2">
      <c r="A3941" s="365" t="s">
        <v>4108</v>
      </c>
      <c r="B3941" s="366">
        <v>36066.1</v>
      </c>
    </row>
    <row r="3942" spans="1:2">
      <c r="A3942" s="365" t="s">
        <v>4109</v>
      </c>
      <c r="B3942" s="366">
        <v>55505.99</v>
      </c>
    </row>
    <row r="3943" spans="1:2">
      <c r="A3943" s="365" t="s">
        <v>4110</v>
      </c>
      <c r="B3943" s="366">
        <v>48088.14</v>
      </c>
    </row>
    <row r="3944" spans="1:2">
      <c r="A3944" s="365" t="s">
        <v>4111</v>
      </c>
      <c r="B3944" s="366">
        <v>5080</v>
      </c>
    </row>
    <row r="3945" spans="1:2">
      <c r="A3945" s="365" t="s">
        <v>4112</v>
      </c>
      <c r="B3945" s="366">
        <v>4542</v>
      </c>
    </row>
    <row r="3946" spans="1:2">
      <c r="A3946" s="365" t="s">
        <v>4113</v>
      </c>
      <c r="B3946" s="366">
        <v>30.04</v>
      </c>
    </row>
    <row r="3947" spans="1:2">
      <c r="A3947" s="365" t="s">
        <v>4114</v>
      </c>
      <c r="B3947" s="366">
        <v>26.08</v>
      </c>
    </row>
    <row r="3948" spans="1:2">
      <c r="A3948" s="365" t="s">
        <v>4115</v>
      </c>
      <c r="B3948" s="366">
        <v>44</v>
      </c>
    </row>
    <row r="3949" spans="1:2">
      <c r="A3949" s="365" t="s">
        <v>4116</v>
      </c>
      <c r="B3949" s="366">
        <v>38.22</v>
      </c>
    </row>
    <row r="3950" spans="1:2">
      <c r="A3950" s="365" t="s">
        <v>4117</v>
      </c>
      <c r="B3950" s="366">
        <v>62.52</v>
      </c>
    </row>
    <row r="3951" spans="1:2">
      <c r="A3951" s="365" t="s">
        <v>4118</v>
      </c>
      <c r="B3951" s="366">
        <v>54.87</v>
      </c>
    </row>
    <row r="3952" spans="1:2">
      <c r="A3952" s="365" t="s">
        <v>4119</v>
      </c>
      <c r="B3952" s="366">
        <v>80.3</v>
      </c>
    </row>
    <row r="3953" spans="1:2">
      <c r="A3953" s="365" t="s">
        <v>4120</v>
      </c>
      <c r="B3953" s="366">
        <v>70.69</v>
      </c>
    </row>
    <row r="3954" spans="1:2">
      <c r="A3954" s="365" t="s">
        <v>4121</v>
      </c>
      <c r="B3954" s="366">
        <v>94.61</v>
      </c>
    </row>
    <row r="3955" spans="1:2">
      <c r="A3955" s="365" t="s">
        <v>4122</v>
      </c>
      <c r="B3955" s="366">
        <v>83.33</v>
      </c>
    </row>
    <row r="3956" spans="1:2">
      <c r="A3956" s="365" t="s">
        <v>4123</v>
      </c>
      <c r="B3956" s="366">
        <v>44.88</v>
      </c>
    </row>
    <row r="3957" spans="1:2">
      <c r="A3957" s="365" t="s">
        <v>4124</v>
      </c>
      <c r="B3957" s="366">
        <v>39.4</v>
      </c>
    </row>
    <row r="3958" spans="1:2">
      <c r="A3958" s="365" t="s">
        <v>4125</v>
      </c>
      <c r="B3958" s="366">
        <v>66.56</v>
      </c>
    </row>
    <row r="3959" spans="1:2">
      <c r="A3959" s="365" t="s">
        <v>4126</v>
      </c>
      <c r="B3959" s="366">
        <v>58.42</v>
      </c>
    </row>
    <row r="3960" spans="1:2">
      <c r="A3960" s="365" t="s">
        <v>4127</v>
      </c>
      <c r="B3960" s="366">
        <v>83.09</v>
      </c>
    </row>
    <row r="3961" spans="1:2">
      <c r="A3961" s="365" t="s">
        <v>4128</v>
      </c>
      <c r="B3961" s="366">
        <v>73.150000000000006</v>
      </c>
    </row>
    <row r="3962" spans="1:2">
      <c r="A3962" s="365" t="s">
        <v>4129</v>
      </c>
      <c r="B3962" s="366">
        <v>103.51</v>
      </c>
    </row>
    <row r="3963" spans="1:2">
      <c r="A3963" s="365" t="s">
        <v>4130</v>
      </c>
      <c r="B3963" s="366">
        <v>91.09</v>
      </c>
    </row>
    <row r="3964" spans="1:2">
      <c r="A3964" s="365" t="s">
        <v>4131</v>
      </c>
      <c r="B3964" s="366">
        <v>120.68</v>
      </c>
    </row>
    <row r="3965" spans="1:2">
      <c r="A3965" s="365" t="s">
        <v>4132</v>
      </c>
      <c r="B3965" s="366">
        <v>106.36</v>
      </c>
    </row>
    <row r="3966" spans="1:2">
      <c r="A3966" s="365" t="s">
        <v>4133</v>
      </c>
      <c r="B3966" s="366">
        <v>148.88999999999999</v>
      </c>
    </row>
    <row r="3967" spans="1:2">
      <c r="A3967" s="365" t="s">
        <v>4134</v>
      </c>
      <c r="B3967" s="366">
        <v>131.25</v>
      </c>
    </row>
    <row r="3968" spans="1:2">
      <c r="A3968" s="365" t="s">
        <v>4135</v>
      </c>
      <c r="B3968" s="366">
        <v>172.54</v>
      </c>
    </row>
    <row r="3969" spans="1:2">
      <c r="A3969" s="365" t="s">
        <v>4136</v>
      </c>
      <c r="B3969" s="366">
        <v>152.24</v>
      </c>
    </row>
    <row r="3970" spans="1:2">
      <c r="A3970" s="365" t="s">
        <v>4137</v>
      </c>
      <c r="B3970" s="366">
        <v>285.39999999999998</v>
      </c>
    </row>
    <row r="3971" spans="1:2">
      <c r="A3971" s="365" t="s">
        <v>4138</v>
      </c>
      <c r="B3971" s="366">
        <v>262.19</v>
      </c>
    </row>
    <row r="3972" spans="1:2">
      <c r="A3972" s="365" t="s">
        <v>4139</v>
      </c>
      <c r="B3972" s="366">
        <v>317.37</v>
      </c>
    </row>
    <row r="3973" spans="1:2">
      <c r="A3973" s="365" t="s">
        <v>4140</v>
      </c>
      <c r="B3973" s="366">
        <v>292.04000000000002</v>
      </c>
    </row>
    <row r="3974" spans="1:2">
      <c r="A3974" s="365" t="s">
        <v>4141</v>
      </c>
      <c r="B3974" s="366">
        <v>357.61</v>
      </c>
    </row>
    <row r="3975" spans="1:2">
      <c r="A3975" s="365" t="s">
        <v>4142</v>
      </c>
      <c r="B3975" s="366">
        <v>329.05</v>
      </c>
    </row>
    <row r="3976" spans="1:2">
      <c r="A3976" s="365" t="s">
        <v>4143</v>
      </c>
      <c r="B3976" s="366">
        <v>430.82</v>
      </c>
    </row>
    <row r="3977" spans="1:2">
      <c r="A3977" s="365" t="s">
        <v>4144</v>
      </c>
      <c r="B3977" s="366">
        <v>395.02</v>
      </c>
    </row>
    <row r="3978" spans="1:2">
      <c r="A3978" s="365" t="s">
        <v>4145</v>
      </c>
      <c r="B3978" s="366">
        <v>508.6</v>
      </c>
    </row>
    <row r="3979" spans="1:2">
      <c r="A3979" s="365" t="s">
        <v>4146</v>
      </c>
      <c r="B3979" s="366">
        <v>465.24</v>
      </c>
    </row>
    <row r="3980" spans="1:2">
      <c r="A3980" s="365" t="s">
        <v>4147</v>
      </c>
      <c r="B3980" s="366">
        <v>565.41</v>
      </c>
    </row>
    <row r="3981" spans="1:2">
      <c r="A3981" s="365" t="s">
        <v>4148</v>
      </c>
      <c r="B3981" s="366">
        <v>516.48</v>
      </c>
    </row>
    <row r="3982" spans="1:2">
      <c r="A3982" s="365" t="s">
        <v>4149</v>
      </c>
      <c r="B3982" s="366">
        <v>32.020000000000003</v>
      </c>
    </row>
    <row r="3983" spans="1:2">
      <c r="A3983" s="365" t="s">
        <v>4150</v>
      </c>
      <c r="B3983" s="366">
        <v>28.36</v>
      </c>
    </row>
    <row r="3984" spans="1:2">
      <c r="A3984" s="365" t="s">
        <v>4151</v>
      </c>
      <c r="B3984" s="366">
        <v>42.9</v>
      </c>
    </row>
    <row r="3985" spans="1:2">
      <c r="A3985" s="365" t="s">
        <v>4152</v>
      </c>
      <c r="B3985" s="366">
        <v>37.79</v>
      </c>
    </row>
    <row r="3986" spans="1:2">
      <c r="A3986" s="365" t="s">
        <v>4153</v>
      </c>
      <c r="B3986" s="366">
        <v>60.08</v>
      </c>
    </row>
    <row r="3987" spans="1:2">
      <c r="A3987" s="365" t="s">
        <v>4154</v>
      </c>
      <c r="B3987" s="366">
        <v>53.05</v>
      </c>
    </row>
    <row r="3988" spans="1:2">
      <c r="A3988" s="365" t="s">
        <v>4155</v>
      </c>
      <c r="B3988" s="366">
        <v>71.94</v>
      </c>
    </row>
    <row r="3989" spans="1:2">
      <c r="A3989" s="365" t="s">
        <v>4156</v>
      </c>
      <c r="B3989" s="366">
        <v>63.52</v>
      </c>
    </row>
    <row r="3990" spans="1:2">
      <c r="A3990" s="365" t="s">
        <v>4157</v>
      </c>
      <c r="B3990" s="366">
        <v>85.91</v>
      </c>
    </row>
    <row r="3991" spans="1:2">
      <c r="A3991" s="365" t="s">
        <v>4158</v>
      </c>
      <c r="B3991" s="366">
        <v>75.900000000000006</v>
      </c>
    </row>
    <row r="3992" spans="1:2">
      <c r="A3992" s="365" t="s">
        <v>4159</v>
      </c>
      <c r="B3992" s="366">
        <v>104.82</v>
      </c>
    </row>
    <row r="3993" spans="1:2">
      <c r="A3993" s="365" t="s">
        <v>4160</v>
      </c>
      <c r="B3993" s="366">
        <v>92.62</v>
      </c>
    </row>
    <row r="3994" spans="1:2">
      <c r="A3994" s="365" t="s">
        <v>4161</v>
      </c>
      <c r="B3994" s="366">
        <v>122.61</v>
      </c>
    </row>
    <row r="3995" spans="1:2">
      <c r="A3995" s="365" t="s">
        <v>4162</v>
      </c>
      <c r="B3995" s="366">
        <v>108.41</v>
      </c>
    </row>
    <row r="3996" spans="1:2">
      <c r="A3996" s="365" t="s">
        <v>4163</v>
      </c>
      <c r="B3996" s="366">
        <v>225.92</v>
      </c>
    </row>
    <row r="3997" spans="1:2">
      <c r="A3997" s="365" t="s">
        <v>4164</v>
      </c>
      <c r="B3997" s="366">
        <v>210.09</v>
      </c>
    </row>
    <row r="3998" spans="1:2">
      <c r="A3998" s="365" t="s">
        <v>4165</v>
      </c>
      <c r="B3998" s="366">
        <v>250.73</v>
      </c>
    </row>
    <row r="3999" spans="1:2">
      <c r="A3999" s="365" t="s">
        <v>4166</v>
      </c>
      <c r="B3999" s="366">
        <v>233.64</v>
      </c>
    </row>
    <row r="4000" spans="1:2">
      <c r="A4000" s="365" t="s">
        <v>4167</v>
      </c>
      <c r="B4000" s="366">
        <v>284.70999999999998</v>
      </c>
    </row>
    <row r="4001" spans="1:2">
      <c r="A4001" s="365" t="s">
        <v>4168</v>
      </c>
      <c r="B4001" s="366">
        <v>265.13</v>
      </c>
    </row>
    <row r="4002" spans="1:2">
      <c r="A4002" s="365" t="s">
        <v>4169</v>
      </c>
      <c r="B4002" s="366">
        <v>335.57</v>
      </c>
    </row>
    <row r="4003" spans="1:2">
      <c r="A4003" s="365" t="s">
        <v>4170</v>
      </c>
      <c r="B4003" s="366">
        <v>311.26</v>
      </c>
    </row>
    <row r="4004" spans="1:2">
      <c r="A4004" s="365" t="s">
        <v>4171</v>
      </c>
      <c r="B4004" s="366">
        <v>391.06</v>
      </c>
    </row>
    <row r="4005" spans="1:2">
      <c r="A4005" s="365" t="s">
        <v>4172</v>
      </c>
      <c r="B4005" s="366">
        <v>362.62</v>
      </c>
    </row>
    <row r="4006" spans="1:2">
      <c r="A4006" s="365" t="s">
        <v>4173</v>
      </c>
      <c r="B4006" s="366">
        <v>446.55</v>
      </c>
    </row>
    <row r="4007" spans="1:2">
      <c r="A4007" s="365" t="s">
        <v>4174</v>
      </c>
      <c r="B4007" s="366">
        <v>413.98</v>
      </c>
    </row>
    <row r="4008" spans="1:2">
      <c r="A4008" s="365" t="s">
        <v>4175</v>
      </c>
      <c r="B4008" s="366">
        <v>4.95</v>
      </c>
    </row>
    <row r="4009" spans="1:2">
      <c r="A4009" s="365" t="s">
        <v>4176</v>
      </c>
      <c r="B4009" s="366">
        <v>4.29</v>
      </c>
    </row>
    <row r="4010" spans="1:2">
      <c r="A4010" s="365" t="s">
        <v>4177</v>
      </c>
      <c r="B4010" s="366">
        <v>5.74</v>
      </c>
    </row>
    <row r="4011" spans="1:2">
      <c r="A4011" s="365" t="s">
        <v>4178</v>
      </c>
      <c r="B4011" s="366">
        <v>4.97</v>
      </c>
    </row>
    <row r="4012" spans="1:2">
      <c r="A4012" s="365" t="s">
        <v>4179</v>
      </c>
      <c r="B4012" s="366">
        <v>6.62</v>
      </c>
    </row>
    <row r="4013" spans="1:2">
      <c r="A4013" s="365" t="s">
        <v>4180</v>
      </c>
      <c r="B4013" s="366">
        <v>5.74</v>
      </c>
    </row>
    <row r="4014" spans="1:2">
      <c r="A4014" s="365" t="s">
        <v>4181</v>
      </c>
      <c r="B4014" s="366">
        <v>7.6</v>
      </c>
    </row>
    <row r="4015" spans="1:2">
      <c r="A4015" s="365" t="s">
        <v>4182</v>
      </c>
      <c r="B4015" s="366">
        <v>6.58</v>
      </c>
    </row>
    <row r="4016" spans="1:2">
      <c r="A4016" s="365" t="s">
        <v>4183</v>
      </c>
      <c r="B4016" s="366">
        <v>8.66</v>
      </c>
    </row>
    <row r="4017" spans="1:2">
      <c r="A4017" s="365" t="s">
        <v>4184</v>
      </c>
      <c r="B4017" s="366">
        <v>7.5</v>
      </c>
    </row>
    <row r="4018" spans="1:2">
      <c r="A4018" s="365" t="s">
        <v>4185</v>
      </c>
      <c r="B4018" s="366">
        <v>9.81</v>
      </c>
    </row>
    <row r="4019" spans="1:2">
      <c r="A4019" s="365" t="s">
        <v>4186</v>
      </c>
      <c r="B4019" s="366">
        <v>8.5</v>
      </c>
    </row>
    <row r="4020" spans="1:2">
      <c r="A4020" s="365" t="s">
        <v>4187</v>
      </c>
      <c r="B4020" s="366">
        <v>25.04</v>
      </c>
    </row>
    <row r="4021" spans="1:2">
      <c r="A4021" s="365" t="s">
        <v>4188</v>
      </c>
      <c r="B4021" s="366">
        <v>21.78</v>
      </c>
    </row>
    <row r="4022" spans="1:2">
      <c r="A4022" s="365" t="s">
        <v>4189</v>
      </c>
      <c r="B4022" s="366">
        <v>29.97</v>
      </c>
    </row>
    <row r="4023" spans="1:2">
      <c r="A4023" s="365" t="s">
        <v>4190</v>
      </c>
      <c r="B4023" s="366">
        <v>26.07</v>
      </c>
    </row>
    <row r="4024" spans="1:2">
      <c r="A4024" s="365" t="s">
        <v>4191</v>
      </c>
      <c r="B4024" s="366">
        <v>35.04</v>
      </c>
    </row>
    <row r="4025" spans="1:2">
      <c r="A4025" s="365" t="s">
        <v>4192</v>
      </c>
      <c r="B4025" s="366">
        <v>30.48</v>
      </c>
    </row>
    <row r="4026" spans="1:2">
      <c r="A4026" s="365" t="s">
        <v>4193</v>
      </c>
      <c r="B4026" s="366">
        <v>44.85</v>
      </c>
    </row>
    <row r="4027" spans="1:2">
      <c r="A4027" s="365" t="s">
        <v>4194</v>
      </c>
      <c r="B4027" s="366">
        <v>39.06</v>
      </c>
    </row>
    <row r="4028" spans="1:2">
      <c r="A4028" s="365" t="s">
        <v>4195</v>
      </c>
      <c r="B4028" s="366">
        <v>50.32</v>
      </c>
    </row>
    <row r="4029" spans="1:2">
      <c r="A4029" s="365" t="s">
        <v>4196</v>
      </c>
      <c r="B4029" s="366">
        <v>43.86</v>
      </c>
    </row>
    <row r="4030" spans="1:2">
      <c r="A4030" s="365" t="s">
        <v>4197</v>
      </c>
      <c r="B4030" s="366">
        <v>16.53</v>
      </c>
    </row>
    <row r="4031" spans="1:2">
      <c r="A4031" s="365" t="s">
        <v>4198</v>
      </c>
      <c r="B4031" s="366">
        <v>14.32</v>
      </c>
    </row>
    <row r="4032" spans="1:2">
      <c r="A4032" s="365" t="s">
        <v>4199</v>
      </c>
      <c r="B4032" s="366">
        <v>20.059999999999999</v>
      </c>
    </row>
    <row r="4033" spans="1:2">
      <c r="A4033" s="365" t="s">
        <v>4200</v>
      </c>
      <c r="B4033" s="366">
        <v>17.38</v>
      </c>
    </row>
    <row r="4034" spans="1:2">
      <c r="A4034" s="365" t="s">
        <v>4201</v>
      </c>
      <c r="B4034" s="366">
        <v>23.95</v>
      </c>
    </row>
    <row r="4035" spans="1:2">
      <c r="A4035" s="365" t="s">
        <v>4202</v>
      </c>
      <c r="B4035" s="366">
        <v>20.75</v>
      </c>
    </row>
    <row r="4036" spans="1:2">
      <c r="A4036" s="365" t="s">
        <v>4203</v>
      </c>
      <c r="B4036" s="366">
        <v>28.2</v>
      </c>
    </row>
    <row r="4037" spans="1:2">
      <c r="A4037" s="365" t="s">
        <v>4204</v>
      </c>
      <c r="B4037" s="366">
        <v>24.43</v>
      </c>
    </row>
    <row r="4038" spans="1:2">
      <c r="A4038" s="365" t="s">
        <v>4205</v>
      </c>
      <c r="B4038" s="366">
        <v>32.81</v>
      </c>
    </row>
    <row r="4039" spans="1:2">
      <c r="A4039" s="365" t="s">
        <v>4206</v>
      </c>
      <c r="B4039" s="366">
        <v>28.43</v>
      </c>
    </row>
    <row r="4040" spans="1:2">
      <c r="A4040" s="365" t="s">
        <v>4207</v>
      </c>
      <c r="B4040" s="366">
        <v>35.9</v>
      </c>
    </row>
    <row r="4041" spans="1:2">
      <c r="A4041" s="365" t="s">
        <v>4208</v>
      </c>
      <c r="B4041" s="366">
        <v>31.19</v>
      </c>
    </row>
    <row r="4042" spans="1:2">
      <c r="A4042" s="365" t="s">
        <v>4209</v>
      </c>
      <c r="B4042" s="366">
        <v>44.6</v>
      </c>
    </row>
    <row r="4043" spans="1:2">
      <c r="A4043" s="365" t="s">
        <v>4210</v>
      </c>
      <c r="B4043" s="366">
        <v>38.729999999999997</v>
      </c>
    </row>
    <row r="4044" spans="1:2">
      <c r="A4044" s="365" t="s">
        <v>4211</v>
      </c>
      <c r="B4044" s="366">
        <v>62.12</v>
      </c>
    </row>
    <row r="4045" spans="1:2">
      <c r="A4045" s="365" t="s">
        <v>4212</v>
      </c>
      <c r="B4045" s="366">
        <v>53.95</v>
      </c>
    </row>
    <row r="4046" spans="1:2">
      <c r="A4046" s="365" t="s">
        <v>4213</v>
      </c>
      <c r="B4046" s="366">
        <v>70.95</v>
      </c>
    </row>
    <row r="4047" spans="1:2">
      <c r="A4047" s="365" t="s">
        <v>4214</v>
      </c>
      <c r="B4047" s="366">
        <v>61.63</v>
      </c>
    </row>
    <row r="4048" spans="1:2">
      <c r="A4048" s="365" t="s">
        <v>4215</v>
      </c>
      <c r="B4048" s="366">
        <v>20.6</v>
      </c>
    </row>
    <row r="4049" spans="1:2">
      <c r="A4049" s="365" t="s">
        <v>4216</v>
      </c>
      <c r="B4049" s="366">
        <v>17.89</v>
      </c>
    </row>
    <row r="4050" spans="1:2">
      <c r="A4050" s="365" t="s">
        <v>4217</v>
      </c>
      <c r="B4050" s="366">
        <v>28.68</v>
      </c>
    </row>
    <row r="4051" spans="1:2">
      <c r="A4051" s="365" t="s">
        <v>4218</v>
      </c>
      <c r="B4051" s="366">
        <v>24.93</v>
      </c>
    </row>
    <row r="4052" spans="1:2">
      <c r="A4052" s="365" t="s">
        <v>4219</v>
      </c>
      <c r="B4052" s="366">
        <v>35.18</v>
      </c>
    </row>
    <row r="4053" spans="1:2">
      <c r="A4053" s="365" t="s">
        <v>4220</v>
      </c>
      <c r="B4053" s="366">
        <v>30.56</v>
      </c>
    </row>
    <row r="4054" spans="1:2">
      <c r="A4054" s="365" t="s">
        <v>4221</v>
      </c>
      <c r="B4054" s="366">
        <v>39.090000000000003</v>
      </c>
    </row>
    <row r="4055" spans="1:2">
      <c r="A4055" s="365" t="s">
        <v>4222</v>
      </c>
      <c r="B4055" s="366">
        <v>33.96</v>
      </c>
    </row>
    <row r="4056" spans="1:2">
      <c r="A4056" s="365" t="s">
        <v>4223</v>
      </c>
      <c r="B4056" s="366">
        <v>39.049999999999997</v>
      </c>
    </row>
    <row r="4057" spans="1:2">
      <c r="A4057" s="365" t="s">
        <v>4224</v>
      </c>
      <c r="B4057" s="366">
        <v>33.92</v>
      </c>
    </row>
    <row r="4058" spans="1:2">
      <c r="A4058" s="365" t="s">
        <v>4225</v>
      </c>
      <c r="B4058" s="366">
        <v>44.57</v>
      </c>
    </row>
    <row r="4059" spans="1:2">
      <c r="A4059" s="365" t="s">
        <v>4226</v>
      </c>
      <c r="B4059" s="366">
        <v>38.74</v>
      </c>
    </row>
    <row r="4060" spans="1:2">
      <c r="A4060" s="365" t="s">
        <v>4227</v>
      </c>
      <c r="B4060" s="366">
        <v>55.21</v>
      </c>
    </row>
    <row r="4061" spans="1:2">
      <c r="A4061" s="365" t="s">
        <v>4228</v>
      </c>
      <c r="B4061" s="366">
        <v>47.99</v>
      </c>
    </row>
    <row r="4062" spans="1:2">
      <c r="A4062" s="365" t="s">
        <v>4229</v>
      </c>
      <c r="B4062" s="366">
        <v>60.64</v>
      </c>
    </row>
    <row r="4063" spans="1:2">
      <c r="A4063" s="365" t="s">
        <v>4230</v>
      </c>
      <c r="B4063" s="366">
        <v>52.73</v>
      </c>
    </row>
    <row r="4064" spans="1:2">
      <c r="A4064" s="365" t="s">
        <v>4231</v>
      </c>
      <c r="B4064" s="366">
        <v>81.92</v>
      </c>
    </row>
    <row r="4065" spans="1:2">
      <c r="A4065" s="365" t="s">
        <v>4232</v>
      </c>
      <c r="B4065" s="366">
        <v>71.239999999999995</v>
      </c>
    </row>
    <row r="4066" spans="1:2">
      <c r="A4066" s="365" t="s">
        <v>4233</v>
      </c>
      <c r="B4066" s="366">
        <v>14.11</v>
      </c>
    </row>
    <row r="4067" spans="1:2">
      <c r="A4067" s="365" t="s">
        <v>4234</v>
      </c>
      <c r="B4067" s="366">
        <v>12.22</v>
      </c>
    </row>
    <row r="4068" spans="1:2">
      <c r="A4068" s="365" t="s">
        <v>4235</v>
      </c>
      <c r="B4068" s="366">
        <v>17.510000000000002</v>
      </c>
    </row>
    <row r="4069" spans="1:2">
      <c r="A4069" s="365" t="s">
        <v>4236</v>
      </c>
      <c r="B4069" s="366">
        <v>15.17</v>
      </c>
    </row>
    <row r="4070" spans="1:2">
      <c r="A4070" s="365" t="s">
        <v>4237</v>
      </c>
      <c r="B4070" s="366">
        <v>24.01</v>
      </c>
    </row>
    <row r="4071" spans="1:2">
      <c r="A4071" s="365" t="s">
        <v>4238</v>
      </c>
      <c r="B4071" s="366">
        <v>20.81</v>
      </c>
    </row>
    <row r="4072" spans="1:2">
      <c r="A4072" s="365" t="s">
        <v>4239</v>
      </c>
      <c r="B4072" s="366">
        <v>28.46</v>
      </c>
    </row>
    <row r="4073" spans="1:2">
      <c r="A4073" s="365" t="s">
        <v>4240</v>
      </c>
      <c r="B4073" s="366">
        <v>24.66</v>
      </c>
    </row>
    <row r="4074" spans="1:2">
      <c r="A4074" s="365" t="s">
        <v>4241</v>
      </c>
      <c r="B4074" s="366">
        <v>33.479999999999997</v>
      </c>
    </row>
    <row r="4075" spans="1:2">
      <c r="A4075" s="365" t="s">
        <v>4242</v>
      </c>
      <c r="B4075" s="366">
        <v>29.01</v>
      </c>
    </row>
    <row r="4076" spans="1:2">
      <c r="A4076" s="365" t="s">
        <v>4243</v>
      </c>
      <c r="B4076" s="366">
        <v>39.99</v>
      </c>
    </row>
    <row r="4077" spans="1:2">
      <c r="A4077" s="365" t="s">
        <v>4244</v>
      </c>
      <c r="B4077" s="366">
        <v>34.64</v>
      </c>
    </row>
    <row r="4078" spans="1:2">
      <c r="A4078" s="365" t="s">
        <v>4245</v>
      </c>
      <c r="B4078" s="366">
        <v>47.03</v>
      </c>
    </row>
    <row r="4079" spans="1:2">
      <c r="A4079" s="365" t="s">
        <v>4246</v>
      </c>
      <c r="B4079" s="366">
        <v>40.74</v>
      </c>
    </row>
    <row r="4080" spans="1:2">
      <c r="A4080" s="365" t="s">
        <v>4247</v>
      </c>
      <c r="B4080" s="366">
        <v>54.02</v>
      </c>
    </row>
    <row r="4081" spans="1:2">
      <c r="A4081" s="365" t="s">
        <v>4248</v>
      </c>
      <c r="B4081" s="366">
        <v>46.8</v>
      </c>
    </row>
    <row r="4082" spans="1:2">
      <c r="A4082" s="365" t="s">
        <v>4249</v>
      </c>
      <c r="B4082" s="366">
        <v>63.49</v>
      </c>
    </row>
    <row r="4083" spans="1:2">
      <c r="A4083" s="365" t="s">
        <v>4250</v>
      </c>
      <c r="B4083" s="366">
        <v>55.01</v>
      </c>
    </row>
    <row r="4084" spans="1:2">
      <c r="A4084" s="365" t="s">
        <v>4251</v>
      </c>
      <c r="B4084" s="366">
        <v>76.27</v>
      </c>
    </row>
    <row r="4085" spans="1:2">
      <c r="A4085" s="365" t="s">
        <v>4252</v>
      </c>
      <c r="B4085" s="366">
        <v>66.08</v>
      </c>
    </row>
    <row r="4086" spans="1:2">
      <c r="A4086" s="365" t="s">
        <v>4253</v>
      </c>
      <c r="B4086" s="366">
        <v>111.18</v>
      </c>
    </row>
    <row r="4087" spans="1:2">
      <c r="A4087" s="365" t="s">
        <v>4254</v>
      </c>
      <c r="B4087" s="366">
        <v>96.33</v>
      </c>
    </row>
    <row r="4088" spans="1:2">
      <c r="A4088" s="365" t="s">
        <v>4255</v>
      </c>
      <c r="B4088" s="366">
        <v>143.76</v>
      </c>
    </row>
    <row r="4089" spans="1:2">
      <c r="A4089" s="365" t="s">
        <v>4256</v>
      </c>
      <c r="B4089" s="366">
        <v>124.55</v>
      </c>
    </row>
    <row r="4090" spans="1:2">
      <c r="A4090" s="365" t="s">
        <v>4257</v>
      </c>
      <c r="B4090" s="366">
        <v>168.92</v>
      </c>
    </row>
    <row r="4091" spans="1:2">
      <c r="A4091" s="365" t="s">
        <v>4258</v>
      </c>
      <c r="B4091" s="366">
        <v>146.35</v>
      </c>
    </row>
    <row r="4092" spans="1:2">
      <c r="A4092" s="365" t="s">
        <v>4259</v>
      </c>
      <c r="B4092" s="366">
        <v>246.04</v>
      </c>
    </row>
    <row r="4093" spans="1:2">
      <c r="A4093" s="365" t="s">
        <v>4260</v>
      </c>
      <c r="B4093" s="366">
        <v>213.18</v>
      </c>
    </row>
    <row r="4094" spans="1:2">
      <c r="A4094" s="365" t="s">
        <v>4261</v>
      </c>
      <c r="B4094" s="366">
        <v>341.37</v>
      </c>
    </row>
    <row r="4095" spans="1:2">
      <c r="A4095" s="365" t="s">
        <v>4262</v>
      </c>
      <c r="B4095" s="366">
        <v>295.77</v>
      </c>
    </row>
    <row r="4096" spans="1:2">
      <c r="A4096" s="365" t="s">
        <v>4263</v>
      </c>
      <c r="B4096" s="366">
        <v>8.35</v>
      </c>
    </row>
    <row r="4097" spans="1:2">
      <c r="A4097" s="365" t="s">
        <v>4264</v>
      </c>
      <c r="B4097" s="366">
        <v>7.23</v>
      </c>
    </row>
    <row r="4098" spans="1:2">
      <c r="A4098" s="365" t="s">
        <v>4265</v>
      </c>
      <c r="B4098" s="366">
        <v>11.45</v>
      </c>
    </row>
    <row r="4099" spans="1:2">
      <c r="A4099" s="365" t="s">
        <v>4266</v>
      </c>
      <c r="B4099" s="366">
        <v>9.92</v>
      </c>
    </row>
    <row r="4100" spans="1:2">
      <c r="A4100" s="365" t="s">
        <v>4267</v>
      </c>
      <c r="B4100" s="366">
        <v>14.55</v>
      </c>
    </row>
    <row r="4101" spans="1:2">
      <c r="A4101" s="365" t="s">
        <v>4268</v>
      </c>
      <c r="B4101" s="366">
        <v>12.6</v>
      </c>
    </row>
    <row r="4102" spans="1:2">
      <c r="A4102" s="365" t="s">
        <v>4269</v>
      </c>
      <c r="B4102" s="366">
        <v>17.649999999999999</v>
      </c>
    </row>
    <row r="4103" spans="1:2">
      <c r="A4103" s="365" t="s">
        <v>4270</v>
      </c>
      <c r="B4103" s="366">
        <v>15.29</v>
      </c>
    </row>
    <row r="4104" spans="1:2">
      <c r="A4104" s="365" t="s">
        <v>4271</v>
      </c>
      <c r="B4104" s="366">
        <v>20.75</v>
      </c>
    </row>
    <row r="4105" spans="1:2">
      <c r="A4105" s="365" t="s">
        <v>4272</v>
      </c>
      <c r="B4105" s="366">
        <v>17.97</v>
      </c>
    </row>
    <row r="4106" spans="1:2">
      <c r="A4106" s="365" t="s">
        <v>4273</v>
      </c>
      <c r="B4106" s="366">
        <v>23.85</v>
      </c>
    </row>
    <row r="4107" spans="1:2">
      <c r="A4107" s="365" t="s">
        <v>4274</v>
      </c>
      <c r="B4107" s="366">
        <v>20.66</v>
      </c>
    </row>
    <row r="4108" spans="1:2">
      <c r="A4108" s="365" t="s">
        <v>4275</v>
      </c>
      <c r="B4108" s="366">
        <v>26.95</v>
      </c>
    </row>
    <row r="4109" spans="1:2">
      <c r="A4109" s="365" t="s">
        <v>4276</v>
      </c>
      <c r="B4109" s="366">
        <v>23.35</v>
      </c>
    </row>
    <row r="4110" spans="1:2">
      <c r="A4110" s="365" t="s">
        <v>4277</v>
      </c>
      <c r="B4110" s="366">
        <v>2.85</v>
      </c>
    </row>
    <row r="4111" spans="1:2">
      <c r="A4111" s="365" t="s">
        <v>4278</v>
      </c>
      <c r="B4111" s="366">
        <v>2.4900000000000002</v>
      </c>
    </row>
    <row r="4112" spans="1:2">
      <c r="A4112" s="365" t="s">
        <v>4279</v>
      </c>
      <c r="B4112" s="366">
        <v>4.9400000000000004</v>
      </c>
    </row>
    <row r="4113" spans="1:2">
      <c r="A4113" s="365" t="s">
        <v>4280</v>
      </c>
      <c r="B4113" s="366">
        <v>4.3099999999999996</v>
      </c>
    </row>
    <row r="4114" spans="1:2">
      <c r="A4114" s="365" t="s">
        <v>4281</v>
      </c>
      <c r="B4114" s="366">
        <v>6.67</v>
      </c>
    </row>
    <row r="4115" spans="1:2">
      <c r="A4115" s="365" t="s">
        <v>4282</v>
      </c>
      <c r="B4115" s="366">
        <v>5.81</v>
      </c>
    </row>
    <row r="4116" spans="1:2">
      <c r="A4116" s="365" t="s">
        <v>4283</v>
      </c>
      <c r="B4116" s="366">
        <v>10.119999999999999</v>
      </c>
    </row>
    <row r="4117" spans="1:2">
      <c r="A4117" s="365" t="s">
        <v>4284</v>
      </c>
      <c r="B4117" s="366">
        <v>8.82</v>
      </c>
    </row>
    <row r="4118" spans="1:2">
      <c r="A4118" s="365" t="s">
        <v>4285</v>
      </c>
      <c r="B4118" s="366">
        <v>14.17</v>
      </c>
    </row>
    <row r="4119" spans="1:2">
      <c r="A4119" s="365" t="s">
        <v>4286</v>
      </c>
      <c r="B4119" s="366">
        <v>12.36</v>
      </c>
    </row>
    <row r="4120" spans="1:2">
      <c r="A4120" s="365" t="s">
        <v>4287</v>
      </c>
      <c r="B4120" s="366">
        <v>18.27</v>
      </c>
    </row>
    <row r="4121" spans="1:2">
      <c r="A4121" s="365" t="s">
        <v>4288</v>
      </c>
      <c r="B4121" s="366">
        <v>15.97</v>
      </c>
    </row>
    <row r="4122" spans="1:2">
      <c r="A4122" s="365" t="s">
        <v>4289</v>
      </c>
      <c r="B4122" s="366">
        <v>22.61</v>
      </c>
    </row>
    <row r="4123" spans="1:2">
      <c r="A4123" s="365" t="s">
        <v>4290</v>
      </c>
      <c r="B4123" s="366">
        <v>19.77</v>
      </c>
    </row>
    <row r="4124" spans="1:2">
      <c r="A4124" s="365" t="s">
        <v>4291</v>
      </c>
      <c r="B4124" s="366">
        <v>30.1</v>
      </c>
    </row>
    <row r="4125" spans="1:2">
      <c r="A4125" s="365" t="s">
        <v>4292</v>
      </c>
      <c r="B4125" s="366">
        <v>26.36</v>
      </c>
    </row>
    <row r="4126" spans="1:2">
      <c r="A4126" s="365" t="s">
        <v>4293</v>
      </c>
      <c r="B4126" s="366">
        <v>37.58</v>
      </c>
    </row>
    <row r="4127" spans="1:2">
      <c r="A4127" s="365" t="s">
        <v>4294</v>
      </c>
      <c r="B4127" s="366">
        <v>32.950000000000003</v>
      </c>
    </row>
    <row r="4128" spans="1:2">
      <c r="A4128" s="365" t="s">
        <v>4295</v>
      </c>
      <c r="B4128" s="366">
        <v>6.88</v>
      </c>
    </row>
    <row r="4129" spans="1:2">
      <c r="A4129" s="365" t="s">
        <v>4296</v>
      </c>
      <c r="B4129" s="366">
        <v>5.96</v>
      </c>
    </row>
    <row r="4130" spans="1:2">
      <c r="A4130" s="365" t="s">
        <v>4297</v>
      </c>
      <c r="B4130" s="366">
        <v>10.32</v>
      </c>
    </row>
    <row r="4131" spans="1:2">
      <c r="A4131" s="365" t="s">
        <v>4298</v>
      </c>
      <c r="B4131" s="366">
        <v>8.94</v>
      </c>
    </row>
    <row r="4132" spans="1:2">
      <c r="A4132" s="365" t="s">
        <v>4299</v>
      </c>
      <c r="B4132" s="366">
        <v>13.77</v>
      </c>
    </row>
    <row r="4133" spans="1:2">
      <c r="A4133" s="365" t="s">
        <v>4300</v>
      </c>
      <c r="B4133" s="366">
        <v>11.93</v>
      </c>
    </row>
    <row r="4134" spans="1:2">
      <c r="A4134" s="365" t="s">
        <v>4301</v>
      </c>
      <c r="B4134" s="366">
        <v>17.21</v>
      </c>
    </row>
    <row r="4135" spans="1:2">
      <c r="A4135" s="365" t="s">
        <v>4302</v>
      </c>
      <c r="B4135" s="366">
        <v>14.91</v>
      </c>
    </row>
    <row r="4136" spans="1:2">
      <c r="A4136" s="365" t="s">
        <v>4303</v>
      </c>
      <c r="B4136" s="366">
        <v>20.65</v>
      </c>
    </row>
    <row r="4137" spans="1:2">
      <c r="A4137" s="365" t="s">
        <v>4304</v>
      </c>
      <c r="B4137" s="366">
        <v>17.89</v>
      </c>
    </row>
    <row r="4138" spans="1:2">
      <c r="A4138" s="365" t="s">
        <v>4305</v>
      </c>
      <c r="B4138" s="366">
        <v>24.09</v>
      </c>
    </row>
    <row r="4139" spans="1:2">
      <c r="A4139" s="365" t="s">
        <v>4306</v>
      </c>
      <c r="B4139" s="366">
        <v>20.88</v>
      </c>
    </row>
    <row r="4140" spans="1:2">
      <c r="A4140" s="365" t="s">
        <v>4307</v>
      </c>
      <c r="B4140" s="366">
        <v>27.54</v>
      </c>
    </row>
    <row r="4141" spans="1:2">
      <c r="A4141" s="365" t="s">
        <v>4308</v>
      </c>
      <c r="B4141" s="366">
        <v>23.86</v>
      </c>
    </row>
    <row r="4142" spans="1:2">
      <c r="A4142" s="365" t="s">
        <v>4309</v>
      </c>
      <c r="B4142" s="366">
        <v>30.98</v>
      </c>
    </row>
    <row r="4143" spans="1:2">
      <c r="A4143" s="365" t="s">
        <v>4310</v>
      </c>
      <c r="B4143" s="366">
        <v>26.84</v>
      </c>
    </row>
    <row r="4144" spans="1:2">
      <c r="A4144" s="365" t="s">
        <v>4311</v>
      </c>
      <c r="B4144" s="366">
        <v>34.42</v>
      </c>
    </row>
    <row r="4145" spans="1:2">
      <c r="A4145" s="365" t="s">
        <v>4312</v>
      </c>
      <c r="B4145" s="366">
        <v>29.82</v>
      </c>
    </row>
    <row r="4146" spans="1:2">
      <c r="A4146" s="365" t="s">
        <v>4313</v>
      </c>
      <c r="B4146" s="366">
        <v>41.31</v>
      </c>
    </row>
    <row r="4147" spans="1:2">
      <c r="A4147" s="365" t="s">
        <v>4314</v>
      </c>
      <c r="B4147" s="366">
        <v>35.79</v>
      </c>
    </row>
    <row r="4148" spans="1:2">
      <c r="A4148" s="365" t="s">
        <v>4315</v>
      </c>
      <c r="B4148" s="366">
        <v>1.63</v>
      </c>
    </row>
    <row r="4149" spans="1:2">
      <c r="A4149" s="365" t="s">
        <v>4316</v>
      </c>
      <c r="B4149" s="366">
        <v>1.41</v>
      </c>
    </row>
    <row r="4150" spans="1:2">
      <c r="A4150" s="365" t="s">
        <v>4317</v>
      </c>
      <c r="B4150" s="366">
        <v>1.8</v>
      </c>
    </row>
    <row r="4151" spans="1:2">
      <c r="A4151" s="365" t="s">
        <v>4318</v>
      </c>
      <c r="B4151" s="366">
        <v>1.56</v>
      </c>
    </row>
    <row r="4152" spans="1:2">
      <c r="A4152" s="365" t="s">
        <v>4319</v>
      </c>
      <c r="B4152" s="366">
        <v>2.15</v>
      </c>
    </row>
    <row r="4153" spans="1:2">
      <c r="A4153" s="365" t="s">
        <v>4320</v>
      </c>
      <c r="B4153" s="366">
        <v>1.86</v>
      </c>
    </row>
    <row r="4154" spans="1:2">
      <c r="A4154" s="365" t="s">
        <v>4321</v>
      </c>
      <c r="B4154" s="366">
        <v>2.58</v>
      </c>
    </row>
    <row r="4155" spans="1:2">
      <c r="A4155" s="365" t="s">
        <v>4322</v>
      </c>
      <c r="B4155" s="366">
        <v>2.23</v>
      </c>
    </row>
    <row r="4156" spans="1:2">
      <c r="A4156" s="365" t="s">
        <v>4323</v>
      </c>
      <c r="B4156" s="366">
        <v>2.84</v>
      </c>
    </row>
    <row r="4157" spans="1:2">
      <c r="A4157" s="365" t="s">
        <v>4324</v>
      </c>
      <c r="B4157" s="366">
        <v>2.46</v>
      </c>
    </row>
    <row r="4158" spans="1:2">
      <c r="A4158" s="365" t="s">
        <v>4325</v>
      </c>
      <c r="B4158" s="366">
        <v>3.65</v>
      </c>
    </row>
    <row r="4159" spans="1:2">
      <c r="A4159" s="365" t="s">
        <v>4326</v>
      </c>
      <c r="B4159" s="366">
        <v>3.16</v>
      </c>
    </row>
    <row r="4160" spans="1:2">
      <c r="A4160" s="365" t="s">
        <v>4327</v>
      </c>
      <c r="B4160" s="366">
        <v>4.6900000000000004</v>
      </c>
    </row>
    <row r="4161" spans="1:2">
      <c r="A4161" s="365" t="s">
        <v>4328</v>
      </c>
      <c r="B4161" s="366">
        <v>4.0599999999999996</v>
      </c>
    </row>
    <row r="4162" spans="1:2">
      <c r="A4162" s="365" t="s">
        <v>4329</v>
      </c>
      <c r="B4162" s="366">
        <v>1647.78</v>
      </c>
    </row>
    <row r="4163" spans="1:2">
      <c r="A4163" s="365" t="s">
        <v>4330</v>
      </c>
      <c r="B4163" s="366">
        <v>1430.47</v>
      </c>
    </row>
    <row r="4164" spans="1:2">
      <c r="A4164" s="365" t="s">
        <v>4331</v>
      </c>
      <c r="B4164" s="366">
        <v>814.04</v>
      </c>
    </row>
    <row r="4165" spans="1:2">
      <c r="A4165" s="365" t="s">
        <v>4332</v>
      </c>
      <c r="B4165" s="366">
        <v>706.79</v>
      </c>
    </row>
    <row r="4166" spans="1:2">
      <c r="A4166" s="365" t="s">
        <v>4333</v>
      </c>
      <c r="B4166" s="366">
        <v>424.04</v>
      </c>
    </row>
    <row r="4167" spans="1:2">
      <c r="A4167" s="365" t="s">
        <v>4334</v>
      </c>
      <c r="B4167" s="366">
        <v>368.24</v>
      </c>
    </row>
    <row r="4168" spans="1:2">
      <c r="A4168" s="365" t="s">
        <v>4335</v>
      </c>
      <c r="B4168" s="366">
        <v>42.43</v>
      </c>
    </row>
    <row r="4169" spans="1:2">
      <c r="A4169" s="365" t="s">
        <v>4336</v>
      </c>
      <c r="B4169" s="366">
        <v>37.409999999999997</v>
      </c>
    </row>
    <row r="4170" spans="1:2">
      <c r="A4170" s="365" t="s">
        <v>4337</v>
      </c>
      <c r="B4170" s="366">
        <v>52.75</v>
      </c>
    </row>
    <row r="4171" spans="1:2">
      <c r="A4171" s="365" t="s">
        <v>4338</v>
      </c>
      <c r="B4171" s="366">
        <v>46.52</v>
      </c>
    </row>
    <row r="4172" spans="1:2">
      <c r="A4172" s="365" t="s">
        <v>4339</v>
      </c>
      <c r="B4172" s="366">
        <v>183.07</v>
      </c>
    </row>
    <row r="4173" spans="1:2">
      <c r="A4173" s="365" t="s">
        <v>4340</v>
      </c>
      <c r="B4173" s="366">
        <v>173.92</v>
      </c>
    </row>
    <row r="4174" spans="1:2">
      <c r="A4174" s="365" t="s">
        <v>4341</v>
      </c>
      <c r="B4174" s="366">
        <v>199.19</v>
      </c>
    </row>
    <row r="4175" spans="1:2">
      <c r="A4175" s="365" t="s">
        <v>4342</v>
      </c>
      <c r="B4175" s="366">
        <v>190</v>
      </c>
    </row>
    <row r="4176" spans="1:2">
      <c r="A4176" s="365" t="s">
        <v>4343</v>
      </c>
      <c r="B4176" s="366">
        <v>232.79</v>
      </c>
    </row>
    <row r="4177" spans="1:2">
      <c r="A4177" s="365" t="s">
        <v>4344</v>
      </c>
      <c r="B4177" s="366">
        <v>221.78</v>
      </c>
    </row>
    <row r="4178" spans="1:2">
      <c r="A4178" s="365" t="s">
        <v>4345</v>
      </c>
      <c r="B4178" s="366">
        <v>248.98</v>
      </c>
    </row>
    <row r="4179" spans="1:2">
      <c r="A4179" s="365" t="s">
        <v>4346</v>
      </c>
      <c r="B4179" s="366">
        <v>236.55</v>
      </c>
    </row>
    <row r="4180" spans="1:2">
      <c r="A4180" s="365" t="s">
        <v>4347</v>
      </c>
      <c r="B4180" s="366">
        <v>265.41000000000003</v>
      </c>
    </row>
    <row r="4181" spans="1:2">
      <c r="A4181" s="365" t="s">
        <v>4348</v>
      </c>
      <c r="B4181" s="366">
        <v>252.1</v>
      </c>
    </row>
    <row r="4182" spans="1:2">
      <c r="A4182" s="365" t="s">
        <v>4349</v>
      </c>
      <c r="B4182" s="366">
        <v>51.5</v>
      </c>
    </row>
    <row r="4183" spans="1:2">
      <c r="A4183" s="365" t="s">
        <v>4350</v>
      </c>
      <c r="B4183" s="366">
        <v>45.27</v>
      </c>
    </row>
    <row r="4184" spans="1:2">
      <c r="A4184" s="365" t="s">
        <v>4351</v>
      </c>
      <c r="B4184" s="366">
        <v>52.87</v>
      </c>
    </row>
    <row r="4185" spans="1:2">
      <c r="A4185" s="365" t="s">
        <v>4352</v>
      </c>
      <c r="B4185" s="366">
        <v>46.63</v>
      </c>
    </row>
    <row r="4186" spans="1:2">
      <c r="A4186" s="365" t="s">
        <v>4353</v>
      </c>
      <c r="B4186" s="366">
        <v>181.97</v>
      </c>
    </row>
    <row r="4187" spans="1:2">
      <c r="A4187" s="365" t="s">
        <v>4354</v>
      </c>
      <c r="B4187" s="366">
        <v>172.86</v>
      </c>
    </row>
    <row r="4188" spans="1:2">
      <c r="A4188" s="365" t="s">
        <v>4355</v>
      </c>
      <c r="B4188" s="366">
        <v>198.28</v>
      </c>
    </row>
    <row r="4189" spans="1:2">
      <c r="A4189" s="365" t="s">
        <v>4356</v>
      </c>
      <c r="B4189" s="366">
        <v>189.13</v>
      </c>
    </row>
    <row r="4190" spans="1:2">
      <c r="A4190" s="365" t="s">
        <v>4357</v>
      </c>
      <c r="B4190" s="366">
        <v>234.28</v>
      </c>
    </row>
    <row r="4191" spans="1:2">
      <c r="A4191" s="365" t="s">
        <v>4358</v>
      </c>
      <c r="B4191" s="366">
        <v>223.2</v>
      </c>
    </row>
    <row r="4192" spans="1:2">
      <c r="A4192" s="365" t="s">
        <v>4359</v>
      </c>
      <c r="B4192" s="366">
        <v>11.65</v>
      </c>
    </row>
    <row r="4193" spans="1:2">
      <c r="A4193" s="365" t="s">
        <v>4360</v>
      </c>
      <c r="B4193" s="366">
        <v>10.3</v>
      </c>
    </row>
    <row r="4194" spans="1:2">
      <c r="A4194" s="365" t="s">
        <v>4361</v>
      </c>
      <c r="B4194" s="366">
        <v>44.36</v>
      </c>
    </row>
    <row r="4195" spans="1:2">
      <c r="A4195" s="365" t="s">
        <v>4362</v>
      </c>
      <c r="B4195" s="366">
        <v>38.590000000000003</v>
      </c>
    </row>
    <row r="4196" spans="1:2">
      <c r="A4196" s="365" t="s">
        <v>4363</v>
      </c>
      <c r="B4196" s="366">
        <v>176.57</v>
      </c>
    </row>
    <row r="4197" spans="1:2">
      <c r="A4197" s="365" t="s">
        <v>4364</v>
      </c>
      <c r="B4197" s="366">
        <v>153.5</v>
      </c>
    </row>
    <row r="4198" spans="1:2">
      <c r="A4198" s="365" t="s">
        <v>4365</v>
      </c>
      <c r="B4198" s="366">
        <v>243.7</v>
      </c>
    </row>
    <row r="4199" spans="1:2">
      <c r="A4199" s="365" t="s">
        <v>4366</v>
      </c>
      <c r="B4199" s="366">
        <v>211.66</v>
      </c>
    </row>
    <row r="4200" spans="1:2">
      <c r="A4200" s="365" t="s">
        <v>4367</v>
      </c>
      <c r="B4200" s="366">
        <v>88.28</v>
      </c>
    </row>
    <row r="4201" spans="1:2">
      <c r="A4201" s="365" t="s">
        <v>4368</v>
      </c>
      <c r="B4201" s="366">
        <v>76.75</v>
      </c>
    </row>
    <row r="4202" spans="1:2">
      <c r="A4202" s="365" t="s">
        <v>4369</v>
      </c>
      <c r="B4202" s="366">
        <v>88.28</v>
      </c>
    </row>
    <row r="4203" spans="1:2">
      <c r="A4203" s="365" t="s">
        <v>4370</v>
      </c>
      <c r="B4203" s="366">
        <v>76.75</v>
      </c>
    </row>
    <row r="4204" spans="1:2">
      <c r="A4204" s="365" t="s">
        <v>4371</v>
      </c>
      <c r="B4204" s="366">
        <v>176.57</v>
      </c>
    </row>
    <row r="4205" spans="1:2">
      <c r="A4205" s="365" t="s">
        <v>4372</v>
      </c>
      <c r="B4205" s="366">
        <v>153.5</v>
      </c>
    </row>
    <row r="4206" spans="1:2">
      <c r="A4206" s="365" t="s">
        <v>4373</v>
      </c>
      <c r="B4206" s="366">
        <v>264.86</v>
      </c>
    </row>
    <row r="4207" spans="1:2">
      <c r="A4207" s="365" t="s">
        <v>4374</v>
      </c>
      <c r="B4207" s="366">
        <v>230.25</v>
      </c>
    </row>
    <row r="4208" spans="1:2">
      <c r="A4208" s="365" t="s">
        <v>4375</v>
      </c>
      <c r="B4208" s="366">
        <v>448.11</v>
      </c>
    </row>
    <row r="4209" spans="1:2">
      <c r="A4209" s="365" t="s">
        <v>4376</v>
      </c>
      <c r="B4209" s="366">
        <v>390.28</v>
      </c>
    </row>
    <row r="4210" spans="1:2">
      <c r="A4210" s="365" t="s">
        <v>4377</v>
      </c>
      <c r="B4210" s="366">
        <v>115.44</v>
      </c>
    </row>
    <row r="4211" spans="1:2">
      <c r="A4211" s="365" t="s">
        <v>4378</v>
      </c>
      <c r="B4211" s="366">
        <v>100.42</v>
      </c>
    </row>
    <row r="4212" spans="1:2">
      <c r="A4212" s="365" t="s">
        <v>4379</v>
      </c>
      <c r="B4212" s="366">
        <v>66.77</v>
      </c>
    </row>
    <row r="4213" spans="1:2">
      <c r="A4213" s="365" t="s">
        <v>4380</v>
      </c>
      <c r="B4213" s="366">
        <v>58.1</v>
      </c>
    </row>
    <row r="4214" spans="1:2">
      <c r="A4214" s="365" t="s">
        <v>4381</v>
      </c>
      <c r="B4214" s="366">
        <v>4.5199999999999996</v>
      </c>
    </row>
    <row r="4215" spans="1:2">
      <c r="A4215" s="365" t="s">
        <v>4382</v>
      </c>
      <c r="B4215" s="366">
        <v>3.96</v>
      </c>
    </row>
    <row r="4216" spans="1:2">
      <c r="A4216" s="365" t="s">
        <v>4383</v>
      </c>
      <c r="B4216" s="366">
        <v>7.33</v>
      </c>
    </row>
    <row r="4217" spans="1:2">
      <c r="A4217" s="365" t="s">
        <v>4384</v>
      </c>
      <c r="B4217" s="366">
        <v>6.41</v>
      </c>
    </row>
    <row r="4218" spans="1:2">
      <c r="A4218" s="365" t="s">
        <v>4385</v>
      </c>
      <c r="B4218" s="366">
        <v>10.66</v>
      </c>
    </row>
    <row r="4219" spans="1:2">
      <c r="A4219" s="365" t="s">
        <v>4386</v>
      </c>
      <c r="B4219" s="366">
        <v>9.31</v>
      </c>
    </row>
    <row r="4220" spans="1:2">
      <c r="A4220" s="365" t="s">
        <v>4387</v>
      </c>
      <c r="B4220" s="366">
        <v>17.510000000000002</v>
      </c>
    </row>
    <row r="4221" spans="1:2">
      <c r="A4221" s="365" t="s">
        <v>4388</v>
      </c>
      <c r="B4221" s="366">
        <v>15.29</v>
      </c>
    </row>
    <row r="4222" spans="1:2">
      <c r="A4222" s="365" t="s">
        <v>4389</v>
      </c>
      <c r="B4222" s="366">
        <v>26.27</v>
      </c>
    </row>
    <row r="4223" spans="1:2">
      <c r="A4223" s="365" t="s">
        <v>4390</v>
      </c>
      <c r="B4223" s="366">
        <v>22.93</v>
      </c>
    </row>
    <row r="4224" spans="1:2">
      <c r="A4224" s="365" t="s">
        <v>4391</v>
      </c>
      <c r="B4224" s="366">
        <v>34.29</v>
      </c>
    </row>
    <row r="4225" spans="1:2">
      <c r="A4225" s="365" t="s">
        <v>4392</v>
      </c>
      <c r="B4225" s="366">
        <v>29.93</v>
      </c>
    </row>
    <row r="4226" spans="1:2">
      <c r="A4226" s="365" t="s">
        <v>4393</v>
      </c>
      <c r="B4226" s="366">
        <v>38.49</v>
      </c>
    </row>
    <row r="4227" spans="1:2">
      <c r="A4227" s="365" t="s">
        <v>4394</v>
      </c>
      <c r="B4227" s="366">
        <v>34.200000000000003</v>
      </c>
    </row>
    <row r="4228" spans="1:2">
      <c r="A4228" s="365" t="s">
        <v>4395</v>
      </c>
      <c r="B4228" s="366">
        <v>44.65</v>
      </c>
    </row>
    <row r="4229" spans="1:2">
      <c r="A4229" s="365" t="s">
        <v>4396</v>
      </c>
      <c r="B4229" s="366">
        <v>39.68</v>
      </c>
    </row>
    <row r="4230" spans="1:2">
      <c r="A4230" s="365" t="s">
        <v>4397</v>
      </c>
      <c r="B4230" s="366">
        <v>52.17</v>
      </c>
    </row>
    <row r="4231" spans="1:2">
      <c r="A4231" s="365" t="s">
        <v>4398</v>
      </c>
      <c r="B4231" s="366">
        <v>46.37</v>
      </c>
    </row>
    <row r="4232" spans="1:2">
      <c r="A4232" s="365" t="s">
        <v>4399</v>
      </c>
      <c r="B4232" s="366">
        <v>67.430000000000007</v>
      </c>
    </row>
    <row r="4233" spans="1:2">
      <c r="A4233" s="365" t="s">
        <v>4400</v>
      </c>
      <c r="B4233" s="366">
        <v>60.67</v>
      </c>
    </row>
    <row r="4234" spans="1:2">
      <c r="A4234" s="365" t="s">
        <v>4401</v>
      </c>
      <c r="B4234" s="366">
        <v>66.599999999999994</v>
      </c>
    </row>
    <row r="4235" spans="1:2">
      <c r="A4235" s="365" t="s">
        <v>4402</v>
      </c>
      <c r="B4235" s="366">
        <v>59.23</v>
      </c>
    </row>
    <row r="4236" spans="1:2">
      <c r="A4236" s="365" t="s">
        <v>4403</v>
      </c>
      <c r="B4236" s="366">
        <v>81.66</v>
      </c>
    </row>
    <row r="4237" spans="1:2">
      <c r="A4237" s="365" t="s">
        <v>4404</v>
      </c>
      <c r="B4237" s="366">
        <v>72.66</v>
      </c>
    </row>
    <row r="4238" spans="1:2">
      <c r="A4238" s="365" t="s">
        <v>4405</v>
      </c>
      <c r="B4238" s="366">
        <v>130.91999999999999</v>
      </c>
    </row>
    <row r="4239" spans="1:2">
      <c r="A4239" s="365" t="s">
        <v>4406</v>
      </c>
      <c r="B4239" s="366">
        <v>120.58</v>
      </c>
    </row>
    <row r="4240" spans="1:2">
      <c r="A4240" s="365" t="s">
        <v>4407</v>
      </c>
      <c r="B4240" s="366">
        <v>155.9</v>
      </c>
    </row>
    <row r="4241" spans="1:2">
      <c r="A4241" s="365" t="s">
        <v>4408</v>
      </c>
      <c r="B4241" s="366">
        <v>143.65</v>
      </c>
    </row>
    <row r="4242" spans="1:2">
      <c r="A4242" s="365" t="s">
        <v>4409</v>
      </c>
      <c r="B4242" s="366">
        <v>187.01</v>
      </c>
    </row>
    <row r="4243" spans="1:2">
      <c r="A4243" s="365" t="s">
        <v>4410</v>
      </c>
      <c r="B4243" s="366">
        <v>172.54</v>
      </c>
    </row>
    <row r="4244" spans="1:2">
      <c r="A4244" s="365" t="s">
        <v>4411</v>
      </c>
      <c r="B4244" s="366">
        <v>218.23</v>
      </c>
    </row>
    <row r="4245" spans="1:2">
      <c r="A4245" s="365" t="s">
        <v>4412</v>
      </c>
      <c r="B4245" s="366">
        <v>201.49</v>
      </c>
    </row>
    <row r="4246" spans="1:2">
      <c r="A4246" s="365" t="s">
        <v>4413</v>
      </c>
      <c r="B4246" s="366">
        <v>271.11</v>
      </c>
    </row>
    <row r="4247" spans="1:2">
      <c r="A4247" s="365" t="s">
        <v>4414</v>
      </c>
      <c r="B4247" s="366">
        <v>250.32</v>
      </c>
    </row>
    <row r="4248" spans="1:2">
      <c r="A4248" s="365" t="s">
        <v>4415</v>
      </c>
      <c r="B4248" s="366">
        <v>3.05</v>
      </c>
    </row>
    <row r="4249" spans="1:2">
      <c r="A4249" s="365" t="s">
        <v>4416</v>
      </c>
      <c r="B4249" s="366">
        <v>2.69</v>
      </c>
    </row>
    <row r="4250" spans="1:2">
      <c r="A4250" s="365" t="s">
        <v>4417</v>
      </c>
      <c r="B4250" s="366">
        <v>4.9800000000000004</v>
      </c>
    </row>
    <row r="4251" spans="1:2">
      <c r="A4251" s="365" t="s">
        <v>4418</v>
      </c>
      <c r="B4251" s="366">
        <v>4.37</v>
      </c>
    </row>
    <row r="4252" spans="1:2">
      <c r="A4252" s="365" t="s">
        <v>4419</v>
      </c>
      <c r="B4252" s="366">
        <v>7.36</v>
      </c>
    </row>
    <row r="4253" spans="1:2">
      <c r="A4253" s="365" t="s">
        <v>4420</v>
      </c>
      <c r="B4253" s="366">
        <v>6.45</v>
      </c>
    </row>
    <row r="4254" spans="1:2">
      <c r="A4254" s="365" t="s">
        <v>4421</v>
      </c>
      <c r="B4254" s="366">
        <v>12.29</v>
      </c>
    </row>
    <row r="4255" spans="1:2">
      <c r="A4255" s="365" t="s">
        <v>4422</v>
      </c>
      <c r="B4255" s="366">
        <v>10.77</v>
      </c>
    </row>
    <row r="4256" spans="1:2">
      <c r="A4256" s="365" t="s">
        <v>4423</v>
      </c>
      <c r="B4256" s="366">
        <v>18.77</v>
      </c>
    </row>
    <row r="4257" spans="1:2">
      <c r="A4257" s="365" t="s">
        <v>4424</v>
      </c>
      <c r="B4257" s="366">
        <v>16.43</v>
      </c>
    </row>
    <row r="4258" spans="1:2">
      <c r="A4258" s="365" t="s">
        <v>4425</v>
      </c>
      <c r="B4258" s="366">
        <v>24.68</v>
      </c>
    </row>
    <row r="4259" spans="1:2">
      <c r="A4259" s="365" t="s">
        <v>4426</v>
      </c>
      <c r="B4259" s="366">
        <v>21.61</v>
      </c>
    </row>
    <row r="4260" spans="1:2">
      <c r="A4260" s="365" t="s">
        <v>4427</v>
      </c>
      <c r="B4260" s="366">
        <v>29.14</v>
      </c>
    </row>
    <row r="4261" spans="1:2">
      <c r="A4261" s="365" t="s">
        <v>4428</v>
      </c>
      <c r="B4261" s="366">
        <v>26.1</v>
      </c>
    </row>
    <row r="4262" spans="1:2">
      <c r="A4262" s="365" t="s">
        <v>4429</v>
      </c>
      <c r="B4262" s="366">
        <v>34.42</v>
      </c>
    </row>
    <row r="4263" spans="1:2">
      <c r="A4263" s="365" t="s">
        <v>4430</v>
      </c>
      <c r="B4263" s="366">
        <v>30.83</v>
      </c>
    </row>
    <row r="4264" spans="1:2">
      <c r="A4264" s="365" t="s">
        <v>4431</v>
      </c>
      <c r="B4264" s="366">
        <v>39.69</v>
      </c>
    </row>
    <row r="4265" spans="1:2">
      <c r="A4265" s="365" t="s">
        <v>4432</v>
      </c>
      <c r="B4265" s="366">
        <v>35.549999999999997</v>
      </c>
    </row>
    <row r="4266" spans="1:2">
      <c r="A4266" s="365" t="s">
        <v>4433</v>
      </c>
      <c r="B4266" s="366">
        <v>45.35</v>
      </c>
    </row>
    <row r="4267" spans="1:2">
      <c r="A4267" s="365" t="s">
        <v>4434</v>
      </c>
      <c r="B4267" s="366">
        <v>40.64</v>
      </c>
    </row>
    <row r="4268" spans="1:2">
      <c r="A4268" s="365" t="s">
        <v>4435</v>
      </c>
      <c r="B4268" s="366">
        <v>51.01</v>
      </c>
    </row>
    <row r="4269" spans="1:2">
      <c r="A4269" s="365" t="s">
        <v>4436</v>
      </c>
      <c r="B4269" s="366">
        <v>45.72</v>
      </c>
    </row>
    <row r="4270" spans="1:2">
      <c r="A4270" s="365" t="s">
        <v>4437</v>
      </c>
      <c r="B4270" s="366">
        <v>62.94</v>
      </c>
    </row>
    <row r="4271" spans="1:2">
      <c r="A4271" s="365" t="s">
        <v>4438</v>
      </c>
      <c r="B4271" s="366">
        <v>56.45</v>
      </c>
    </row>
    <row r="4272" spans="1:2">
      <c r="A4272" s="365" t="s">
        <v>4439</v>
      </c>
      <c r="B4272" s="366">
        <v>108.53</v>
      </c>
    </row>
    <row r="4273" spans="1:2">
      <c r="A4273" s="365" t="s">
        <v>4440</v>
      </c>
      <c r="B4273" s="366">
        <v>101.17</v>
      </c>
    </row>
    <row r="4274" spans="1:2">
      <c r="A4274" s="365" t="s">
        <v>4441</v>
      </c>
      <c r="B4274" s="366">
        <v>130.22</v>
      </c>
    </row>
    <row r="4275" spans="1:2">
      <c r="A4275" s="365" t="s">
        <v>4442</v>
      </c>
      <c r="B4275" s="366">
        <v>121.41</v>
      </c>
    </row>
    <row r="4276" spans="1:2">
      <c r="A4276" s="365" t="s">
        <v>4443</v>
      </c>
      <c r="B4276" s="366">
        <v>157.5</v>
      </c>
    </row>
    <row r="4277" spans="1:2">
      <c r="A4277" s="365" t="s">
        <v>4444</v>
      </c>
      <c r="B4277" s="366">
        <v>146.96</v>
      </c>
    </row>
    <row r="4278" spans="1:2">
      <c r="A4278" s="365" t="s">
        <v>4445</v>
      </c>
      <c r="B4278" s="366">
        <v>184.87</v>
      </c>
    </row>
    <row r="4279" spans="1:2">
      <c r="A4279" s="365" t="s">
        <v>4446</v>
      </c>
      <c r="B4279" s="366">
        <v>172.58</v>
      </c>
    </row>
    <row r="4280" spans="1:2">
      <c r="A4280" s="365" t="s">
        <v>4447</v>
      </c>
      <c r="B4280" s="366">
        <v>230.8</v>
      </c>
    </row>
    <row r="4281" spans="1:2">
      <c r="A4281" s="365" t="s">
        <v>4448</v>
      </c>
      <c r="B4281" s="366">
        <v>215.38</v>
      </c>
    </row>
    <row r="4282" spans="1:2">
      <c r="A4282" s="365" t="s">
        <v>4449</v>
      </c>
      <c r="B4282" s="366">
        <v>10.48</v>
      </c>
    </row>
    <row r="4283" spans="1:2">
      <c r="A4283" s="365" t="s">
        <v>4450</v>
      </c>
      <c r="B4283" s="366">
        <v>9.14</v>
      </c>
    </row>
    <row r="4284" spans="1:2">
      <c r="A4284" s="365" t="s">
        <v>4451</v>
      </c>
      <c r="B4284" s="366">
        <v>17.27</v>
      </c>
    </row>
    <row r="4285" spans="1:2">
      <c r="A4285" s="365" t="s">
        <v>4452</v>
      </c>
      <c r="B4285" s="366">
        <v>15.06</v>
      </c>
    </row>
    <row r="4286" spans="1:2">
      <c r="A4286" s="365" t="s">
        <v>4453</v>
      </c>
      <c r="B4286" s="366">
        <v>25.97</v>
      </c>
    </row>
    <row r="4287" spans="1:2">
      <c r="A4287" s="365" t="s">
        <v>4454</v>
      </c>
      <c r="B4287" s="366">
        <v>22.64</v>
      </c>
    </row>
    <row r="4288" spans="1:2">
      <c r="A4288" s="365" t="s">
        <v>4455</v>
      </c>
      <c r="B4288" s="366">
        <v>33.869999999999997</v>
      </c>
    </row>
    <row r="4289" spans="1:2">
      <c r="A4289" s="365" t="s">
        <v>4456</v>
      </c>
      <c r="B4289" s="366">
        <v>29.52</v>
      </c>
    </row>
    <row r="4290" spans="1:2">
      <c r="A4290" s="365" t="s">
        <v>4457</v>
      </c>
      <c r="B4290" s="366">
        <v>37.93</v>
      </c>
    </row>
    <row r="4291" spans="1:2">
      <c r="A4291" s="365" t="s">
        <v>4458</v>
      </c>
      <c r="B4291" s="366">
        <v>33.65</v>
      </c>
    </row>
    <row r="4292" spans="1:2">
      <c r="A4292" s="365" t="s">
        <v>4459</v>
      </c>
      <c r="B4292" s="366">
        <v>8.6</v>
      </c>
    </row>
    <row r="4293" spans="1:2">
      <c r="A4293" s="365" t="s">
        <v>4460</v>
      </c>
      <c r="B4293" s="366">
        <v>7.45</v>
      </c>
    </row>
    <row r="4294" spans="1:2">
      <c r="A4294" s="365" t="s">
        <v>4461</v>
      </c>
      <c r="B4294" s="366">
        <v>12.9</v>
      </c>
    </row>
    <row r="4295" spans="1:2">
      <c r="A4295" s="365" t="s">
        <v>4462</v>
      </c>
      <c r="B4295" s="366">
        <v>11.18</v>
      </c>
    </row>
    <row r="4296" spans="1:2">
      <c r="A4296" s="365" t="s">
        <v>4463</v>
      </c>
      <c r="B4296" s="366">
        <v>17.21</v>
      </c>
    </row>
    <row r="4297" spans="1:2">
      <c r="A4297" s="365" t="s">
        <v>4464</v>
      </c>
      <c r="B4297" s="366">
        <v>14.91</v>
      </c>
    </row>
    <row r="4298" spans="1:2">
      <c r="A4298" s="365" t="s">
        <v>4465</v>
      </c>
      <c r="B4298" s="366">
        <v>21.51</v>
      </c>
    </row>
    <row r="4299" spans="1:2">
      <c r="A4299" s="365" t="s">
        <v>4466</v>
      </c>
      <c r="B4299" s="366">
        <v>18.64</v>
      </c>
    </row>
    <row r="4300" spans="1:2">
      <c r="A4300" s="365" t="s">
        <v>4467</v>
      </c>
      <c r="B4300" s="366">
        <v>25.82</v>
      </c>
    </row>
    <row r="4301" spans="1:2">
      <c r="A4301" s="365" t="s">
        <v>4468</v>
      </c>
      <c r="B4301" s="366">
        <v>22.37</v>
      </c>
    </row>
    <row r="4302" spans="1:2">
      <c r="A4302" s="365" t="s">
        <v>4469</v>
      </c>
      <c r="B4302" s="366">
        <v>30.12</v>
      </c>
    </row>
    <row r="4303" spans="1:2">
      <c r="A4303" s="365" t="s">
        <v>4470</v>
      </c>
      <c r="B4303" s="366">
        <v>26.1</v>
      </c>
    </row>
    <row r="4304" spans="1:2">
      <c r="A4304" s="365" t="s">
        <v>4471</v>
      </c>
      <c r="B4304" s="366">
        <v>34.42</v>
      </c>
    </row>
    <row r="4305" spans="1:2">
      <c r="A4305" s="365" t="s">
        <v>4472</v>
      </c>
      <c r="B4305" s="366">
        <v>29.82</v>
      </c>
    </row>
    <row r="4306" spans="1:2">
      <c r="A4306" s="365" t="s">
        <v>4473</v>
      </c>
      <c r="B4306" s="366">
        <v>38.72</v>
      </c>
    </row>
    <row r="4307" spans="1:2">
      <c r="A4307" s="365" t="s">
        <v>4474</v>
      </c>
      <c r="B4307" s="366">
        <v>33.549999999999997</v>
      </c>
    </row>
    <row r="4308" spans="1:2">
      <c r="A4308" s="365" t="s">
        <v>4475</v>
      </c>
      <c r="B4308" s="366">
        <v>43.03</v>
      </c>
    </row>
    <row r="4309" spans="1:2">
      <c r="A4309" s="365" t="s">
        <v>4476</v>
      </c>
      <c r="B4309" s="366">
        <v>37.28</v>
      </c>
    </row>
    <row r="4310" spans="1:2">
      <c r="A4310" s="365" t="s">
        <v>4477</v>
      </c>
      <c r="B4310" s="366">
        <v>47.33</v>
      </c>
    </row>
    <row r="4311" spans="1:2">
      <c r="A4311" s="365" t="s">
        <v>4478</v>
      </c>
      <c r="B4311" s="366">
        <v>41.01</v>
      </c>
    </row>
    <row r="4312" spans="1:2">
      <c r="A4312" s="365" t="s">
        <v>4479</v>
      </c>
      <c r="B4312" s="366">
        <v>51.64</v>
      </c>
    </row>
    <row r="4313" spans="1:2">
      <c r="A4313" s="365" t="s">
        <v>4480</v>
      </c>
      <c r="B4313" s="366">
        <v>44.74</v>
      </c>
    </row>
    <row r="4314" spans="1:2">
      <c r="A4314" s="365" t="s">
        <v>4481</v>
      </c>
      <c r="B4314" s="366">
        <v>55.94</v>
      </c>
    </row>
    <row r="4315" spans="1:2">
      <c r="A4315" s="365" t="s">
        <v>4482</v>
      </c>
      <c r="B4315" s="366">
        <v>48.47</v>
      </c>
    </row>
    <row r="4316" spans="1:2">
      <c r="A4316" s="365" t="s">
        <v>4483</v>
      </c>
      <c r="B4316" s="366">
        <v>60.24</v>
      </c>
    </row>
    <row r="4317" spans="1:2">
      <c r="A4317" s="365" t="s">
        <v>4484</v>
      </c>
      <c r="B4317" s="366">
        <v>52.2</v>
      </c>
    </row>
    <row r="4318" spans="1:2">
      <c r="A4318" s="365" t="s">
        <v>4485</v>
      </c>
      <c r="B4318" s="366">
        <v>64.55</v>
      </c>
    </row>
    <row r="4319" spans="1:2">
      <c r="A4319" s="365" t="s">
        <v>4486</v>
      </c>
      <c r="B4319" s="366">
        <v>55.92</v>
      </c>
    </row>
    <row r="4320" spans="1:2">
      <c r="A4320" s="365" t="s">
        <v>4487</v>
      </c>
      <c r="B4320" s="366">
        <v>68.849999999999994</v>
      </c>
    </row>
    <row r="4321" spans="1:2">
      <c r="A4321" s="365" t="s">
        <v>4488</v>
      </c>
      <c r="B4321" s="366">
        <v>59.65</v>
      </c>
    </row>
    <row r="4322" spans="1:2">
      <c r="A4322" s="365" t="s">
        <v>4489</v>
      </c>
      <c r="B4322" s="366">
        <v>73.150000000000006</v>
      </c>
    </row>
    <row r="4323" spans="1:2">
      <c r="A4323" s="365" t="s">
        <v>4490</v>
      </c>
      <c r="B4323" s="366">
        <v>63.38</v>
      </c>
    </row>
    <row r="4324" spans="1:2">
      <c r="A4324" s="365" t="s">
        <v>4491</v>
      </c>
      <c r="B4324" s="366">
        <v>81.760000000000005</v>
      </c>
    </row>
    <row r="4325" spans="1:2">
      <c r="A4325" s="365" t="s">
        <v>4492</v>
      </c>
      <c r="B4325" s="366">
        <v>70.84</v>
      </c>
    </row>
    <row r="4326" spans="1:2">
      <c r="A4326" s="365" t="s">
        <v>4493</v>
      </c>
      <c r="B4326" s="366">
        <v>21.51</v>
      </c>
    </row>
    <row r="4327" spans="1:2">
      <c r="A4327" s="365" t="s">
        <v>4494</v>
      </c>
      <c r="B4327" s="366">
        <v>18.64</v>
      </c>
    </row>
    <row r="4328" spans="1:2">
      <c r="A4328" s="365" t="s">
        <v>4495</v>
      </c>
      <c r="B4328" s="366">
        <v>31.84</v>
      </c>
    </row>
    <row r="4329" spans="1:2">
      <c r="A4329" s="365" t="s">
        <v>4496</v>
      </c>
      <c r="B4329" s="366">
        <v>27.59</v>
      </c>
    </row>
    <row r="4330" spans="1:2">
      <c r="A4330" s="365" t="s">
        <v>4497</v>
      </c>
      <c r="B4330" s="366">
        <v>41.74</v>
      </c>
    </row>
    <row r="4331" spans="1:2">
      <c r="A4331" s="365" t="s">
        <v>4498</v>
      </c>
      <c r="B4331" s="366">
        <v>36.159999999999997</v>
      </c>
    </row>
    <row r="4332" spans="1:2">
      <c r="A4332" s="365" t="s">
        <v>4499</v>
      </c>
      <c r="B4332" s="366">
        <v>61.96</v>
      </c>
    </row>
    <row r="4333" spans="1:2">
      <c r="A4333" s="365" t="s">
        <v>4500</v>
      </c>
      <c r="B4333" s="366">
        <v>53.69</v>
      </c>
    </row>
    <row r="4334" spans="1:2">
      <c r="A4334" s="365" t="s">
        <v>4501</v>
      </c>
      <c r="B4334" s="366">
        <v>80.47</v>
      </c>
    </row>
    <row r="4335" spans="1:2">
      <c r="A4335" s="365" t="s">
        <v>4502</v>
      </c>
      <c r="B4335" s="366">
        <v>69.72</v>
      </c>
    </row>
    <row r="4336" spans="1:2">
      <c r="A4336" s="365" t="s">
        <v>4503</v>
      </c>
      <c r="B4336" s="366">
        <v>98.54</v>
      </c>
    </row>
    <row r="4337" spans="1:2">
      <c r="A4337" s="365" t="s">
        <v>4504</v>
      </c>
      <c r="B4337" s="366">
        <v>85.38</v>
      </c>
    </row>
    <row r="4338" spans="1:2">
      <c r="A4338" s="365" t="s">
        <v>4505</v>
      </c>
      <c r="B4338" s="366">
        <v>115.75</v>
      </c>
    </row>
    <row r="4339" spans="1:2">
      <c r="A4339" s="365" t="s">
        <v>4506</v>
      </c>
      <c r="B4339" s="366">
        <v>100.29</v>
      </c>
    </row>
    <row r="4340" spans="1:2">
      <c r="A4340" s="365" t="s">
        <v>4507</v>
      </c>
      <c r="B4340" s="366">
        <v>131.68</v>
      </c>
    </row>
    <row r="4341" spans="1:2">
      <c r="A4341" s="365" t="s">
        <v>4508</v>
      </c>
      <c r="B4341" s="366">
        <v>114.09</v>
      </c>
    </row>
    <row r="4342" spans="1:2">
      <c r="A4342" s="365" t="s">
        <v>4509</v>
      </c>
      <c r="B4342" s="366">
        <v>146.74</v>
      </c>
    </row>
    <row r="4343" spans="1:2">
      <c r="A4343" s="365" t="s">
        <v>4510</v>
      </c>
      <c r="B4343" s="366">
        <v>127.14</v>
      </c>
    </row>
    <row r="4344" spans="1:2">
      <c r="A4344" s="365" t="s">
        <v>4511</v>
      </c>
      <c r="B4344" s="366">
        <v>161.37</v>
      </c>
    </row>
    <row r="4345" spans="1:2">
      <c r="A4345" s="365" t="s">
        <v>4512</v>
      </c>
      <c r="B4345" s="366">
        <v>139.82</v>
      </c>
    </row>
    <row r="4346" spans="1:2">
      <c r="A4346" s="365" t="s">
        <v>4513</v>
      </c>
      <c r="B4346" s="366">
        <v>174.71</v>
      </c>
    </row>
    <row r="4347" spans="1:2">
      <c r="A4347" s="365" t="s">
        <v>4514</v>
      </c>
      <c r="B4347" s="366">
        <v>151.38</v>
      </c>
    </row>
    <row r="4348" spans="1:2">
      <c r="A4348" s="365" t="s">
        <v>4515</v>
      </c>
      <c r="B4348" s="366">
        <v>199.24</v>
      </c>
    </row>
    <row r="4349" spans="1:2">
      <c r="A4349" s="365" t="s">
        <v>4516</v>
      </c>
      <c r="B4349" s="366">
        <v>172.63</v>
      </c>
    </row>
    <row r="4350" spans="1:2">
      <c r="A4350" s="365" t="s">
        <v>4517</v>
      </c>
      <c r="B4350" s="366">
        <v>219.9</v>
      </c>
    </row>
    <row r="4351" spans="1:2">
      <c r="A4351" s="365" t="s">
        <v>4518</v>
      </c>
      <c r="B4351" s="366">
        <v>190.53</v>
      </c>
    </row>
    <row r="4352" spans="1:2">
      <c r="A4352" s="365" t="s">
        <v>4519</v>
      </c>
      <c r="B4352" s="366">
        <v>229.79</v>
      </c>
    </row>
    <row r="4353" spans="1:2">
      <c r="A4353" s="365" t="s">
        <v>4520</v>
      </c>
      <c r="B4353" s="366">
        <v>199.1</v>
      </c>
    </row>
    <row r="4354" spans="1:2">
      <c r="A4354" s="365" t="s">
        <v>4521</v>
      </c>
      <c r="B4354" s="366">
        <v>237.11</v>
      </c>
    </row>
    <row r="4355" spans="1:2">
      <c r="A4355" s="365" t="s">
        <v>4522</v>
      </c>
      <c r="B4355" s="366">
        <v>205.44</v>
      </c>
    </row>
    <row r="4356" spans="1:2">
      <c r="A4356" s="365" t="s">
        <v>4523</v>
      </c>
      <c r="B4356" s="366">
        <v>260.35000000000002</v>
      </c>
    </row>
    <row r="4357" spans="1:2">
      <c r="A4357" s="365" t="s">
        <v>4524</v>
      </c>
      <c r="B4357" s="366">
        <v>225.58</v>
      </c>
    </row>
    <row r="4358" spans="1:2">
      <c r="A4358" s="365" t="s">
        <v>4525</v>
      </c>
      <c r="B4358" s="366">
        <v>269.81</v>
      </c>
    </row>
    <row r="4359" spans="1:2">
      <c r="A4359" s="365" t="s">
        <v>4526</v>
      </c>
      <c r="B4359" s="366">
        <v>233.78</v>
      </c>
    </row>
    <row r="4360" spans="1:2">
      <c r="A4360" s="365" t="s">
        <v>4527</v>
      </c>
      <c r="B4360" s="366">
        <v>26.91</v>
      </c>
    </row>
    <row r="4361" spans="1:2">
      <c r="A4361" s="365" t="s">
        <v>4528</v>
      </c>
      <c r="B4361" s="366">
        <v>23.32</v>
      </c>
    </row>
    <row r="4362" spans="1:2">
      <c r="A4362" s="365" t="s">
        <v>4529</v>
      </c>
      <c r="B4362" s="366">
        <v>38.89</v>
      </c>
    </row>
    <row r="4363" spans="1:2">
      <c r="A4363" s="365" t="s">
        <v>4530</v>
      </c>
      <c r="B4363" s="366">
        <v>33.69</v>
      </c>
    </row>
    <row r="4364" spans="1:2">
      <c r="A4364" s="365" t="s">
        <v>4531</v>
      </c>
      <c r="B4364" s="366">
        <v>162.38999999999999</v>
      </c>
    </row>
    <row r="4365" spans="1:2">
      <c r="A4365" s="365" t="s">
        <v>4532</v>
      </c>
      <c r="B4365" s="366">
        <v>154.77000000000001</v>
      </c>
    </row>
    <row r="4366" spans="1:2">
      <c r="A4366" s="365" t="s">
        <v>4533</v>
      </c>
      <c r="B4366" s="366">
        <v>20.49</v>
      </c>
    </row>
    <row r="4367" spans="1:2">
      <c r="A4367" s="365" t="s">
        <v>4534</v>
      </c>
      <c r="B4367" s="366">
        <v>17.75</v>
      </c>
    </row>
    <row r="4368" spans="1:2">
      <c r="A4368" s="365" t="s">
        <v>4535</v>
      </c>
      <c r="B4368" s="366">
        <v>25.34</v>
      </c>
    </row>
    <row r="4369" spans="1:2">
      <c r="A4369" s="365" t="s">
        <v>4536</v>
      </c>
      <c r="B4369" s="366">
        <v>21.95</v>
      </c>
    </row>
    <row r="4370" spans="1:2">
      <c r="A4370" s="365" t="s">
        <v>4537</v>
      </c>
      <c r="B4370" s="366">
        <v>28.49</v>
      </c>
    </row>
    <row r="4371" spans="1:2">
      <c r="A4371" s="365" t="s">
        <v>4538</v>
      </c>
      <c r="B4371" s="366">
        <v>24.68</v>
      </c>
    </row>
    <row r="4372" spans="1:2">
      <c r="A4372" s="365" t="s">
        <v>4539</v>
      </c>
      <c r="B4372" s="366">
        <v>33.15</v>
      </c>
    </row>
    <row r="4373" spans="1:2">
      <c r="A4373" s="365" t="s">
        <v>4540</v>
      </c>
      <c r="B4373" s="366">
        <v>28.72</v>
      </c>
    </row>
    <row r="4374" spans="1:2">
      <c r="A4374" s="365" t="s">
        <v>4541</v>
      </c>
      <c r="B4374" s="366">
        <v>36.22</v>
      </c>
    </row>
    <row r="4375" spans="1:2">
      <c r="A4375" s="365" t="s">
        <v>4542</v>
      </c>
      <c r="B4375" s="366">
        <v>31.38</v>
      </c>
    </row>
    <row r="4376" spans="1:2">
      <c r="A4376" s="365" t="s">
        <v>4543</v>
      </c>
      <c r="B4376" s="366">
        <v>68.13</v>
      </c>
    </row>
    <row r="4377" spans="1:2">
      <c r="A4377" s="365" t="s">
        <v>4544</v>
      </c>
      <c r="B4377" s="366">
        <v>60.11</v>
      </c>
    </row>
    <row r="4378" spans="1:2">
      <c r="A4378" s="365" t="s">
        <v>4545</v>
      </c>
      <c r="B4378" s="366">
        <v>86.9</v>
      </c>
    </row>
    <row r="4379" spans="1:2">
      <c r="A4379" s="365" t="s">
        <v>4546</v>
      </c>
      <c r="B4379" s="366">
        <v>76.599999999999994</v>
      </c>
    </row>
    <row r="4380" spans="1:2">
      <c r="A4380" s="365" t="s">
        <v>4547</v>
      </c>
      <c r="B4380" s="366">
        <v>89.53</v>
      </c>
    </row>
    <row r="4381" spans="1:2">
      <c r="A4381" s="365" t="s">
        <v>4548</v>
      </c>
      <c r="B4381" s="366">
        <v>79.209999999999994</v>
      </c>
    </row>
    <row r="4382" spans="1:2">
      <c r="A4382" s="365" t="s">
        <v>4549</v>
      </c>
      <c r="B4382" s="366">
        <v>236.37</v>
      </c>
    </row>
    <row r="4383" spans="1:2">
      <c r="A4383" s="365" t="s">
        <v>4550</v>
      </c>
      <c r="B4383" s="366">
        <v>221.16</v>
      </c>
    </row>
    <row r="4384" spans="1:2">
      <c r="A4384" s="365" t="s">
        <v>4551</v>
      </c>
      <c r="B4384" s="366">
        <v>267.83999999999997</v>
      </c>
    </row>
    <row r="4385" spans="1:2">
      <c r="A4385" s="365" t="s">
        <v>4552</v>
      </c>
      <c r="B4385" s="366">
        <v>252.58</v>
      </c>
    </row>
    <row r="4386" spans="1:2">
      <c r="A4386" s="365" t="s">
        <v>4553</v>
      </c>
      <c r="B4386" s="366">
        <v>321.08999999999997</v>
      </c>
    </row>
    <row r="4387" spans="1:2">
      <c r="A4387" s="365" t="s">
        <v>4554</v>
      </c>
      <c r="B4387" s="366">
        <v>302.74</v>
      </c>
    </row>
    <row r="4388" spans="1:2">
      <c r="A4388" s="365" t="s">
        <v>4555</v>
      </c>
      <c r="B4388" s="366">
        <v>346.13</v>
      </c>
    </row>
    <row r="4389" spans="1:2">
      <c r="A4389" s="365" t="s">
        <v>4556</v>
      </c>
      <c r="B4389" s="366">
        <v>325.56</v>
      </c>
    </row>
    <row r="4390" spans="1:2">
      <c r="A4390" s="365" t="s">
        <v>4557</v>
      </c>
      <c r="B4390" s="366">
        <v>348.83</v>
      </c>
    </row>
    <row r="4391" spans="1:2">
      <c r="A4391" s="365" t="s">
        <v>4558</v>
      </c>
      <c r="B4391" s="366">
        <v>328.22</v>
      </c>
    </row>
    <row r="4392" spans="1:2">
      <c r="A4392" s="365" t="s">
        <v>4559</v>
      </c>
      <c r="B4392" s="366">
        <v>378.55</v>
      </c>
    </row>
    <row r="4393" spans="1:2">
      <c r="A4393" s="365" t="s">
        <v>4560</v>
      </c>
      <c r="B4393" s="366">
        <v>354.31</v>
      </c>
    </row>
    <row r="4394" spans="1:2">
      <c r="A4394" s="365" t="s">
        <v>4561</v>
      </c>
      <c r="B4394" s="366">
        <v>408.91</v>
      </c>
    </row>
    <row r="4395" spans="1:2">
      <c r="A4395" s="365" t="s">
        <v>4562</v>
      </c>
      <c r="B4395" s="366">
        <v>382.55</v>
      </c>
    </row>
    <row r="4396" spans="1:2">
      <c r="A4396" s="365" t="s">
        <v>4563</v>
      </c>
      <c r="B4396" s="366">
        <v>443.74</v>
      </c>
    </row>
    <row r="4397" spans="1:2">
      <c r="A4397" s="365" t="s">
        <v>4564</v>
      </c>
      <c r="B4397" s="366">
        <v>413.27</v>
      </c>
    </row>
    <row r="4398" spans="1:2">
      <c r="A4398" s="365" t="s">
        <v>4565</v>
      </c>
      <c r="B4398" s="366">
        <v>487.35</v>
      </c>
    </row>
    <row r="4399" spans="1:2">
      <c r="A4399" s="365" t="s">
        <v>4566</v>
      </c>
      <c r="B4399" s="366">
        <v>454.27</v>
      </c>
    </row>
    <row r="4400" spans="1:2">
      <c r="A4400" s="365" t="s">
        <v>4567</v>
      </c>
      <c r="B4400" s="366">
        <v>534.32000000000005</v>
      </c>
    </row>
    <row r="4401" spans="1:2">
      <c r="A4401" s="365" t="s">
        <v>4568</v>
      </c>
      <c r="B4401" s="366">
        <v>496.72</v>
      </c>
    </row>
    <row r="4402" spans="1:2">
      <c r="A4402" s="365" t="s">
        <v>4569</v>
      </c>
      <c r="B4402" s="366">
        <v>583.59</v>
      </c>
    </row>
    <row r="4403" spans="1:2">
      <c r="A4403" s="365" t="s">
        <v>4570</v>
      </c>
      <c r="B4403" s="366">
        <v>543.02</v>
      </c>
    </row>
    <row r="4404" spans="1:2">
      <c r="A4404" s="365" t="s">
        <v>4571</v>
      </c>
      <c r="B4404" s="366">
        <v>674.13</v>
      </c>
    </row>
    <row r="4405" spans="1:2">
      <c r="A4405" s="365" t="s">
        <v>4572</v>
      </c>
      <c r="B4405" s="366">
        <v>625</v>
      </c>
    </row>
    <row r="4406" spans="1:2">
      <c r="A4406" s="365" t="s">
        <v>4573</v>
      </c>
      <c r="B4406" s="366">
        <v>761.85</v>
      </c>
    </row>
    <row r="4407" spans="1:2">
      <c r="A4407" s="365" t="s">
        <v>4574</v>
      </c>
      <c r="B4407" s="366">
        <v>704.88</v>
      </c>
    </row>
    <row r="4408" spans="1:2">
      <c r="A4408" s="365" t="s">
        <v>4575</v>
      </c>
      <c r="B4408" s="366">
        <v>810.53</v>
      </c>
    </row>
    <row r="4409" spans="1:2">
      <c r="A4409" s="365" t="s">
        <v>4576</v>
      </c>
      <c r="B4409" s="366">
        <v>751.74</v>
      </c>
    </row>
    <row r="4410" spans="1:2">
      <c r="A4410" s="365" t="s">
        <v>4577</v>
      </c>
      <c r="B4410" s="366">
        <v>31.59</v>
      </c>
    </row>
    <row r="4411" spans="1:2">
      <c r="A4411" s="365" t="s">
        <v>4578</v>
      </c>
      <c r="B4411" s="366">
        <v>27.37</v>
      </c>
    </row>
    <row r="4412" spans="1:2">
      <c r="A4412" s="365" t="s">
        <v>4579</v>
      </c>
      <c r="B4412" s="366">
        <v>31.63</v>
      </c>
    </row>
    <row r="4413" spans="1:2">
      <c r="A4413" s="365" t="s">
        <v>4580</v>
      </c>
      <c r="B4413" s="366">
        <v>27.4</v>
      </c>
    </row>
    <row r="4414" spans="1:2">
      <c r="A4414" s="365" t="s">
        <v>4581</v>
      </c>
      <c r="B4414" s="366">
        <v>34.78</v>
      </c>
    </row>
    <row r="4415" spans="1:2">
      <c r="A4415" s="365" t="s">
        <v>4582</v>
      </c>
      <c r="B4415" s="366">
        <v>30.13</v>
      </c>
    </row>
    <row r="4416" spans="1:2">
      <c r="A4416" s="365" t="s">
        <v>4583</v>
      </c>
      <c r="B4416" s="366">
        <v>34.82</v>
      </c>
    </row>
    <row r="4417" spans="1:2">
      <c r="A4417" s="365" t="s">
        <v>4584</v>
      </c>
      <c r="B4417" s="366">
        <v>30.17</v>
      </c>
    </row>
    <row r="4418" spans="1:2">
      <c r="A4418" s="365" t="s">
        <v>4585</v>
      </c>
      <c r="B4418" s="366">
        <v>34.82</v>
      </c>
    </row>
    <row r="4419" spans="1:2">
      <c r="A4419" s="365" t="s">
        <v>4586</v>
      </c>
      <c r="B4419" s="366">
        <v>30.17</v>
      </c>
    </row>
    <row r="4420" spans="1:2">
      <c r="A4420" s="365" t="s">
        <v>4587</v>
      </c>
      <c r="B4420" s="366">
        <v>46.97</v>
      </c>
    </row>
    <row r="4421" spans="1:2">
      <c r="A4421" s="365" t="s">
        <v>4588</v>
      </c>
      <c r="B4421" s="366">
        <v>40.700000000000003</v>
      </c>
    </row>
    <row r="4422" spans="1:2">
      <c r="A4422" s="365" t="s">
        <v>4589</v>
      </c>
      <c r="B4422" s="366">
        <v>46.97</v>
      </c>
    </row>
    <row r="4423" spans="1:2">
      <c r="A4423" s="365" t="s">
        <v>4590</v>
      </c>
      <c r="B4423" s="366">
        <v>40.700000000000003</v>
      </c>
    </row>
    <row r="4424" spans="1:2">
      <c r="A4424" s="365" t="s">
        <v>4591</v>
      </c>
      <c r="B4424" s="366">
        <v>50.18</v>
      </c>
    </row>
    <row r="4425" spans="1:2">
      <c r="A4425" s="365" t="s">
        <v>4592</v>
      </c>
      <c r="B4425" s="366">
        <v>43.48</v>
      </c>
    </row>
    <row r="4426" spans="1:2">
      <c r="A4426" s="365" t="s">
        <v>4593</v>
      </c>
      <c r="B4426" s="366">
        <v>53.39</v>
      </c>
    </row>
    <row r="4427" spans="1:2">
      <c r="A4427" s="365" t="s">
        <v>4594</v>
      </c>
      <c r="B4427" s="366">
        <v>46.26</v>
      </c>
    </row>
    <row r="4428" spans="1:2">
      <c r="A4428" s="365" t="s">
        <v>4595</v>
      </c>
      <c r="B4428" s="366">
        <v>53.45</v>
      </c>
    </row>
    <row r="4429" spans="1:2">
      <c r="A4429" s="365" t="s">
        <v>4596</v>
      </c>
      <c r="B4429" s="366">
        <v>46.31</v>
      </c>
    </row>
    <row r="4430" spans="1:2">
      <c r="A4430" s="365" t="s">
        <v>4597</v>
      </c>
      <c r="B4430" s="366">
        <v>174.34</v>
      </c>
    </row>
    <row r="4431" spans="1:2">
      <c r="A4431" s="365" t="s">
        <v>4598</v>
      </c>
      <c r="B4431" s="366">
        <v>164.96</v>
      </c>
    </row>
    <row r="4432" spans="1:2">
      <c r="A4432" s="365" t="s">
        <v>4599</v>
      </c>
      <c r="B4432" s="366">
        <v>177.75</v>
      </c>
    </row>
    <row r="4433" spans="1:2">
      <c r="A4433" s="365" t="s">
        <v>4600</v>
      </c>
      <c r="B4433" s="366">
        <v>167.93</v>
      </c>
    </row>
    <row r="4434" spans="1:2">
      <c r="A4434" s="365" t="s">
        <v>4601</v>
      </c>
      <c r="B4434" s="366">
        <v>180.73</v>
      </c>
    </row>
    <row r="4435" spans="1:2">
      <c r="A4435" s="365" t="s">
        <v>4602</v>
      </c>
      <c r="B4435" s="366">
        <v>170.79</v>
      </c>
    </row>
    <row r="4436" spans="1:2">
      <c r="A4436" s="365" t="s">
        <v>4603</v>
      </c>
      <c r="B4436" s="366">
        <v>187.67</v>
      </c>
    </row>
    <row r="4437" spans="1:2">
      <c r="A4437" s="365" t="s">
        <v>4604</v>
      </c>
      <c r="B4437" s="366">
        <v>176.87</v>
      </c>
    </row>
    <row r="4438" spans="1:2">
      <c r="A4438" s="365" t="s">
        <v>4605</v>
      </c>
      <c r="B4438" s="366">
        <v>191.73</v>
      </c>
    </row>
    <row r="4439" spans="1:2">
      <c r="A4439" s="365" t="s">
        <v>4606</v>
      </c>
      <c r="B4439" s="366">
        <v>180.47</v>
      </c>
    </row>
    <row r="4440" spans="1:2">
      <c r="A4440" s="365" t="s">
        <v>4607</v>
      </c>
      <c r="B4440" s="366">
        <v>196.69</v>
      </c>
    </row>
    <row r="4441" spans="1:2">
      <c r="A4441" s="365" t="s">
        <v>4608</v>
      </c>
      <c r="B4441" s="366">
        <v>184.94</v>
      </c>
    </row>
    <row r="4442" spans="1:2">
      <c r="A4442" s="365" t="s">
        <v>4609</v>
      </c>
      <c r="B4442" s="366">
        <v>212.26</v>
      </c>
    </row>
    <row r="4443" spans="1:2">
      <c r="A4443" s="365" t="s">
        <v>4610</v>
      </c>
      <c r="B4443" s="366">
        <v>198.7</v>
      </c>
    </row>
    <row r="4444" spans="1:2">
      <c r="A4444" s="365" t="s">
        <v>4611</v>
      </c>
      <c r="B4444" s="366">
        <v>218.39</v>
      </c>
    </row>
    <row r="4445" spans="1:2">
      <c r="A4445" s="365" t="s">
        <v>4612</v>
      </c>
      <c r="B4445" s="366">
        <v>204.29</v>
      </c>
    </row>
    <row r="4446" spans="1:2">
      <c r="A4446" s="365" t="s">
        <v>4613</v>
      </c>
      <c r="B4446" s="366">
        <v>28.89</v>
      </c>
    </row>
    <row r="4447" spans="1:2">
      <c r="A4447" s="365" t="s">
        <v>4614</v>
      </c>
      <c r="B4447" s="366">
        <v>25.82</v>
      </c>
    </row>
    <row r="4448" spans="1:2">
      <c r="A4448" s="365" t="s">
        <v>4615</v>
      </c>
      <c r="B4448" s="366">
        <v>29.5</v>
      </c>
    </row>
    <row r="4449" spans="1:2">
      <c r="A4449" s="365" t="s">
        <v>4616</v>
      </c>
      <c r="B4449" s="366">
        <v>26.35</v>
      </c>
    </row>
    <row r="4450" spans="1:2">
      <c r="A4450" s="365" t="s">
        <v>4617</v>
      </c>
      <c r="B4450" s="366">
        <v>30.4</v>
      </c>
    </row>
    <row r="4451" spans="1:2">
      <c r="A4451" s="365" t="s">
        <v>4618</v>
      </c>
      <c r="B4451" s="366">
        <v>27.16</v>
      </c>
    </row>
    <row r="4452" spans="1:2">
      <c r="A4452" s="365" t="s">
        <v>4619</v>
      </c>
      <c r="B4452" s="366">
        <v>31.29</v>
      </c>
    </row>
    <row r="4453" spans="1:2">
      <c r="A4453" s="365" t="s">
        <v>4620</v>
      </c>
      <c r="B4453" s="366">
        <v>27.96</v>
      </c>
    </row>
    <row r="4454" spans="1:2">
      <c r="A4454" s="365" t="s">
        <v>4621</v>
      </c>
      <c r="B4454" s="366">
        <v>32.19</v>
      </c>
    </row>
    <row r="4455" spans="1:2">
      <c r="A4455" s="365" t="s">
        <v>4622</v>
      </c>
      <c r="B4455" s="366">
        <v>28.77</v>
      </c>
    </row>
    <row r="4456" spans="1:2">
      <c r="A4456" s="365" t="s">
        <v>4623</v>
      </c>
      <c r="B4456" s="366">
        <v>33.090000000000003</v>
      </c>
    </row>
    <row r="4457" spans="1:2">
      <c r="A4457" s="365" t="s">
        <v>4624</v>
      </c>
      <c r="B4457" s="366">
        <v>29.58</v>
      </c>
    </row>
    <row r="4458" spans="1:2">
      <c r="A4458" s="365" t="s">
        <v>4625</v>
      </c>
      <c r="B4458" s="366">
        <v>33.979999999999997</v>
      </c>
    </row>
    <row r="4459" spans="1:2">
      <c r="A4459" s="365" t="s">
        <v>4626</v>
      </c>
      <c r="B4459" s="366">
        <v>30.39</v>
      </c>
    </row>
    <row r="4460" spans="1:2">
      <c r="A4460" s="365" t="s">
        <v>4627</v>
      </c>
      <c r="B4460" s="366">
        <v>34.880000000000003</v>
      </c>
    </row>
    <row r="4461" spans="1:2">
      <c r="A4461" s="365" t="s">
        <v>4628</v>
      </c>
      <c r="B4461" s="366">
        <v>31.2</v>
      </c>
    </row>
    <row r="4462" spans="1:2">
      <c r="A4462" s="365" t="s">
        <v>4629</v>
      </c>
      <c r="B4462" s="366">
        <v>42.7</v>
      </c>
    </row>
    <row r="4463" spans="1:2">
      <c r="A4463" s="365" t="s">
        <v>4630</v>
      </c>
      <c r="B4463" s="366">
        <v>38.53</v>
      </c>
    </row>
    <row r="4464" spans="1:2">
      <c r="A4464" s="365" t="s">
        <v>4631</v>
      </c>
      <c r="B4464" s="366">
        <v>57.23</v>
      </c>
    </row>
    <row r="4465" spans="1:2">
      <c r="A4465" s="365" t="s">
        <v>4632</v>
      </c>
      <c r="B4465" s="366">
        <v>52.27</v>
      </c>
    </row>
    <row r="4466" spans="1:2">
      <c r="A4466" s="365" t="s">
        <v>4633</v>
      </c>
      <c r="B4466" s="366">
        <v>68.31</v>
      </c>
    </row>
    <row r="4467" spans="1:2">
      <c r="A4467" s="365" t="s">
        <v>4634</v>
      </c>
      <c r="B4467" s="366">
        <v>63.24</v>
      </c>
    </row>
    <row r="4468" spans="1:2">
      <c r="A4468" s="365" t="s">
        <v>4635</v>
      </c>
      <c r="B4468" s="366">
        <v>94.84</v>
      </c>
    </row>
    <row r="4469" spans="1:2">
      <c r="A4469" s="365" t="s">
        <v>4636</v>
      </c>
      <c r="B4469" s="366">
        <v>88.7</v>
      </c>
    </row>
    <row r="4470" spans="1:2">
      <c r="A4470" s="365" t="s">
        <v>4637</v>
      </c>
      <c r="B4470" s="366">
        <v>237.24</v>
      </c>
    </row>
    <row r="4471" spans="1:2">
      <c r="A4471" s="365" t="s">
        <v>4638</v>
      </c>
      <c r="B4471" s="366">
        <v>230.34</v>
      </c>
    </row>
    <row r="4472" spans="1:2">
      <c r="A4472" s="365" t="s">
        <v>4639</v>
      </c>
      <c r="B4472" s="366">
        <v>332.13</v>
      </c>
    </row>
    <row r="4473" spans="1:2">
      <c r="A4473" s="365" t="s">
        <v>4640</v>
      </c>
      <c r="B4473" s="366">
        <v>325.10000000000002</v>
      </c>
    </row>
    <row r="4474" spans="1:2">
      <c r="A4474" s="365" t="s">
        <v>4641</v>
      </c>
      <c r="B4474" s="366">
        <v>405.76</v>
      </c>
    </row>
    <row r="4475" spans="1:2">
      <c r="A4475" s="365" t="s">
        <v>4642</v>
      </c>
      <c r="B4475" s="366">
        <v>397.34</v>
      </c>
    </row>
    <row r="4476" spans="1:2">
      <c r="A4476" s="365" t="s">
        <v>4643</v>
      </c>
      <c r="B4476" s="366">
        <v>521.92999999999995</v>
      </c>
    </row>
    <row r="4477" spans="1:2">
      <c r="A4477" s="365" t="s">
        <v>4644</v>
      </c>
      <c r="B4477" s="366">
        <v>511.92</v>
      </c>
    </row>
    <row r="4478" spans="1:2">
      <c r="A4478" s="365" t="s">
        <v>4645</v>
      </c>
      <c r="B4478" s="366">
        <v>618.82000000000005</v>
      </c>
    </row>
    <row r="4479" spans="1:2">
      <c r="A4479" s="365" t="s">
        <v>4646</v>
      </c>
      <c r="B4479" s="366">
        <v>606.62</v>
      </c>
    </row>
    <row r="4480" spans="1:2">
      <c r="A4480" s="365" t="s">
        <v>4647</v>
      </c>
      <c r="B4480" s="366">
        <v>798.34</v>
      </c>
    </row>
    <row r="4481" spans="1:2">
      <c r="A4481" s="365" t="s">
        <v>4648</v>
      </c>
      <c r="B4481" s="366">
        <v>784.14</v>
      </c>
    </row>
    <row r="4482" spans="1:2">
      <c r="A4482" s="365" t="s">
        <v>4649</v>
      </c>
      <c r="B4482" s="366">
        <v>944.56</v>
      </c>
    </row>
    <row r="4483" spans="1:2">
      <c r="A4483" s="365" t="s">
        <v>4650</v>
      </c>
      <c r="B4483" s="366">
        <v>928.73</v>
      </c>
    </row>
    <row r="4484" spans="1:2">
      <c r="A4484" s="365" t="s">
        <v>4651</v>
      </c>
      <c r="B4484" s="366">
        <v>1482.71</v>
      </c>
    </row>
    <row r="4485" spans="1:2">
      <c r="A4485" s="365" t="s">
        <v>4652</v>
      </c>
      <c r="B4485" s="366">
        <v>1463.13</v>
      </c>
    </row>
    <row r="4486" spans="1:2">
      <c r="A4486" s="365" t="s">
        <v>4653</v>
      </c>
      <c r="B4486" s="366">
        <v>2125.5700000000002</v>
      </c>
    </row>
    <row r="4487" spans="1:2">
      <c r="A4487" s="365" t="s">
        <v>4654</v>
      </c>
      <c r="B4487" s="366">
        <v>2101.2600000000002</v>
      </c>
    </row>
    <row r="4488" spans="1:2">
      <c r="A4488" s="365" t="s">
        <v>4655</v>
      </c>
      <c r="B4488" s="366">
        <v>2573.4299999999998</v>
      </c>
    </row>
    <row r="4489" spans="1:2">
      <c r="A4489" s="365" t="s">
        <v>4656</v>
      </c>
      <c r="B4489" s="366">
        <v>2543.81</v>
      </c>
    </row>
    <row r="4490" spans="1:2">
      <c r="A4490" s="365" t="s">
        <v>4657</v>
      </c>
      <c r="B4490" s="366">
        <v>3142.23</v>
      </c>
    </row>
    <row r="4491" spans="1:2">
      <c r="A4491" s="365" t="s">
        <v>4658</v>
      </c>
      <c r="B4491" s="366">
        <v>3109.87</v>
      </c>
    </row>
    <row r="4492" spans="1:2">
      <c r="A4492" s="365" t="s">
        <v>4659</v>
      </c>
      <c r="B4492" s="366">
        <v>241.16</v>
      </c>
    </row>
    <row r="4493" spans="1:2">
      <c r="A4493" s="365" t="s">
        <v>4660</v>
      </c>
      <c r="B4493" s="366">
        <v>236.05</v>
      </c>
    </row>
    <row r="4494" spans="1:2">
      <c r="A4494" s="365" t="s">
        <v>4661</v>
      </c>
      <c r="B4494" s="366">
        <v>381.08</v>
      </c>
    </row>
    <row r="4495" spans="1:2">
      <c r="A4495" s="365" t="s">
        <v>4662</v>
      </c>
      <c r="B4495" s="366">
        <v>374.05</v>
      </c>
    </row>
    <row r="4496" spans="1:2">
      <c r="A4496" s="365" t="s">
        <v>4663</v>
      </c>
      <c r="B4496" s="366">
        <v>455.02</v>
      </c>
    </row>
    <row r="4497" spans="1:2">
      <c r="A4497" s="365" t="s">
        <v>4664</v>
      </c>
      <c r="B4497" s="366">
        <v>446.6</v>
      </c>
    </row>
    <row r="4498" spans="1:2">
      <c r="A4498" s="365" t="s">
        <v>4665</v>
      </c>
      <c r="B4498" s="366">
        <v>585.91</v>
      </c>
    </row>
    <row r="4499" spans="1:2">
      <c r="A4499" s="365" t="s">
        <v>4666</v>
      </c>
      <c r="B4499" s="366">
        <v>575.9</v>
      </c>
    </row>
    <row r="4500" spans="1:2">
      <c r="A4500" s="365" t="s">
        <v>4667</v>
      </c>
      <c r="B4500" s="366">
        <v>725.53</v>
      </c>
    </row>
    <row r="4501" spans="1:2">
      <c r="A4501" s="365" t="s">
        <v>4668</v>
      </c>
      <c r="B4501" s="366">
        <v>713.33</v>
      </c>
    </row>
    <row r="4502" spans="1:2">
      <c r="A4502" s="365" t="s">
        <v>4669</v>
      </c>
      <c r="B4502" s="366">
        <v>898.34</v>
      </c>
    </row>
    <row r="4503" spans="1:2">
      <c r="A4503" s="365" t="s">
        <v>4670</v>
      </c>
      <c r="B4503" s="366">
        <v>884.14</v>
      </c>
    </row>
    <row r="4504" spans="1:2">
      <c r="A4504" s="365" t="s">
        <v>4671</v>
      </c>
      <c r="B4504" s="366">
        <v>1100.92</v>
      </c>
    </row>
    <row r="4505" spans="1:2">
      <c r="A4505" s="365" t="s">
        <v>4672</v>
      </c>
      <c r="B4505" s="366">
        <v>1085.0899999999999</v>
      </c>
    </row>
    <row r="4506" spans="1:2">
      <c r="A4506" s="365" t="s">
        <v>4673</v>
      </c>
      <c r="B4506" s="366">
        <v>1540.71</v>
      </c>
    </row>
    <row r="4507" spans="1:2">
      <c r="A4507" s="365" t="s">
        <v>4674</v>
      </c>
      <c r="B4507" s="366">
        <v>1521.13</v>
      </c>
    </row>
    <row r="4508" spans="1:2">
      <c r="A4508" s="365" t="s">
        <v>4675</v>
      </c>
      <c r="B4508" s="366">
        <v>2214.5700000000002</v>
      </c>
    </row>
    <row r="4509" spans="1:2">
      <c r="A4509" s="365" t="s">
        <v>4676</v>
      </c>
      <c r="B4509" s="366">
        <v>2190.2600000000002</v>
      </c>
    </row>
    <row r="4510" spans="1:2">
      <c r="A4510" s="365" t="s">
        <v>4677</v>
      </c>
      <c r="B4510" s="366">
        <v>287.89999999999998</v>
      </c>
    </row>
    <row r="4511" spans="1:2">
      <c r="A4511" s="365" t="s">
        <v>4678</v>
      </c>
      <c r="B4511" s="366">
        <v>282.79000000000002</v>
      </c>
    </row>
    <row r="4512" spans="1:2">
      <c r="A4512" s="365" t="s">
        <v>4679</v>
      </c>
      <c r="B4512" s="366">
        <v>398.08</v>
      </c>
    </row>
    <row r="4513" spans="1:2">
      <c r="A4513" s="365" t="s">
        <v>4680</v>
      </c>
      <c r="B4513" s="366">
        <v>391.05</v>
      </c>
    </row>
    <row r="4514" spans="1:2">
      <c r="A4514" s="365" t="s">
        <v>4681</v>
      </c>
      <c r="B4514" s="366">
        <v>520.94000000000005</v>
      </c>
    </row>
    <row r="4515" spans="1:2">
      <c r="A4515" s="365" t="s">
        <v>4682</v>
      </c>
      <c r="B4515" s="366">
        <v>512.52</v>
      </c>
    </row>
    <row r="4516" spans="1:2">
      <c r="A4516" s="365" t="s">
        <v>4683</v>
      </c>
      <c r="B4516" s="366">
        <v>648.91</v>
      </c>
    </row>
    <row r="4517" spans="1:2">
      <c r="A4517" s="365" t="s">
        <v>4684</v>
      </c>
      <c r="B4517" s="366">
        <v>638.9</v>
      </c>
    </row>
    <row r="4518" spans="1:2">
      <c r="A4518" s="365" t="s">
        <v>4685</v>
      </c>
      <c r="B4518" s="366">
        <v>792.75</v>
      </c>
    </row>
    <row r="4519" spans="1:2">
      <c r="A4519" s="365" t="s">
        <v>4686</v>
      </c>
      <c r="B4519" s="366">
        <v>780.55</v>
      </c>
    </row>
    <row r="4520" spans="1:2">
      <c r="A4520" s="365" t="s">
        <v>4687</v>
      </c>
      <c r="B4520" s="366">
        <v>982.61</v>
      </c>
    </row>
    <row r="4521" spans="1:2">
      <c r="A4521" s="365" t="s">
        <v>4688</v>
      </c>
      <c r="B4521" s="366">
        <v>968.41</v>
      </c>
    </row>
    <row r="4522" spans="1:2">
      <c r="A4522" s="365" t="s">
        <v>4689</v>
      </c>
      <c r="B4522" s="366">
        <v>1255.92</v>
      </c>
    </row>
    <row r="4523" spans="1:2">
      <c r="A4523" s="365" t="s">
        <v>4690</v>
      </c>
      <c r="B4523" s="366">
        <v>1240.0899999999999</v>
      </c>
    </row>
    <row r="4524" spans="1:2">
      <c r="A4524" s="365" t="s">
        <v>4691</v>
      </c>
      <c r="B4524" s="366">
        <v>1768.71</v>
      </c>
    </row>
    <row r="4525" spans="1:2">
      <c r="A4525" s="365" t="s">
        <v>4692</v>
      </c>
      <c r="B4525" s="366">
        <v>1749.13</v>
      </c>
    </row>
    <row r="4526" spans="1:2">
      <c r="A4526" s="365" t="s">
        <v>4693</v>
      </c>
      <c r="B4526" s="366">
        <v>2349.29</v>
      </c>
    </row>
    <row r="4527" spans="1:2">
      <c r="A4527" s="365" t="s">
        <v>4694</v>
      </c>
      <c r="B4527" s="366">
        <v>2324.98</v>
      </c>
    </row>
    <row r="4528" spans="1:2">
      <c r="A4528" s="365" t="s">
        <v>4695</v>
      </c>
      <c r="B4528" s="366">
        <v>54.41</v>
      </c>
    </row>
    <row r="4529" spans="1:2">
      <c r="A4529" s="365" t="s">
        <v>4696</v>
      </c>
      <c r="B4529" s="366">
        <v>51.72</v>
      </c>
    </row>
    <row r="4530" spans="1:2">
      <c r="A4530" s="365" t="s">
        <v>4697</v>
      </c>
      <c r="B4530" s="366">
        <v>78.34</v>
      </c>
    </row>
    <row r="4531" spans="1:2">
      <c r="A4531" s="365" t="s">
        <v>4698</v>
      </c>
      <c r="B4531" s="366">
        <v>73.150000000000006</v>
      </c>
    </row>
    <row r="4532" spans="1:2">
      <c r="A4532" s="365" t="s">
        <v>4699</v>
      </c>
      <c r="B4532" s="366">
        <v>131.56</v>
      </c>
    </row>
    <row r="4533" spans="1:2">
      <c r="A4533" s="365" t="s">
        <v>4700</v>
      </c>
      <c r="B4533" s="366">
        <v>123.04</v>
      </c>
    </row>
    <row r="4534" spans="1:2">
      <c r="A4534" s="365" t="s">
        <v>4701</v>
      </c>
      <c r="B4534" s="366">
        <v>163.47999999999999</v>
      </c>
    </row>
    <row r="4535" spans="1:2">
      <c r="A4535" s="365" t="s">
        <v>4702</v>
      </c>
      <c r="B4535" s="366">
        <v>150.47999999999999</v>
      </c>
    </row>
    <row r="4536" spans="1:2">
      <c r="A4536" s="365" t="s">
        <v>4703</v>
      </c>
      <c r="B4536" s="366">
        <v>522.79999999999995</v>
      </c>
    </row>
    <row r="4537" spans="1:2">
      <c r="A4537" s="365" t="s">
        <v>4704</v>
      </c>
      <c r="B4537" s="366">
        <v>510.17</v>
      </c>
    </row>
    <row r="4538" spans="1:2">
      <c r="A4538" s="365" t="s">
        <v>4705</v>
      </c>
      <c r="B4538" s="366">
        <v>750.52</v>
      </c>
    </row>
    <row r="4539" spans="1:2">
      <c r="A4539" s="365" t="s">
        <v>4706</v>
      </c>
      <c r="B4539" s="366">
        <v>732.82</v>
      </c>
    </row>
    <row r="4540" spans="1:2">
      <c r="A4540" s="365" t="s">
        <v>4707</v>
      </c>
      <c r="B4540" s="366">
        <v>80.72</v>
      </c>
    </row>
    <row r="4541" spans="1:2">
      <c r="A4541" s="365" t="s">
        <v>4708</v>
      </c>
      <c r="B4541" s="366">
        <v>76.34</v>
      </c>
    </row>
    <row r="4542" spans="1:2">
      <c r="A4542" s="365" t="s">
        <v>4709</v>
      </c>
      <c r="B4542" s="366">
        <v>104</v>
      </c>
    </row>
    <row r="4543" spans="1:2">
      <c r="A4543" s="365" t="s">
        <v>4710</v>
      </c>
      <c r="B4543" s="366">
        <v>98.22</v>
      </c>
    </row>
    <row r="4544" spans="1:2">
      <c r="A4544" s="365" t="s">
        <v>4711</v>
      </c>
      <c r="B4544" s="366">
        <v>136.6</v>
      </c>
    </row>
    <row r="4545" spans="1:2">
      <c r="A4545" s="365" t="s">
        <v>4712</v>
      </c>
      <c r="B4545" s="366">
        <v>128.94999999999999</v>
      </c>
    </row>
    <row r="4546" spans="1:2">
      <c r="A4546" s="365" t="s">
        <v>4713</v>
      </c>
      <c r="B4546" s="366">
        <v>224.76</v>
      </c>
    </row>
    <row r="4547" spans="1:2">
      <c r="A4547" s="365" t="s">
        <v>4714</v>
      </c>
      <c r="B4547" s="366">
        <v>215.15</v>
      </c>
    </row>
    <row r="4548" spans="1:2">
      <c r="A4548" s="365" t="s">
        <v>4715</v>
      </c>
      <c r="B4548" s="366">
        <v>274.61</v>
      </c>
    </row>
    <row r="4549" spans="1:2">
      <c r="A4549" s="365" t="s">
        <v>4716</v>
      </c>
      <c r="B4549" s="366">
        <v>263.33</v>
      </c>
    </row>
    <row r="4550" spans="1:2">
      <c r="A4550" s="365" t="s">
        <v>4717</v>
      </c>
      <c r="B4550" s="366">
        <v>121.04</v>
      </c>
    </row>
    <row r="4551" spans="1:2">
      <c r="A4551" s="365" t="s">
        <v>4718</v>
      </c>
      <c r="B4551" s="366">
        <v>117.08</v>
      </c>
    </row>
    <row r="4552" spans="1:2">
      <c r="A4552" s="365" t="s">
        <v>4719</v>
      </c>
      <c r="B4552" s="366">
        <v>158</v>
      </c>
    </row>
    <row r="4553" spans="1:2">
      <c r="A4553" s="365" t="s">
        <v>4720</v>
      </c>
      <c r="B4553" s="366">
        <v>152.22</v>
      </c>
    </row>
    <row r="4554" spans="1:2">
      <c r="A4554" s="365" t="s">
        <v>4721</v>
      </c>
      <c r="B4554" s="366">
        <v>202.69</v>
      </c>
    </row>
    <row r="4555" spans="1:2">
      <c r="A4555" s="365" t="s">
        <v>4722</v>
      </c>
      <c r="B4555" s="366">
        <v>195.04</v>
      </c>
    </row>
    <row r="4556" spans="1:2">
      <c r="A4556" s="365" t="s">
        <v>4723</v>
      </c>
      <c r="B4556" s="366">
        <v>247.14</v>
      </c>
    </row>
    <row r="4557" spans="1:2">
      <c r="A4557" s="365" t="s">
        <v>4724</v>
      </c>
      <c r="B4557" s="366">
        <v>237.53</v>
      </c>
    </row>
    <row r="4558" spans="1:2">
      <c r="A4558" s="365" t="s">
        <v>4725</v>
      </c>
      <c r="B4558" s="366">
        <v>305.77</v>
      </c>
    </row>
    <row r="4559" spans="1:2">
      <c r="A4559" s="365" t="s">
        <v>4726</v>
      </c>
      <c r="B4559" s="366">
        <v>294.49</v>
      </c>
    </row>
    <row r="4560" spans="1:2">
      <c r="A4560" s="365" t="s">
        <v>4727</v>
      </c>
      <c r="B4560" s="366">
        <v>188.58</v>
      </c>
    </row>
    <row r="4561" spans="1:2">
      <c r="A4561" s="365" t="s">
        <v>4728</v>
      </c>
      <c r="B4561" s="366">
        <v>182.5</v>
      </c>
    </row>
    <row r="4562" spans="1:2">
      <c r="A4562" s="365" t="s">
        <v>4729</v>
      </c>
      <c r="B4562" s="366">
        <v>202.52</v>
      </c>
    </row>
    <row r="4563" spans="1:2">
      <c r="A4563" s="365" t="s">
        <v>4730</v>
      </c>
      <c r="B4563" s="366">
        <v>194.87</v>
      </c>
    </row>
    <row r="4564" spans="1:2">
      <c r="A4564" s="365" t="s">
        <v>4731</v>
      </c>
      <c r="B4564" s="366">
        <v>260.67</v>
      </c>
    </row>
    <row r="4565" spans="1:2">
      <c r="A4565" s="365" t="s">
        <v>4732</v>
      </c>
      <c r="B4565" s="366">
        <v>251.06</v>
      </c>
    </row>
    <row r="4566" spans="1:2">
      <c r="A4566" s="365" t="s">
        <v>4733</v>
      </c>
      <c r="B4566" s="366">
        <v>334.61</v>
      </c>
    </row>
    <row r="4567" spans="1:2">
      <c r="A4567" s="365" t="s">
        <v>4734</v>
      </c>
      <c r="B4567" s="366">
        <v>323.33</v>
      </c>
    </row>
    <row r="4568" spans="1:2">
      <c r="A4568" s="365" t="s">
        <v>4735</v>
      </c>
      <c r="B4568" s="366">
        <v>420.87</v>
      </c>
    </row>
    <row r="4569" spans="1:2">
      <c r="A4569" s="365" t="s">
        <v>4736</v>
      </c>
      <c r="B4569" s="366">
        <v>407.82</v>
      </c>
    </row>
    <row r="4570" spans="1:2">
      <c r="A4570" s="365" t="s">
        <v>4737</v>
      </c>
      <c r="B4570" s="366">
        <v>497.13</v>
      </c>
    </row>
    <row r="4571" spans="1:2">
      <c r="A4571" s="365" t="s">
        <v>4738</v>
      </c>
      <c r="B4571" s="366">
        <v>482.31</v>
      </c>
    </row>
    <row r="4572" spans="1:2">
      <c r="A4572" s="365" t="s">
        <v>4739</v>
      </c>
      <c r="B4572" s="366">
        <v>628.21</v>
      </c>
    </row>
    <row r="4573" spans="1:2">
      <c r="A4573" s="365" t="s">
        <v>4740</v>
      </c>
      <c r="B4573" s="366">
        <v>608.39</v>
      </c>
    </row>
    <row r="4574" spans="1:2">
      <c r="A4574" s="365" t="s">
        <v>4741</v>
      </c>
      <c r="B4574" s="366">
        <v>799.74</v>
      </c>
    </row>
    <row r="4575" spans="1:2">
      <c r="A4575" s="365" t="s">
        <v>4742</v>
      </c>
      <c r="B4575" s="366">
        <v>777.94</v>
      </c>
    </row>
    <row r="4576" spans="1:2">
      <c r="A4576" s="365" t="s">
        <v>4743</v>
      </c>
      <c r="B4576" s="366">
        <v>954.32</v>
      </c>
    </row>
    <row r="4577" spans="1:2">
      <c r="A4577" s="365" t="s">
        <v>4744</v>
      </c>
      <c r="B4577" s="366">
        <v>929.4</v>
      </c>
    </row>
    <row r="4578" spans="1:2">
      <c r="A4578" s="365" t="s">
        <v>4745</v>
      </c>
      <c r="B4578" s="366">
        <v>1078.06</v>
      </c>
    </row>
    <row r="4579" spans="1:2">
      <c r="A4579" s="365" t="s">
        <v>4746</v>
      </c>
      <c r="B4579" s="366">
        <v>1050.0999999999999</v>
      </c>
    </row>
    <row r="4580" spans="1:2">
      <c r="A4580" s="365" t="s">
        <v>4747</v>
      </c>
      <c r="B4580" s="366">
        <v>1627.77</v>
      </c>
    </row>
    <row r="4581" spans="1:2">
      <c r="A4581" s="365" t="s">
        <v>4748</v>
      </c>
      <c r="B4581" s="366">
        <v>1592.37</v>
      </c>
    </row>
    <row r="4582" spans="1:2">
      <c r="A4582" s="365" t="s">
        <v>4749</v>
      </c>
      <c r="B4582" s="366">
        <v>3271.93</v>
      </c>
    </row>
    <row r="4583" spans="1:2">
      <c r="A4583" s="365" t="s">
        <v>4750</v>
      </c>
      <c r="B4583" s="366">
        <v>3224.26</v>
      </c>
    </row>
    <row r="4584" spans="1:2">
      <c r="A4584" s="365" t="s">
        <v>4751</v>
      </c>
      <c r="B4584" s="366">
        <v>169.58</v>
      </c>
    </row>
    <row r="4585" spans="1:2">
      <c r="A4585" s="365" t="s">
        <v>4752</v>
      </c>
      <c r="B4585" s="366">
        <v>163.5</v>
      </c>
    </row>
    <row r="4586" spans="1:2">
      <c r="A4586" s="365" t="s">
        <v>4753</v>
      </c>
      <c r="B4586" s="366">
        <v>202.85</v>
      </c>
    </row>
    <row r="4587" spans="1:2">
      <c r="A4587" s="365" t="s">
        <v>4754</v>
      </c>
      <c r="B4587" s="366">
        <v>195.2</v>
      </c>
    </row>
    <row r="4588" spans="1:2">
      <c r="A4588" s="365" t="s">
        <v>4755</v>
      </c>
      <c r="B4588" s="366">
        <v>293.3</v>
      </c>
    </row>
    <row r="4589" spans="1:2">
      <c r="A4589" s="365" t="s">
        <v>4756</v>
      </c>
      <c r="B4589" s="366">
        <v>283.69</v>
      </c>
    </row>
    <row r="4590" spans="1:2">
      <c r="A4590" s="365" t="s">
        <v>4757</v>
      </c>
      <c r="B4590" s="366">
        <v>351.63</v>
      </c>
    </row>
    <row r="4591" spans="1:2">
      <c r="A4591" s="365" t="s">
        <v>4758</v>
      </c>
      <c r="B4591" s="366">
        <v>340.35</v>
      </c>
    </row>
    <row r="4592" spans="1:2">
      <c r="A4592" s="365" t="s">
        <v>4759</v>
      </c>
      <c r="B4592" s="366">
        <v>471.87</v>
      </c>
    </row>
    <row r="4593" spans="1:2">
      <c r="A4593" s="365" t="s">
        <v>4760</v>
      </c>
      <c r="B4593" s="366">
        <v>458.82</v>
      </c>
    </row>
    <row r="4594" spans="1:2">
      <c r="A4594" s="365" t="s">
        <v>4761</v>
      </c>
      <c r="B4594" s="366">
        <v>513.13</v>
      </c>
    </row>
    <row r="4595" spans="1:2">
      <c r="A4595" s="365" t="s">
        <v>4762</v>
      </c>
      <c r="B4595" s="366">
        <v>498.31</v>
      </c>
    </row>
    <row r="4596" spans="1:2">
      <c r="A4596" s="365" t="s">
        <v>4763</v>
      </c>
      <c r="B4596" s="366">
        <v>700.21</v>
      </c>
    </row>
    <row r="4597" spans="1:2">
      <c r="A4597" s="365" t="s">
        <v>4764</v>
      </c>
      <c r="B4597" s="366">
        <v>680.39</v>
      </c>
    </row>
    <row r="4598" spans="1:2">
      <c r="A4598" s="365" t="s">
        <v>4765</v>
      </c>
      <c r="B4598" s="366">
        <v>888.23</v>
      </c>
    </row>
    <row r="4599" spans="1:2">
      <c r="A4599" s="365" t="s">
        <v>4766</v>
      </c>
      <c r="B4599" s="366">
        <v>866.43</v>
      </c>
    </row>
    <row r="4600" spans="1:2">
      <c r="A4600" s="365" t="s">
        <v>4767</v>
      </c>
      <c r="B4600" s="366">
        <v>1128.06</v>
      </c>
    </row>
    <row r="4601" spans="1:2">
      <c r="A4601" s="365" t="s">
        <v>4768</v>
      </c>
      <c r="B4601" s="366">
        <v>1100.0999999999999</v>
      </c>
    </row>
    <row r="4602" spans="1:2">
      <c r="A4602" s="365" t="s">
        <v>4769</v>
      </c>
      <c r="B4602" s="366">
        <v>1487.77</v>
      </c>
    </row>
    <row r="4603" spans="1:2">
      <c r="A4603" s="365" t="s">
        <v>4770</v>
      </c>
      <c r="B4603" s="366">
        <v>1452.37</v>
      </c>
    </row>
    <row r="4604" spans="1:2">
      <c r="A4604" s="365" t="s">
        <v>4771</v>
      </c>
      <c r="B4604" s="366">
        <v>3612.1</v>
      </c>
    </row>
    <row r="4605" spans="1:2">
      <c r="A4605" s="365" t="s">
        <v>4772</v>
      </c>
      <c r="B4605" s="366">
        <v>3564.43</v>
      </c>
    </row>
    <row r="4606" spans="1:2">
      <c r="A4606" s="365" t="s">
        <v>4773</v>
      </c>
      <c r="B4606" s="366">
        <v>246.58</v>
      </c>
    </row>
    <row r="4607" spans="1:2">
      <c r="A4607" s="365" t="s">
        <v>4774</v>
      </c>
      <c r="B4607" s="366">
        <v>240.5</v>
      </c>
    </row>
    <row r="4608" spans="1:2">
      <c r="A4608" s="365" t="s">
        <v>4775</v>
      </c>
      <c r="B4608" s="366">
        <v>268.08</v>
      </c>
    </row>
    <row r="4609" spans="1:2">
      <c r="A4609" s="365" t="s">
        <v>4776</v>
      </c>
      <c r="B4609" s="366">
        <v>260.43</v>
      </c>
    </row>
    <row r="4610" spans="1:2">
      <c r="A4610" s="365" t="s">
        <v>4777</v>
      </c>
      <c r="B4610" s="366">
        <v>358.17</v>
      </c>
    </row>
    <row r="4611" spans="1:2">
      <c r="A4611" s="365" t="s">
        <v>4778</v>
      </c>
      <c r="B4611" s="366">
        <v>348.56</v>
      </c>
    </row>
    <row r="4612" spans="1:2">
      <c r="A4612" s="365" t="s">
        <v>4779</v>
      </c>
      <c r="B4612" s="366">
        <v>432.61</v>
      </c>
    </row>
    <row r="4613" spans="1:2">
      <c r="A4613" s="365" t="s">
        <v>4780</v>
      </c>
      <c r="B4613" s="366">
        <v>421.33</v>
      </c>
    </row>
    <row r="4614" spans="1:2">
      <c r="A4614" s="365" t="s">
        <v>4781</v>
      </c>
      <c r="B4614" s="366">
        <v>529.87</v>
      </c>
    </row>
    <row r="4615" spans="1:2">
      <c r="A4615" s="365" t="s">
        <v>4782</v>
      </c>
      <c r="B4615" s="366">
        <v>516.82000000000005</v>
      </c>
    </row>
    <row r="4616" spans="1:2">
      <c r="A4616" s="365" t="s">
        <v>4783</v>
      </c>
      <c r="B4616" s="366">
        <v>617.13</v>
      </c>
    </row>
    <row r="4617" spans="1:2">
      <c r="A4617" s="365" t="s">
        <v>4784</v>
      </c>
      <c r="B4617" s="366">
        <v>602.30999999999995</v>
      </c>
    </row>
    <row r="4618" spans="1:2">
      <c r="A4618" s="365" t="s">
        <v>4785</v>
      </c>
      <c r="B4618" s="366">
        <v>1057.74</v>
      </c>
    </row>
    <row r="4619" spans="1:2">
      <c r="A4619" s="365" t="s">
        <v>4786</v>
      </c>
      <c r="B4619" s="366">
        <v>1035.94</v>
      </c>
    </row>
    <row r="4620" spans="1:2">
      <c r="A4620" s="365" t="s">
        <v>4787</v>
      </c>
      <c r="B4620" s="366">
        <v>1460.93</v>
      </c>
    </row>
    <row r="4621" spans="1:2">
      <c r="A4621" s="365" t="s">
        <v>4788</v>
      </c>
      <c r="B4621" s="366">
        <v>1432.97</v>
      </c>
    </row>
    <row r="4622" spans="1:2">
      <c r="A4622" s="365" t="s">
        <v>4789</v>
      </c>
      <c r="B4622" s="366">
        <v>1923.77</v>
      </c>
    </row>
    <row r="4623" spans="1:2">
      <c r="A4623" s="365" t="s">
        <v>4790</v>
      </c>
      <c r="B4623" s="366">
        <v>1888.37</v>
      </c>
    </row>
    <row r="4624" spans="1:2">
      <c r="A4624" s="365" t="s">
        <v>4791</v>
      </c>
      <c r="B4624" s="366">
        <v>276.58</v>
      </c>
    </row>
    <row r="4625" spans="1:2">
      <c r="A4625" s="365" t="s">
        <v>4792</v>
      </c>
      <c r="B4625" s="366">
        <v>270.5</v>
      </c>
    </row>
    <row r="4626" spans="1:2">
      <c r="A4626" s="365" t="s">
        <v>4793</v>
      </c>
      <c r="B4626" s="366">
        <v>310.56</v>
      </c>
    </row>
    <row r="4627" spans="1:2">
      <c r="A4627" s="365" t="s">
        <v>4794</v>
      </c>
      <c r="B4627" s="366">
        <v>302.42</v>
      </c>
    </row>
    <row r="4628" spans="1:2">
      <c r="A4628" s="365" t="s">
        <v>4795</v>
      </c>
      <c r="B4628" s="366">
        <v>373.09</v>
      </c>
    </row>
    <row r="4629" spans="1:2">
      <c r="A4629" s="365" t="s">
        <v>4796</v>
      </c>
      <c r="B4629" s="366">
        <v>363.15</v>
      </c>
    </row>
    <row r="4630" spans="1:2">
      <c r="A4630" s="365" t="s">
        <v>4797</v>
      </c>
      <c r="B4630" s="366">
        <v>501.51</v>
      </c>
    </row>
    <row r="4631" spans="1:2">
      <c r="A4631" s="365" t="s">
        <v>4798</v>
      </c>
      <c r="B4631" s="366">
        <v>489.09</v>
      </c>
    </row>
    <row r="4632" spans="1:2">
      <c r="A4632" s="365" t="s">
        <v>4799</v>
      </c>
      <c r="B4632" s="366">
        <v>610.67999999999995</v>
      </c>
    </row>
    <row r="4633" spans="1:2">
      <c r="A4633" s="365" t="s">
        <v>4800</v>
      </c>
      <c r="B4633" s="366">
        <v>596.36</v>
      </c>
    </row>
    <row r="4634" spans="1:2">
      <c r="A4634" s="365" t="s">
        <v>4801</v>
      </c>
      <c r="B4634" s="366">
        <v>719.89</v>
      </c>
    </row>
    <row r="4635" spans="1:2">
      <c r="A4635" s="365" t="s">
        <v>4802</v>
      </c>
      <c r="B4635" s="366">
        <v>702.25</v>
      </c>
    </row>
    <row r="4636" spans="1:2">
      <c r="A4636" s="365" t="s">
        <v>4803</v>
      </c>
      <c r="B4636" s="366">
        <v>890.54</v>
      </c>
    </row>
    <row r="4637" spans="1:2">
      <c r="A4637" s="365" t="s">
        <v>4804</v>
      </c>
      <c r="B4637" s="366">
        <v>870.24</v>
      </c>
    </row>
    <row r="4638" spans="1:2">
      <c r="A4638" s="365" t="s">
        <v>4805</v>
      </c>
      <c r="B4638" s="366">
        <v>1205.4000000000001</v>
      </c>
    </row>
    <row r="4639" spans="1:2">
      <c r="A4639" s="365" t="s">
        <v>4806</v>
      </c>
      <c r="B4639" s="366">
        <v>1182.19</v>
      </c>
    </row>
    <row r="4640" spans="1:2">
      <c r="A4640" s="365" t="s">
        <v>4807</v>
      </c>
      <c r="B4640" s="366">
        <v>1337.37</v>
      </c>
    </row>
    <row r="4641" spans="1:2">
      <c r="A4641" s="365" t="s">
        <v>4808</v>
      </c>
      <c r="B4641" s="366">
        <v>1312.04</v>
      </c>
    </row>
    <row r="4642" spans="1:2">
      <c r="A4642" s="365" t="s">
        <v>4809</v>
      </c>
      <c r="B4642" s="366">
        <v>1518.98</v>
      </c>
    </row>
    <row r="4643" spans="1:2">
      <c r="A4643" s="365" t="s">
        <v>4810</v>
      </c>
      <c r="B4643" s="366">
        <v>1490.42</v>
      </c>
    </row>
    <row r="4644" spans="1:2">
      <c r="A4644" s="365" t="s">
        <v>4811</v>
      </c>
      <c r="B4644" s="366">
        <v>2130.8200000000002</v>
      </c>
    </row>
    <row r="4645" spans="1:2">
      <c r="A4645" s="365" t="s">
        <v>4812</v>
      </c>
      <c r="B4645" s="366">
        <v>2095.02</v>
      </c>
    </row>
    <row r="4646" spans="1:2">
      <c r="A4646" s="365" t="s">
        <v>4813</v>
      </c>
      <c r="B4646" s="366">
        <v>918.56</v>
      </c>
    </row>
    <row r="4647" spans="1:2">
      <c r="A4647" s="365" t="s">
        <v>4814</v>
      </c>
      <c r="B4647" s="366">
        <v>859.14</v>
      </c>
    </row>
    <row r="4648" spans="1:2">
      <c r="A4648" s="365" t="s">
        <v>4815</v>
      </c>
      <c r="B4648" s="366">
        <v>1030.03</v>
      </c>
    </row>
    <row r="4649" spans="1:2">
      <c r="A4649" s="365" t="s">
        <v>4816</v>
      </c>
      <c r="B4649" s="366">
        <v>967.41</v>
      </c>
    </row>
    <row r="4650" spans="1:2">
      <c r="A4650" s="365" t="s">
        <v>4817</v>
      </c>
      <c r="B4650" s="366">
        <v>6935.54</v>
      </c>
    </row>
    <row r="4651" spans="1:2">
      <c r="A4651" s="365" t="s">
        <v>4818</v>
      </c>
      <c r="B4651" s="366">
        <v>6724.64</v>
      </c>
    </row>
    <row r="4652" spans="1:2">
      <c r="A4652" s="365" t="s">
        <v>4819</v>
      </c>
      <c r="B4652" s="366">
        <v>7206.09</v>
      </c>
    </row>
    <row r="4653" spans="1:2">
      <c r="A4653" s="365" t="s">
        <v>4820</v>
      </c>
      <c r="B4653" s="366">
        <v>6976.67</v>
      </c>
    </row>
    <row r="4654" spans="1:2">
      <c r="A4654" s="365" t="s">
        <v>4821</v>
      </c>
      <c r="B4654" s="366">
        <v>8047.31</v>
      </c>
    </row>
    <row r="4655" spans="1:2">
      <c r="A4655" s="365" t="s">
        <v>4822</v>
      </c>
      <c r="B4655" s="366">
        <v>7793.25</v>
      </c>
    </row>
    <row r="4656" spans="1:2">
      <c r="A4656" s="365" t="s">
        <v>4823</v>
      </c>
      <c r="B4656" s="366">
        <v>12329.24</v>
      </c>
    </row>
    <row r="4657" spans="1:2">
      <c r="A4657" s="365" t="s">
        <v>4824</v>
      </c>
      <c r="B4657" s="366">
        <v>11854.81</v>
      </c>
    </row>
    <row r="4658" spans="1:2">
      <c r="A4658" s="365" t="s">
        <v>4825</v>
      </c>
      <c r="B4658" s="366">
        <v>10508.34</v>
      </c>
    </row>
    <row r="4659" spans="1:2">
      <c r="A4659" s="365" t="s">
        <v>4826</v>
      </c>
      <c r="B4659" s="366">
        <v>10199.76</v>
      </c>
    </row>
    <row r="4660" spans="1:2">
      <c r="A4660" s="365" t="s">
        <v>4827</v>
      </c>
      <c r="B4660" s="366">
        <v>13154.33</v>
      </c>
    </row>
    <row r="4661" spans="1:2">
      <c r="A4661" s="365" t="s">
        <v>4828</v>
      </c>
      <c r="B4661" s="366">
        <v>12754.76</v>
      </c>
    </row>
    <row r="4662" spans="1:2">
      <c r="A4662" s="365" t="s">
        <v>4829</v>
      </c>
      <c r="B4662" s="366">
        <v>13164.93</v>
      </c>
    </row>
    <row r="4663" spans="1:2">
      <c r="A4663" s="365" t="s">
        <v>4830</v>
      </c>
      <c r="B4663" s="366">
        <v>12764.14</v>
      </c>
    </row>
    <row r="4664" spans="1:2">
      <c r="A4664" s="365" t="s">
        <v>4831</v>
      </c>
      <c r="B4664" s="366">
        <v>19707.310000000001</v>
      </c>
    </row>
    <row r="4665" spans="1:2">
      <c r="A4665" s="365" t="s">
        <v>4832</v>
      </c>
      <c r="B4665" s="366">
        <v>18953.919999999998</v>
      </c>
    </row>
    <row r="4666" spans="1:2">
      <c r="A4666" s="365" t="s">
        <v>4833</v>
      </c>
      <c r="B4666" s="366">
        <v>14618.03</v>
      </c>
    </row>
    <row r="4667" spans="1:2">
      <c r="A4667" s="365" t="s">
        <v>4834</v>
      </c>
      <c r="B4667" s="366">
        <v>14206.93</v>
      </c>
    </row>
    <row r="4668" spans="1:2">
      <c r="A4668" s="365" t="s">
        <v>4835</v>
      </c>
      <c r="B4668" s="366">
        <v>16305.69</v>
      </c>
    </row>
    <row r="4669" spans="1:2">
      <c r="A4669" s="365" t="s">
        <v>4836</v>
      </c>
      <c r="B4669" s="366">
        <v>15815.83</v>
      </c>
    </row>
    <row r="4670" spans="1:2">
      <c r="A4670" s="365" t="s">
        <v>4837</v>
      </c>
      <c r="B4670" s="366">
        <v>17321.88</v>
      </c>
    </row>
    <row r="4671" spans="1:2">
      <c r="A4671" s="365" t="s">
        <v>4838</v>
      </c>
      <c r="B4671" s="366">
        <v>16802.14</v>
      </c>
    </row>
    <row r="4672" spans="1:2">
      <c r="A4672" s="365" t="s">
        <v>4839</v>
      </c>
      <c r="B4672" s="366">
        <v>25986.36</v>
      </c>
    </row>
    <row r="4673" spans="1:2">
      <c r="A4673" s="365" t="s">
        <v>4840</v>
      </c>
      <c r="B4673" s="366">
        <v>24997.05</v>
      </c>
    </row>
    <row r="4674" spans="1:2">
      <c r="A4674" s="365" t="s">
        <v>4841</v>
      </c>
      <c r="B4674" s="366">
        <v>3785.74</v>
      </c>
    </row>
    <row r="4675" spans="1:2">
      <c r="A4675" s="365" t="s">
        <v>4842</v>
      </c>
      <c r="B4675" s="366">
        <v>3544.84</v>
      </c>
    </row>
    <row r="4676" spans="1:2">
      <c r="A4676" s="365" t="s">
        <v>4843</v>
      </c>
      <c r="B4676" s="366">
        <v>4760.04</v>
      </c>
    </row>
    <row r="4677" spans="1:2">
      <c r="A4677" s="365" t="s">
        <v>4844</v>
      </c>
      <c r="B4677" s="366">
        <v>4458.12</v>
      </c>
    </row>
    <row r="4678" spans="1:2">
      <c r="A4678" s="365" t="s">
        <v>4845</v>
      </c>
      <c r="B4678" s="366">
        <v>6101.77</v>
      </c>
    </row>
    <row r="4679" spans="1:2">
      <c r="A4679" s="365" t="s">
        <v>4846</v>
      </c>
      <c r="B4679" s="366">
        <v>5715.06</v>
      </c>
    </row>
    <row r="4680" spans="1:2">
      <c r="A4680" s="365" t="s">
        <v>4847</v>
      </c>
      <c r="B4680" s="366">
        <v>6652.91</v>
      </c>
    </row>
    <row r="4681" spans="1:2">
      <c r="A4681" s="365" t="s">
        <v>4848</v>
      </c>
      <c r="B4681" s="366">
        <v>6230.54</v>
      </c>
    </row>
    <row r="4682" spans="1:2">
      <c r="A4682" s="365" t="s">
        <v>4849</v>
      </c>
      <c r="B4682" s="366">
        <v>7627.21</v>
      </c>
    </row>
    <row r="4683" spans="1:2">
      <c r="A4683" s="365" t="s">
        <v>4850</v>
      </c>
      <c r="B4683" s="366">
        <v>7143.82</v>
      </c>
    </row>
    <row r="4684" spans="1:2">
      <c r="A4684" s="365" t="s">
        <v>4851</v>
      </c>
      <c r="B4684" s="366">
        <v>8545.7800000000007</v>
      </c>
    </row>
    <row r="4685" spans="1:2">
      <c r="A4685" s="365" t="s">
        <v>4852</v>
      </c>
      <c r="B4685" s="366">
        <v>8002.97</v>
      </c>
    </row>
    <row r="4686" spans="1:2">
      <c r="A4686" s="365" t="s">
        <v>4853</v>
      </c>
      <c r="B4686" s="366">
        <v>9520.08</v>
      </c>
    </row>
    <row r="4687" spans="1:2">
      <c r="A4687" s="365" t="s">
        <v>4854</v>
      </c>
      <c r="B4687" s="366">
        <v>8916.25</v>
      </c>
    </row>
    <row r="4688" spans="1:2">
      <c r="A4688" s="365" t="s">
        <v>4855</v>
      </c>
      <c r="B4688" s="366">
        <v>10494.38</v>
      </c>
    </row>
    <row r="4689" spans="1:2">
      <c r="A4689" s="365" t="s">
        <v>4856</v>
      </c>
      <c r="B4689" s="366">
        <v>9829.5300000000007</v>
      </c>
    </row>
    <row r="4690" spans="1:2">
      <c r="A4690" s="365" t="s">
        <v>4857</v>
      </c>
      <c r="B4690" s="366">
        <v>43.94</v>
      </c>
    </row>
    <row r="4691" spans="1:2">
      <c r="A4691" s="365" t="s">
        <v>4858</v>
      </c>
      <c r="B4691" s="366">
        <v>40.68</v>
      </c>
    </row>
    <row r="4692" spans="1:2">
      <c r="A4692" s="365" t="s">
        <v>4859</v>
      </c>
      <c r="B4692" s="366">
        <v>59.37</v>
      </c>
    </row>
    <row r="4693" spans="1:2">
      <c r="A4693" s="365" t="s">
        <v>4860</v>
      </c>
      <c r="B4693" s="366">
        <v>55.47</v>
      </c>
    </row>
    <row r="4694" spans="1:2">
      <c r="A4694" s="365" t="s">
        <v>4861</v>
      </c>
      <c r="B4694" s="366">
        <v>81.239999999999995</v>
      </c>
    </row>
    <row r="4695" spans="1:2">
      <c r="A4695" s="365" t="s">
        <v>4862</v>
      </c>
      <c r="B4695" s="366">
        <v>76.680000000000007</v>
      </c>
    </row>
    <row r="4696" spans="1:2">
      <c r="A4696" s="365" t="s">
        <v>4863</v>
      </c>
      <c r="B4696" s="366">
        <v>130.94999999999999</v>
      </c>
    </row>
    <row r="4697" spans="1:2">
      <c r="A4697" s="365" t="s">
        <v>4864</v>
      </c>
      <c r="B4697" s="366">
        <v>125.16</v>
      </c>
    </row>
    <row r="4698" spans="1:2">
      <c r="A4698" s="365" t="s">
        <v>4865</v>
      </c>
      <c r="B4698" s="366">
        <v>165.82</v>
      </c>
    </row>
    <row r="4699" spans="1:2">
      <c r="A4699" s="365" t="s">
        <v>4866</v>
      </c>
      <c r="B4699" s="366">
        <v>159.36000000000001</v>
      </c>
    </row>
    <row r="4700" spans="1:2">
      <c r="A4700" s="365" t="s">
        <v>4867</v>
      </c>
      <c r="B4700" s="366">
        <v>307.16000000000003</v>
      </c>
    </row>
    <row r="4701" spans="1:2">
      <c r="A4701" s="365" t="s">
        <v>4868</v>
      </c>
      <c r="B4701" s="366">
        <v>294.62</v>
      </c>
    </row>
    <row r="4702" spans="1:2">
      <c r="A4702" s="365" t="s">
        <v>4869</v>
      </c>
      <c r="B4702" s="366">
        <v>51.04</v>
      </c>
    </row>
    <row r="4703" spans="1:2">
      <c r="A4703" s="365" t="s">
        <v>4870</v>
      </c>
      <c r="B4703" s="366">
        <v>48.82</v>
      </c>
    </row>
    <row r="4704" spans="1:2">
      <c r="A4704" s="365" t="s">
        <v>4871</v>
      </c>
      <c r="B4704" s="366">
        <v>187.17</v>
      </c>
    </row>
    <row r="4705" spans="1:2">
      <c r="A4705" s="365" t="s">
        <v>4872</v>
      </c>
      <c r="B4705" s="366">
        <v>179.52</v>
      </c>
    </row>
    <row r="4706" spans="1:2">
      <c r="A4706" s="365" t="s">
        <v>4873</v>
      </c>
      <c r="B4706" s="366">
        <v>33.21</v>
      </c>
    </row>
    <row r="4707" spans="1:2">
      <c r="A4707" s="365" t="s">
        <v>4874</v>
      </c>
      <c r="B4707" s="366">
        <v>31.74</v>
      </c>
    </row>
    <row r="4708" spans="1:2">
      <c r="A4708" s="365" t="s">
        <v>68</v>
      </c>
      <c r="B4708" s="366">
        <v>126.92</v>
      </c>
    </row>
    <row r="4709" spans="1:2">
      <c r="A4709" s="365" t="s">
        <v>4875</v>
      </c>
      <c r="B4709" s="366">
        <v>121.89</v>
      </c>
    </row>
    <row r="4710" spans="1:2">
      <c r="A4710" s="365" t="s">
        <v>4876</v>
      </c>
      <c r="B4710" s="366">
        <v>193.32</v>
      </c>
    </row>
    <row r="4711" spans="1:2">
      <c r="A4711" s="365" t="s">
        <v>4877</v>
      </c>
      <c r="B4711" s="366">
        <v>182.32</v>
      </c>
    </row>
    <row r="4712" spans="1:2">
      <c r="A4712" s="365" t="s">
        <v>4878</v>
      </c>
      <c r="B4712" s="366">
        <v>122.43</v>
      </c>
    </row>
    <row r="4713" spans="1:2">
      <c r="A4713" s="365" t="s">
        <v>4879</v>
      </c>
      <c r="B4713" s="366">
        <v>113.76</v>
      </c>
    </row>
    <row r="4714" spans="1:2">
      <c r="A4714" s="365" t="s">
        <v>4880</v>
      </c>
      <c r="B4714" s="366">
        <v>268.98</v>
      </c>
    </row>
    <row r="4715" spans="1:2">
      <c r="A4715" s="365" t="s">
        <v>4881</v>
      </c>
      <c r="B4715" s="366">
        <v>255.4</v>
      </c>
    </row>
    <row r="4716" spans="1:2">
      <c r="A4716" s="365" t="s">
        <v>4882</v>
      </c>
      <c r="B4716" s="366">
        <v>157.58000000000001</v>
      </c>
    </row>
    <row r="4717" spans="1:2">
      <c r="A4717" s="365" t="s">
        <v>4883</v>
      </c>
      <c r="B4717" s="366">
        <v>147.04</v>
      </c>
    </row>
    <row r="4718" spans="1:2">
      <c r="A4718" s="365" t="s">
        <v>4884</v>
      </c>
      <c r="B4718" s="366">
        <v>428.04</v>
      </c>
    </row>
    <row r="4719" spans="1:2">
      <c r="A4719" s="365" t="s">
        <v>4885</v>
      </c>
      <c r="B4719" s="366">
        <v>411.17</v>
      </c>
    </row>
    <row r="4720" spans="1:2">
      <c r="A4720" s="365" t="s">
        <v>4886</v>
      </c>
      <c r="B4720" s="366">
        <v>198.59</v>
      </c>
    </row>
    <row r="4721" spans="1:2">
      <c r="A4721" s="365" t="s">
        <v>4887</v>
      </c>
      <c r="B4721" s="366">
        <v>186.21</v>
      </c>
    </row>
    <row r="4722" spans="1:2">
      <c r="A4722" s="365" t="s">
        <v>4888</v>
      </c>
      <c r="B4722" s="366">
        <v>1026.3800000000001</v>
      </c>
    </row>
    <row r="4723" spans="1:2">
      <c r="A4723" s="365" t="s">
        <v>4889</v>
      </c>
      <c r="B4723" s="366">
        <v>1005.18</v>
      </c>
    </row>
    <row r="4724" spans="1:2">
      <c r="A4724" s="365" t="s">
        <v>4890</v>
      </c>
      <c r="B4724" s="366">
        <v>267.45999999999998</v>
      </c>
    </row>
    <row r="4725" spans="1:2">
      <c r="A4725" s="365" t="s">
        <v>4891</v>
      </c>
      <c r="B4725" s="366">
        <v>252.64</v>
      </c>
    </row>
    <row r="4726" spans="1:2">
      <c r="A4726" s="365" t="s">
        <v>4892</v>
      </c>
      <c r="B4726" s="366">
        <v>1507.33</v>
      </c>
    </row>
    <row r="4727" spans="1:2">
      <c r="A4727" s="365" t="s">
        <v>4893</v>
      </c>
      <c r="B4727" s="366">
        <v>1482.26</v>
      </c>
    </row>
    <row r="4728" spans="1:2">
      <c r="A4728" s="365" t="s">
        <v>4894</v>
      </c>
      <c r="B4728" s="366">
        <v>328.87</v>
      </c>
    </row>
    <row r="4729" spans="1:2">
      <c r="A4729" s="365" t="s">
        <v>4895</v>
      </c>
      <c r="B4729" s="366">
        <v>311.83</v>
      </c>
    </row>
    <row r="4730" spans="1:2">
      <c r="A4730" s="365" t="s">
        <v>4896</v>
      </c>
      <c r="B4730" s="366">
        <v>85.3</v>
      </c>
    </row>
    <row r="4731" spans="1:2">
      <c r="A4731" s="365" t="s">
        <v>4897</v>
      </c>
      <c r="B4731" s="366">
        <v>82.17</v>
      </c>
    </row>
    <row r="4732" spans="1:2">
      <c r="A4732" s="365" t="s">
        <v>4898</v>
      </c>
      <c r="B4732" s="366">
        <v>116.64</v>
      </c>
    </row>
    <row r="4733" spans="1:2">
      <c r="A4733" s="365" t="s">
        <v>4899</v>
      </c>
      <c r="B4733" s="366">
        <v>112.73</v>
      </c>
    </row>
    <row r="4734" spans="1:2">
      <c r="A4734" s="365" t="s">
        <v>4900</v>
      </c>
      <c r="B4734" s="366">
        <v>38.44</v>
      </c>
    </row>
    <row r="4735" spans="1:2">
      <c r="A4735" s="365" t="s">
        <v>4901</v>
      </c>
      <c r="B4735" s="366">
        <v>33.79</v>
      </c>
    </row>
    <row r="4736" spans="1:2">
      <c r="A4736" s="365" t="s">
        <v>4902</v>
      </c>
      <c r="B4736" s="366">
        <v>48.41</v>
      </c>
    </row>
    <row r="4737" spans="1:2">
      <c r="A4737" s="365" t="s">
        <v>4903</v>
      </c>
      <c r="B4737" s="366">
        <v>42.53</v>
      </c>
    </row>
    <row r="4738" spans="1:2">
      <c r="A4738" s="365" t="s">
        <v>4904</v>
      </c>
      <c r="B4738" s="366">
        <v>65.81</v>
      </c>
    </row>
    <row r="4739" spans="1:2">
      <c r="A4739" s="365" t="s">
        <v>4905</v>
      </c>
      <c r="B4739" s="366">
        <v>57.83</v>
      </c>
    </row>
    <row r="4740" spans="1:2">
      <c r="A4740" s="365" t="s">
        <v>4906</v>
      </c>
      <c r="B4740" s="366">
        <v>81.12</v>
      </c>
    </row>
    <row r="4741" spans="1:2">
      <c r="A4741" s="365" t="s">
        <v>4907</v>
      </c>
      <c r="B4741" s="366">
        <v>71.25</v>
      </c>
    </row>
    <row r="4742" spans="1:2">
      <c r="A4742" s="365" t="s">
        <v>4908</v>
      </c>
      <c r="B4742" s="366">
        <v>87.03</v>
      </c>
    </row>
    <row r="4743" spans="1:2">
      <c r="A4743" s="365" t="s">
        <v>4909</v>
      </c>
      <c r="B4743" s="366">
        <v>76.48</v>
      </c>
    </row>
    <row r="4744" spans="1:2">
      <c r="A4744" s="365" t="s">
        <v>4910</v>
      </c>
      <c r="B4744" s="366">
        <v>99.14</v>
      </c>
    </row>
    <row r="4745" spans="1:2">
      <c r="A4745" s="365" t="s">
        <v>4911</v>
      </c>
      <c r="B4745" s="366">
        <v>87.11</v>
      </c>
    </row>
    <row r="4746" spans="1:2">
      <c r="A4746" s="365" t="s">
        <v>4912</v>
      </c>
      <c r="B4746" s="366">
        <v>117.67</v>
      </c>
    </row>
    <row r="4747" spans="1:2">
      <c r="A4747" s="365" t="s">
        <v>4913</v>
      </c>
      <c r="B4747" s="366">
        <v>103.44</v>
      </c>
    </row>
    <row r="4748" spans="1:2">
      <c r="A4748" s="365" t="s">
        <v>4914</v>
      </c>
      <c r="B4748" s="366">
        <v>57.81</v>
      </c>
    </row>
    <row r="4749" spans="1:2">
      <c r="A4749" s="365" t="s">
        <v>4915</v>
      </c>
      <c r="B4749" s="366">
        <v>51.83</v>
      </c>
    </row>
    <row r="4750" spans="1:2">
      <c r="A4750" s="365" t="s">
        <v>4916</v>
      </c>
      <c r="B4750" s="366">
        <v>77.319999999999993</v>
      </c>
    </row>
    <row r="4751" spans="1:2">
      <c r="A4751" s="365" t="s">
        <v>4917</v>
      </c>
      <c r="B4751" s="366">
        <v>69.27</v>
      </c>
    </row>
    <row r="4752" spans="1:2">
      <c r="A4752" s="365" t="s">
        <v>4918</v>
      </c>
      <c r="B4752" s="366">
        <v>118.49</v>
      </c>
    </row>
    <row r="4753" spans="1:2">
      <c r="A4753" s="365" t="s">
        <v>4919</v>
      </c>
      <c r="B4753" s="366">
        <v>106.42</v>
      </c>
    </row>
    <row r="4754" spans="1:2">
      <c r="A4754" s="365" t="s">
        <v>4920</v>
      </c>
      <c r="B4754" s="366">
        <v>185.72</v>
      </c>
    </row>
    <row r="4755" spans="1:2">
      <c r="A4755" s="365" t="s">
        <v>4921</v>
      </c>
      <c r="B4755" s="366">
        <v>166.42</v>
      </c>
    </row>
    <row r="4756" spans="1:2">
      <c r="A4756" s="365" t="s">
        <v>4922</v>
      </c>
      <c r="B4756" s="366">
        <v>240.67</v>
      </c>
    </row>
    <row r="4757" spans="1:2">
      <c r="A4757" s="365" t="s">
        <v>4923</v>
      </c>
      <c r="B4757" s="366">
        <v>215.64</v>
      </c>
    </row>
    <row r="4758" spans="1:2">
      <c r="A4758" s="365" t="s">
        <v>4924</v>
      </c>
      <c r="B4758" s="366">
        <v>295.38</v>
      </c>
    </row>
    <row r="4759" spans="1:2">
      <c r="A4759" s="365" t="s">
        <v>4925</v>
      </c>
      <c r="B4759" s="366">
        <v>264.79000000000002</v>
      </c>
    </row>
    <row r="4760" spans="1:2">
      <c r="A4760" s="365" t="s">
        <v>4926</v>
      </c>
      <c r="B4760" s="366">
        <v>116.48</v>
      </c>
    </row>
    <row r="4761" spans="1:2">
      <c r="A4761" s="365" t="s">
        <v>4927</v>
      </c>
      <c r="B4761" s="366">
        <v>104.41</v>
      </c>
    </row>
    <row r="4762" spans="1:2">
      <c r="A4762" s="365" t="s">
        <v>4928</v>
      </c>
      <c r="B4762" s="366">
        <v>151.34</v>
      </c>
    </row>
    <row r="4763" spans="1:2">
      <c r="A4763" s="365" t="s">
        <v>4929</v>
      </c>
      <c r="B4763" s="366">
        <v>135.82</v>
      </c>
    </row>
    <row r="4764" spans="1:2">
      <c r="A4764" s="365" t="s">
        <v>4930</v>
      </c>
      <c r="B4764" s="366">
        <v>235.84</v>
      </c>
    </row>
    <row r="4765" spans="1:2">
      <c r="A4765" s="365" t="s">
        <v>4931</v>
      </c>
      <c r="B4765" s="366">
        <v>211.99</v>
      </c>
    </row>
    <row r="4766" spans="1:2">
      <c r="A4766" s="365" t="s">
        <v>4932</v>
      </c>
      <c r="B4766" s="366">
        <v>371.44</v>
      </c>
    </row>
    <row r="4767" spans="1:2">
      <c r="A4767" s="365" t="s">
        <v>4933</v>
      </c>
      <c r="B4767" s="366">
        <v>332.84</v>
      </c>
    </row>
    <row r="4768" spans="1:2">
      <c r="A4768" s="365" t="s">
        <v>4934</v>
      </c>
      <c r="B4768" s="366">
        <v>482.36</v>
      </c>
    </row>
    <row r="4769" spans="1:2">
      <c r="A4769" s="365" t="s">
        <v>4935</v>
      </c>
      <c r="B4769" s="366">
        <v>432.3</v>
      </c>
    </row>
    <row r="4770" spans="1:2">
      <c r="A4770" s="365" t="s">
        <v>4936</v>
      </c>
      <c r="B4770" s="366">
        <v>589.77</v>
      </c>
    </row>
    <row r="4771" spans="1:2">
      <c r="A4771" s="365" t="s">
        <v>4937</v>
      </c>
      <c r="B4771" s="366">
        <v>528.59</v>
      </c>
    </row>
    <row r="4772" spans="1:2">
      <c r="A4772" s="365" t="s">
        <v>4938</v>
      </c>
      <c r="B4772" s="366">
        <v>116.48</v>
      </c>
    </row>
    <row r="4773" spans="1:2">
      <c r="A4773" s="365" t="s">
        <v>4939</v>
      </c>
      <c r="B4773" s="366">
        <v>104.41</v>
      </c>
    </row>
    <row r="4774" spans="1:2">
      <c r="A4774" s="365" t="s">
        <v>4940</v>
      </c>
      <c r="B4774" s="366">
        <v>152.35</v>
      </c>
    </row>
    <row r="4775" spans="1:2">
      <c r="A4775" s="365" t="s">
        <v>4941</v>
      </c>
      <c r="B4775" s="366">
        <v>136.83000000000001</v>
      </c>
    </row>
    <row r="4776" spans="1:2">
      <c r="A4776" s="365" t="s">
        <v>4942</v>
      </c>
      <c r="B4776" s="366">
        <v>233.69</v>
      </c>
    </row>
    <row r="4777" spans="1:2">
      <c r="A4777" s="365" t="s">
        <v>4943</v>
      </c>
      <c r="B4777" s="366">
        <v>210.12</v>
      </c>
    </row>
    <row r="4778" spans="1:2">
      <c r="A4778" s="365" t="s">
        <v>4944</v>
      </c>
      <c r="B4778" s="366">
        <v>158.09</v>
      </c>
    </row>
    <row r="4779" spans="1:2">
      <c r="A4779" s="365" t="s">
        <v>4945</v>
      </c>
      <c r="B4779" s="366">
        <v>143.15</v>
      </c>
    </row>
    <row r="4780" spans="1:2">
      <c r="A4780" s="365" t="s">
        <v>4946</v>
      </c>
      <c r="B4780" s="366">
        <v>205.14</v>
      </c>
    </row>
    <row r="4781" spans="1:2">
      <c r="A4781" s="365" t="s">
        <v>4947</v>
      </c>
      <c r="B4781" s="366">
        <v>184.45</v>
      </c>
    </row>
    <row r="4782" spans="1:2">
      <c r="A4782" s="365" t="s">
        <v>4948</v>
      </c>
      <c r="B4782" s="366">
        <v>338.85</v>
      </c>
    </row>
    <row r="4783" spans="1:2">
      <c r="A4783" s="365" t="s">
        <v>4949</v>
      </c>
      <c r="B4783" s="366">
        <v>307.82</v>
      </c>
    </row>
    <row r="4784" spans="1:2">
      <c r="A4784" s="365" t="s">
        <v>4950</v>
      </c>
      <c r="B4784" s="366">
        <v>555.67999999999995</v>
      </c>
    </row>
    <row r="4785" spans="1:2">
      <c r="A4785" s="365" t="s">
        <v>4951</v>
      </c>
      <c r="B4785" s="366">
        <v>505.63</v>
      </c>
    </row>
    <row r="4786" spans="1:2">
      <c r="A4786" s="365" t="s">
        <v>4952</v>
      </c>
      <c r="B4786" s="366">
        <v>760.84</v>
      </c>
    </row>
    <row r="4787" spans="1:2">
      <c r="A4787" s="365" t="s">
        <v>4953</v>
      </c>
      <c r="B4787" s="366">
        <v>695.73</v>
      </c>
    </row>
    <row r="4788" spans="1:2">
      <c r="A4788" s="365" t="s">
        <v>4954</v>
      </c>
      <c r="B4788" s="366">
        <v>913.27</v>
      </c>
    </row>
    <row r="4789" spans="1:2">
      <c r="A4789" s="365" t="s">
        <v>4955</v>
      </c>
      <c r="B4789" s="366">
        <v>833.44</v>
      </c>
    </row>
    <row r="4790" spans="1:2">
      <c r="A4790" s="365" t="s">
        <v>4956</v>
      </c>
      <c r="B4790" s="366">
        <v>191.27</v>
      </c>
    </row>
    <row r="4791" spans="1:2">
      <c r="A4791" s="365" t="s">
        <v>4957</v>
      </c>
      <c r="B4791" s="366">
        <v>189.59</v>
      </c>
    </row>
    <row r="4792" spans="1:2">
      <c r="A4792" s="365" t="s">
        <v>4958</v>
      </c>
      <c r="B4792" s="366">
        <v>232.61</v>
      </c>
    </row>
    <row r="4793" spans="1:2">
      <c r="A4793" s="365" t="s">
        <v>4959</v>
      </c>
      <c r="B4793" s="366">
        <v>230.36</v>
      </c>
    </row>
    <row r="4794" spans="1:2">
      <c r="A4794" s="365" t="s">
        <v>4960</v>
      </c>
      <c r="B4794" s="366">
        <v>265.73</v>
      </c>
    </row>
    <row r="4795" spans="1:2">
      <c r="A4795" s="365" t="s">
        <v>4961</v>
      </c>
      <c r="B4795" s="366">
        <v>262.89999999999998</v>
      </c>
    </row>
    <row r="4796" spans="1:2">
      <c r="A4796" s="365" t="s">
        <v>4962</v>
      </c>
      <c r="B4796" s="366">
        <v>357.91</v>
      </c>
    </row>
    <row r="4797" spans="1:2">
      <c r="A4797" s="365" t="s">
        <v>4963</v>
      </c>
      <c r="B4797" s="366">
        <v>354.79</v>
      </c>
    </row>
    <row r="4798" spans="1:2">
      <c r="A4798" s="365" t="s">
        <v>4964</v>
      </c>
      <c r="B4798" s="366">
        <v>386.24</v>
      </c>
    </row>
    <row r="4799" spans="1:2">
      <c r="A4799" s="365" t="s">
        <v>4965</v>
      </c>
      <c r="B4799" s="366">
        <v>382.83</v>
      </c>
    </row>
    <row r="4800" spans="1:2">
      <c r="A4800" s="365" t="s">
        <v>4966</v>
      </c>
      <c r="B4800" s="366">
        <v>693.32</v>
      </c>
    </row>
    <row r="4801" spans="1:2">
      <c r="A4801" s="365" t="s">
        <v>4967</v>
      </c>
      <c r="B4801" s="366">
        <v>689.34</v>
      </c>
    </row>
    <row r="4802" spans="1:2">
      <c r="A4802" s="365" t="s">
        <v>4968</v>
      </c>
      <c r="B4802" s="366">
        <v>1150.95</v>
      </c>
    </row>
    <row r="4803" spans="1:2">
      <c r="A4803" s="365" t="s">
        <v>4969</v>
      </c>
      <c r="B4803" s="366">
        <v>1146.4000000000001</v>
      </c>
    </row>
    <row r="4804" spans="1:2">
      <c r="A4804" s="365" t="s">
        <v>4970</v>
      </c>
      <c r="B4804" s="366">
        <v>1684.2</v>
      </c>
    </row>
    <row r="4805" spans="1:2">
      <c r="A4805" s="365" t="s">
        <v>4971</v>
      </c>
      <c r="B4805" s="366">
        <v>1679.07</v>
      </c>
    </row>
    <row r="4806" spans="1:2">
      <c r="A4806" s="365" t="s">
        <v>4972</v>
      </c>
      <c r="B4806" s="366">
        <v>5096.67</v>
      </c>
    </row>
    <row r="4807" spans="1:2">
      <c r="A4807" s="365" t="s">
        <v>4973</v>
      </c>
      <c r="B4807" s="366">
        <v>5090.97</v>
      </c>
    </row>
    <row r="4808" spans="1:2">
      <c r="A4808" s="365" t="s">
        <v>4974</v>
      </c>
      <c r="B4808" s="366">
        <v>6196</v>
      </c>
    </row>
    <row r="4809" spans="1:2">
      <c r="A4809" s="365" t="s">
        <v>4975</v>
      </c>
      <c r="B4809" s="366">
        <v>6189.72</v>
      </c>
    </row>
    <row r="4810" spans="1:2">
      <c r="A4810" s="365" t="s">
        <v>4976</v>
      </c>
      <c r="B4810" s="366">
        <v>8327.75</v>
      </c>
    </row>
    <row r="4811" spans="1:2">
      <c r="A4811" s="365" t="s">
        <v>4977</v>
      </c>
      <c r="B4811" s="366">
        <v>8320.9</v>
      </c>
    </row>
    <row r="4812" spans="1:2">
      <c r="A4812" s="365" t="s">
        <v>4978</v>
      </c>
      <c r="B4812" s="366">
        <v>290.19</v>
      </c>
    </row>
    <row r="4813" spans="1:2">
      <c r="A4813" s="365" t="s">
        <v>4979</v>
      </c>
      <c r="B4813" s="366">
        <v>287.36</v>
      </c>
    </row>
    <row r="4814" spans="1:2">
      <c r="A4814" s="365" t="s">
        <v>4980</v>
      </c>
      <c r="B4814" s="366">
        <v>449.39</v>
      </c>
    </row>
    <row r="4815" spans="1:2">
      <c r="A4815" s="365" t="s">
        <v>4981</v>
      </c>
      <c r="B4815" s="366">
        <v>445.99</v>
      </c>
    </row>
    <row r="4816" spans="1:2">
      <c r="A4816" s="365" t="s">
        <v>4982</v>
      </c>
      <c r="B4816" s="366">
        <v>197.52</v>
      </c>
    </row>
    <row r="4817" spans="1:2">
      <c r="A4817" s="365" t="s">
        <v>4983</v>
      </c>
      <c r="B4817" s="366">
        <v>196.9</v>
      </c>
    </row>
    <row r="4818" spans="1:2">
      <c r="A4818" s="365" t="s">
        <v>4984</v>
      </c>
      <c r="B4818" s="366">
        <v>278.68</v>
      </c>
    </row>
    <row r="4819" spans="1:2">
      <c r="A4819" s="365" t="s">
        <v>4985</v>
      </c>
      <c r="B4819" s="366">
        <v>277.77999999999997</v>
      </c>
    </row>
    <row r="4820" spans="1:2">
      <c r="A4820" s="365" t="s">
        <v>4986</v>
      </c>
      <c r="B4820" s="366">
        <v>383.33</v>
      </c>
    </row>
    <row r="4821" spans="1:2">
      <c r="A4821" s="365" t="s">
        <v>4987</v>
      </c>
      <c r="B4821" s="366">
        <v>382.31</v>
      </c>
    </row>
    <row r="4822" spans="1:2">
      <c r="A4822" s="365" t="s">
        <v>4988</v>
      </c>
      <c r="B4822" s="366">
        <v>465.02</v>
      </c>
    </row>
    <row r="4823" spans="1:2">
      <c r="A4823" s="365" t="s">
        <v>4989</v>
      </c>
      <c r="B4823" s="366">
        <v>464.1</v>
      </c>
    </row>
    <row r="4824" spans="1:2">
      <c r="A4824" s="365" t="s">
        <v>4990</v>
      </c>
      <c r="B4824" s="366">
        <v>458.07</v>
      </c>
    </row>
    <row r="4825" spans="1:2">
      <c r="A4825" s="365" t="s">
        <v>4991</v>
      </c>
      <c r="B4825" s="366">
        <v>456.72</v>
      </c>
    </row>
    <row r="4826" spans="1:2">
      <c r="A4826" s="365" t="s">
        <v>4992</v>
      </c>
      <c r="B4826" s="366">
        <v>549.33000000000004</v>
      </c>
    </row>
    <row r="4827" spans="1:2">
      <c r="A4827" s="365" t="s">
        <v>4993</v>
      </c>
      <c r="B4827" s="366">
        <v>547.11</v>
      </c>
    </row>
    <row r="4828" spans="1:2">
      <c r="A4828" s="365" t="s">
        <v>4994</v>
      </c>
      <c r="B4828" s="366">
        <v>673.61</v>
      </c>
    </row>
    <row r="4829" spans="1:2">
      <c r="A4829" s="365" t="s">
        <v>4995</v>
      </c>
      <c r="B4829" s="366">
        <v>670.27</v>
      </c>
    </row>
    <row r="4830" spans="1:2">
      <c r="A4830" s="365" t="s">
        <v>4996</v>
      </c>
      <c r="B4830" s="366">
        <v>828.13</v>
      </c>
    </row>
    <row r="4831" spans="1:2">
      <c r="A4831" s="365" t="s">
        <v>4997</v>
      </c>
      <c r="B4831" s="366">
        <v>823.77</v>
      </c>
    </row>
    <row r="4832" spans="1:2">
      <c r="A4832" s="365" t="s">
        <v>4998</v>
      </c>
      <c r="B4832" s="366">
        <v>975.39</v>
      </c>
    </row>
    <row r="4833" spans="1:2">
      <c r="A4833" s="365" t="s">
        <v>4999</v>
      </c>
      <c r="B4833" s="366">
        <v>971.1</v>
      </c>
    </row>
    <row r="4834" spans="1:2">
      <c r="A4834" s="365" t="s">
        <v>5000</v>
      </c>
      <c r="B4834" s="366">
        <v>1331.35</v>
      </c>
    </row>
    <row r="4835" spans="1:2">
      <c r="A4835" s="365" t="s">
        <v>5001</v>
      </c>
      <c r="B4835" s="366">
        <v>1325.55</v>
      </c>
    </row>
    <row r="4836" spans="1:2">
      <c r="A4836" s="365" t="s">
        <v>5002</v>
      </c>
      <c r="B4836" s="366">
        <v>1712.32</v>
      </c>
    </row>
    <row r="4837" spans="1:2">
      <c r="A4837" s="365" t="s">
        <v>5003</v>
      </c>
      <c r="B4837" s="366">
        <v>1704.95</v>
      </c>
    </row>
    <row r="4838" spans="1:2">
      <c r="A4838" s="365" t="s">
        <v>5004</v>
      </c>
      <c r="B4838" s="366">
        <v>2216.3200000000002</v>
      </c>
    </row>
    <row r="4839" spans="1:2">
      <c r="A4839" s="365" t="s">
        <v>5005</v>
      </c>
      <c r="B4839" s="366">
        <v>2207.3200000000002</v>
      </c>
    </row>
    <row r="4840" spans="1:2">
      <c r="A4840" s="365" t="s">
        <v>5006</v>
      </c>
      <c r="B4840" s="366">
        <v>3102.36</v>
      </c>
    </row>
    <row r="4841" spans="1:2">
      <c r="A4841" s="365" t="s">
        <v>5007</v>
      </c>
      <c r="B4841" s="366">
        <v>3091.87</v>
      </c>
    </row>
    <row r="4842" spans="1:2">
      <c r="A4842" s="365" t="s">
        <v>5008</v>
      </c>
      <c r="B4842" s="366">
        <v>3709.66</v>
      </c>
    </row>
    <row r="4843" spans="1:2">
      <c r="A4843" s="365" t="s">
        <v>5009</v>
      </c>
      <c r="B4843" s="366">
        <v>3697.68</v>
      </c>
    </row>
    <row r="4844" spans="1:2">
      <c r="A4844" s="365" t="s">
        <v>5010</v>
      </c>
      <c r="B4844" s="366">
        <v>4337.21</v>
      </c>
    </row>
    <row r="4845" spans="1:2">
      <c r="A4845" s="365" t="s">
        <v>5011</v>
      </c>
      <c r="B4845" s="366">
        <v>4323.7299999999996</v>
      </c>
    </row>
    <row r="4846" spans="1:2">
      <c r="A4846" s="365" t="s">
        <v>5012</v>
      </c>
      <c r="B4846" s="366">
        <v>5052.32</v>
      </c>
    </row>
    <row r="4847" spans="1:2">
      <c r="A4847" s="365" t="s">
        <v>5013</v>
      </c>
      <c r="B4847" s="366">
        <v>5037.3500000000004</v>
      </c>
    </row>
    <row r="4848" spans="1:2">
      <c r="A4848" s="365" t="s">
        <v>5014</v>
      </c>
      <c r="B4848" s="366">
        <v>6591.22</v>
      </c>
    </row>
    <row r="4849" spans="1:2">
      <c r="A4849" s="365" t="s">
        <v>5015</v>
      </c>
      <c r="B4849" s="366">
        <v>6573.52</v>
      </c>
    </row>
    <row r="4850" spans="1:2">
      <c r="A4850" s="365" t="s">
        <v>5016</v>
      </c>
      <c r="B4850" s="366">
        <v>513.33000000000004</v>
      </c>
    </row>
    <row r="4851" spans="1:2">
      <c r="A4851" s="365" t="s">
        <v>5017</v>
      </c>
      <c r="B4851" s="366">
        <v>511.11</v>
      </c>
    </row>
    <row r="4852" spans="1:2">
      <c r="A4852" s="365" t="s">
        <v>5018</v>
      </c>
      <c r="B4852" s="366">
        <v>619.01</v>
      </c>
    </row>
    <row r="4853" spans="1:2">
      <c r="A4853" s="365" t="s">
        <v>5019</v>
      </c>
      <c r="B4853" s="366">
        <v>615.66999999999996</v>
      </c>
    </row>
    <row r="4854" spans="1:2">
      <c r="A4854" s="365" t="s">
        <v>5020</v>
      </c>
      <c r="B4854" s="366">
        <v>759.14</v>
      </c>
    </row>
    <row r="4855" spans="1:2">
      <c r="A4855" s="365" t="s">
        <v>5021</v>
      </c>
      <c r="B4855" s="366">
        <v>754.78</v>
      </c>
    </row>
    <row r="4856" spans="1:2">
      <c r="A4856" s="365" t="s">
        <v>5022</v>
      </c>
      <c r="B4856" s="366">
        <v>865.4</v>
      </c>
    </row>
    <row r="4857" spans="1:2">
      <c r="A4857" s="365" t="s">
        <v>5023</v>
      </c>
      <c r="B4857" s="366">
        <v>861.11</v>
      </c>
    </row>
    <row r="4858" spans="1:2">
      <c r="A4858" s="365" t="s">
        <v>5024</v>
      </c>
      <c r="B4858" s="366">
        <v>1216.3399999999999</v>
      </c>
    </row>
    <row r="4859" spans="1:2">
      <c r="A4859" s="365" t="s">
        <v>5025</v>
      </c>
      <c r="B4859" s="366">
        <v>1210.54</v>
      </c>
    </row>
    <row r="4860" spans="1:2">
      <c r="A4860" s="365" t="s">
        <v>5026</v>
      </c>
      <c r="B4860" s="366">
        <v>1518.18</v>
      </c>
    </row>
    <row r="4861" spans="1:2">
      <c r="A4861" s="365" t="s">
        <v>5027</v>
      </c>
      <c r="B4861" s="366">
        <v>1510.81</v>
      </c>
    </row>
    <row r="4862" spans="1:2">
      <c r="A4862" s="365" t="s">
        <v>5028</v>
      </c>
      <c r="B4862" s="366">
        <v>1947.09</v>
      </c>
    </row>
    <row r="4863" spans="1:2">
      <c r="A4863" s="365" t="s">
        <v>5029</v>
      </c>
      <c r="B4863" s="366">
        <v>1939.61</v>
      </c>
    </row>
    <row r="4864" spans="1:2">
      <c r="A4864" s="365" t="s">
        <v>5030</v>
      </c>
      <c r="B4864" s="366">
        <v>2750.33</v>
      </c>
    </row>
    <row r="4865" spans="1:2">
      <c r="A4865" s="365" t="s">
        <v>5031</v>
      </c>
      <c r="B4865" s="366">
        <v>2741.61</v>
      </c>
    </row>
    <row r="4866" spans="1:2">
      <c r="A4866" s="365" t="s">
        <v>5032</v>
      </c>
      <c r="B4866" s="366">
        <v>3190.88</v>
      </c>
    </row>
    <row r="4867" spans="1:2">
      <c r="A4867" s="365" t="s">
        <v>5033</v>
      </c>
      <c r="B4867" s="366">
        <v>3180.93</v>
      </c>
    </row>
    <row r="4868" spans="1:2">
      <c r="A4868" s="365" t="s">
        <v>5034</v>
      </c>
      <c r="B4868" s="366">
        <v>3683.25</v>
      </c>
    </row>
    <row r="4869" spans="1:2">
      <c r="A4869" s="365" t="s">
        <v>5035</v>
      </c>
      <c r="B4869" s="366">
        <v>3672.06</v>
      </c>
    </row>
    <row r="4870" spans="1:2">
      <c r="A4870" s="365" t="s">
        <v>5036</v>
      </c>
      <c r="B4870" s="366">
        <v>4323.26</v>
      </c>
    </row>
    <row r="4871" spans="1:2">
      <c r="A4871" s="365" t="s">
        <v>5037</v>
      </c>
      <c r="B4871" s="366">
        <v>4310.82</v>
      </c>
    </row>
    <row r="4872" spans="1:2">
      <c r="A4872" s="365" t="s">
        <v>5038</v>
      </c>
      <c r="B4872" s="366">
        <v>5737.42</v>
      </c>
    </row>
    <row r="4873" spans="1:2">
      <c r="A4873" s="365" t="s">
        <v>5039</v>
      </c>
      <c r="B4873" s="366">
        <v>5722.49</v>
      </c>
    </row>
    <row r="4874" spans="1:2">
      <c r="A4874" s="365" t="s">
        <v>5040</v>
      </c>
      <c r="B4874" s="366">
        <v>322.33999999999997</v>
      </c>
    </row>
    <row r="4875" spans="1:2">
      <c r="A4875" s="365" t="s">
        <v>5041</v>
      </c>
      <c r="B4875" s="366">
        <v>305.18</v>
      </c>
    </row>
    <row r="4876" spans="1:2">
      <c r="A4876" s="365" t="s">
        <v>5042</v>
      </c>
      <c r="B4876" s="366">
        <v>161.96</v>
      </c>
    </row>
    <row r="4877" spans="1:2">
      <c r="A4877" s="365" t="s">
        <v>5043</v>
      </c>
      <c r="B4877" s="366">
        <v>154.03</v>
      </c>
    </row>
    <row r="4878" spans="1:2">
      <c r="A4878" s="365" t="s">
        <v>5044</v>
      </c>
      <c r="B4878" s="366">
        <v>698.7</v>
      </c>
    </row>
    <row r="4879" spans="1:2">
      <c r="A4879" s="365" t="s">
        <v>5045</v>
      </c>
      <c r="B4879" s="366">
        <v>677.64</v>
      </c>
    </row>
    <row r="4880" spans="1:2">
      <c r="A4880" s="365" t="s">
        <v>5046</v>
      </c>
      <c r="B4880" s="366">
        <v>225.61</v>
      </c>
    </row>
    <row r="4881" spans="1:2">
      <c r="A4881" s="365" t="s">
        <v>5047</v>
      </c>
      <c r="B4881" s="366">
        <v>216.04</v>
      </c>
    </row>
    <row r="4882" spans="1:2">
      <c r="A4882" s="365" t="s">
        <v>5048</v>
      </c>
      <c r="B4882" s="366">
        <v>1422.8</v>
      </c>
    </row>
    <row r="4883" spans="1:2">
      <c r="A4883" s="365" t="s">
        <v>5049</v>
      </c>
      <c r="B4883" s="366">
        <v>1397.83</v>
      </c>
    </row>
    <row r="4884" spans="1:2">
      <c r="A4884" s="365" t="s">
        <v>5050</v>
      </c>
      <c r="B4884" s="366">
        <v>290.87</v>
      </c>
    </row>
    <row r="4885" spans="1:2">
      <c r="A4885" s="365" t="s">
        <v>5051</v>
      </c>
      <c r="B4885" s="366">
        <v>279.69</v>
      </c>
    </row>
    <row r="4886" spans="1:2">
      <c r="A4886" s="365" t="s">
        <v>5052</v>
      </c>
      <c r="B4886" s="366">
        <v>2559.29</v>
      </c>
    </row>
    <row r="4887" spans="1:2">
      <c r="A4887" s="365" t="s">
        <v>5053</v>
      </c>
      <c r="B4887" s="366">
        <v>2544.9</v>
      </c>
    </row>
    <row r="4888" spans="1:2">
      <c r="A4888" s="365" t="s">
        <v>5054</v>
      </c>
      <c r="B4888" s="366">
        <v>435.99</v>
      </c>
    </row>
    <row r="4889" spans="1:2">
      <c r="A4889" s="365" t="s">
        <v>5055</v>
      </c>
      <c r="B4889" s="366">
        <v>423.2</v>
      </c>
    </row>
    <row r="4890" spans="1:2">
      <c r="A4890" s="365" t="s">
        <v>5056</v>
      </c>
      <c r="B4890" s="366">
        <v>5815.15</v>
      </c>
    </row>
    <row r="4891" spans="1:2">
      <c r="A4891" s="365" t="s">
        <v>5057</v>
      </c>
      <c r="B4891" s="366">
        <v>5798.55</v>
      </c>
    </row>
    <row r="4892" spans="1:2">
      <c r="A4892" s="365" t="s">
        <v>5058</v>
      </c>
      <c r="B4892" s="366">
        <v>610.41</v>
      </c>
    </row>
    <row r="4893" spans="1:2">
      <c r="A4893" s="365" t="s">
        <v>5059</v>
      </c>
      <c r="B4893" s="366">
        <v>595.66</v>
      </c>
    </row>
    <row r="4894" spans="1:2">
      <c r="A4894" s="365" t="s">
        <v>5060</v>
      </c>
      <c r="B4894" s="366">
        <v>38</v>
      </c>
    </row>
    <row r="4895" spans="1:2">
      <c r="A4895" s="365" t="s">
        <v>5061</v>
      </c>
      <c r="B4895" s="366">
        <v>35.79</v>
      </c>
    </row>
    <row r="4896" spans="1:2">
      <c r="A4896" s="365" t="s">
        <v>5062</v>
      </c>
      <c r="B4896" s="366">
        <v>38.89</v>
      </c>
    </row>
    <row r="4897" spans="1:2">
      <c r="A4897" s="365" t="s">
        <v>5063</v>
      </c>
      <c r="B4897" s="366">
        <v>36.65</v>
      </c>
    </row>
    <row r="4898" spans="1:2">
      <c r="A4898" s="365" t="s">
        <v>5064</v>
      </c>
      <c r="B4898" s="366">
        <v>86.38</v>
      </c>
    </row>
    <row r="4899" spans="1:2">
      <c r="A4899" s="365" t="s">
        <v>5065</v>
      </c>
      <c r="B4899" s="366">
        <v>83.34</v>
      </c>
    </row>
    <row r="4900" spans="1:2">
      <c r="A4900" s="365" t="s">
        <v>5066</v>
      </c>
      <c r="B4900" s="366">
        <v>94.94</v>
      </c>
    </row>
    <row r="4901" spans="1:2">
      <c r="A4901" s="365" t="s">
        <v>5067</v>
      </c>
      <c r="B4901" s="366">
        <v>90.86</v>
      </c>
    </row>
    <row r="4902" spans="1:2">
      <c r="A4902" s="365" t="s">
        <v>5068</v>
      </c>
      <c r="B4902" s="366">
        <v>97.05</v>
      </c>
    </row>
    <row r="4903" spans="1:2">
      <c r="A4903" s="365" t="s">
        <v>5069</v>
      </c>
      <c r="B4903" s="366">
        <v>92.86</v>
      </c>
    </row>
    <row r="4904" spans="1:2">
      <c r="A4904" s="365" t="s">
        <v>5070</v>
      </c>
      <c r="B4904" s="366">
        <v>187.44</v>
      </c>
    </row>
    <row r="4905" spans="1:2">
      <c r="A4905" s="365" t="s">
        <v>5071</v>
      </c>
      <c r="B4905" s="366">
        <v>181.91</v>
      </c>
    </row>
    <row r="4906" spans="1:2">
      <c r="A4906" s="365" t="s">
        <v>5072</v>
      </c>
      <c r="B4906" s="366">
        <v>202.91</v>
      </c>
    </row>
    <row r="4907" spans="1:2">
      <c r="A4907" s="365" t="s">
        <v>5073</v>
      </c>
      <c r="B4907" s="366">
        <v>197.36</v>
      </c>
    </row>
    <row r="4908" spans="1:2">
      <c r="A4908" s="365" t="s">
        <v>5074</v>
      </c>
      <c r="B4908" s="366">
        <v>255.22</v>
      </c>
    </row>
    <row r="4909" spans="1:2">
      <c r="A4909" s="365" t="s">
        <v>5075</v>
      </c>
      <c r="B4909" s="366">
        <v>248.68</v>
      </c>
    </row>
    <row r="4910" spans="1:2">
      <c r="A4910" s="365" t="s">
        <v>5076</v>
      </c>
      <c r="B4910" s="366">
        <v>339.14</v>
      </c>
    </row>
    <row r="4911" spans="1:2">
      <c r="A4911" s="365" t="s">
        <v>5077</v>
      </c>
      <c r="B4911" s="366">
        <v>331.8</v>
      </c>
    </row>
    <row r="4912" spans="1:2">
      <c r="A4912" s="365" t="s">
        <v>5078</v>
      </c>
      <c r="B4912" s="366">
        <v>393.28</v>
      </c>
    </row>
    <row r="4913" spans="1:2">
      <c r="A4913" s="365" t="s">
        <v>5079</v>
      </c>
      <c r="B4913" s="366">
        <v>385.33</v>
      </c>
    </row>
    <row r="4914" spans="1:2">
      <c r="A4914" s="365" t="s">
        <v>5080</v>
      </c>
      <c r="B4914" s="366">
        <v>398.84</v>
      </c>
    </row>
    <row r="4915" spans="1:2">
      <c r="A4915" s="365" t="s">
        <v>5081</v>
      </c>
      <c r="B4915" s="366">
        <v>390.29</v>
      </c>
    </row>
    <row r="4916" spans="1:2">
      <c r="A4916" s="365" t="s">
        <v>5082</v>
      </c>
      <c r="B4916" s="366">
        <v>498.29</v>
      </c>
    </row>
    <row r="4917" spans="1:2">
      <c r="A4917" s="365" t="s">
        <v>5083</v>
      </c>
      <c r="B4917" s="366">
        <v>488.96</v>
      </c>
    </row>
    <row r="4918" spans="1:2">
      <c r="A4918" s="365" t="s">
        <v>5084</v>
      </c>
      <c r="B4918" s="366">
        <v>575.82000000000005</v>
      </c>
    </row>
    <row r="4919" spans="1:2">
      <c r="A4919" s="365" t="s">
        <v>5085</v>
      </c>
      <c r="B4919" s="366">
        <v>565.13</v>
      </c>
    </row>
    <row r="4920" spans="1:2">
      <c r="A4920" s="365" t="s">
        <v>5086</v>
      </c>
      <c r="B4920" s="366">
        <v>1091.57</v>
      </c>
    </row>
    <row r="4921" spans="1:2">
      <c r="A4921" s="365" t="s">
        <v>5087</v>
      </c>
      <c r="B4921" s="366">
        <v>1079.95</v>
      </c>
    </row>
    <row r="4922" spans="1:2">
      <c r="A4922" s="365" t="s">
        <v>5088</v>
      </c>
      <c r="B4922" s="366">
        <v>1257.73</v>
      </c>
    </row>
    <row r="4923" spans="1:2">
      <c r="A4923" s="365" t="s">
        <v>5089</v>
      </c>
      <c r="B4923" s="366">
        <v>1244.5999999999999</v>
      </c>
    </row>
    <row r="4924" spans="1:2">
      <c r="A4924" s="365" t="s">
        <v>5090</v>
      </c>
      <c r="B4924" s="366">
        <v>1451.12</v>
      </c>
    </row>
    <row r="4925" spans="1:2">
      <c r="A4925" s="365" t="s">
        <v>5091</v>
      </c>
      <c r="B4925" s="366">
        <v>1436.88</v>
      </c>
    </row>
    <row r="4926" spans="1:2">
      <c r="A4926" s="365" t="s">
        <v>5092</v>
      </c>
      <c r="B4926" s="366">
        <v>2049.84</v>
      </c>
    </row>
    <row r="4927" spans="1:2">
      <c r="A4927" s="365" t="s">
        <v>5093</v>
      </c>
      <c r="B4927" s="366">
        <v>2032.69</v>
      </c>
    </row>
    <row r="4928" spans="1:2">
      <c r="A4928" s="365" t="s">
        <v>5094</v>
      </c>
      <c r="B4928" s="366">
        <v>38</v>
      </c>
    </row>
    <row r="4929" spans="1:2">
      <c r="A4929" s="365" t="s">
        <v>5095</v>
      </c>
      <c r="B4929" s="366">
        <v>35.79</v>
      </c>
    </row>
    <row r="4930" spans="1:2">
      <c r="A4930" s="365" t="s">
        <v>5096</v>
      </c>
      <c r="B4930" s="366">
        <v>38.89</v>
      </c>
    </row>
    <row r="4931" spans="1:2">
      <c r="A4931" s="365" t="s">
        <v>5097</v>
      </c>
      <c r="B4931" s="366">
        <v>36.65</v>
      </c>
    </row>
    <row r="4932" spans="1:2">
      <c r="A4932" s="365" t="s">
        <v>5098</v>
      </c>
      <c r="B4932" s="366">
        <v>65.180000000000007</v>
      </c>
    </row>
    <row r="4933" spans="1:2">
      <c r="A4933" s="365" t="s">
        <v>5099</v>
      </c>
      <c r="B4933" s="366">
        <v>62.14</v>
      </c>
    </row>
    <row r="4934" spans="1:2">
      <c r="A4934" s="365" t="s">
        <v>5100</v>
      </c>
      <c r="B4934" s="366">
        <v>94.94</v>
      </c>
    </row>
    <row r="4935" spans="1:2">
      <c r="A4935" s="365" t="s">
        <v>5101</v>
      </c>
      <c r="B4935" s="366">
        <v>90.86</v>
      </c>
    </row>
    <row r="4936" spans="1:2">
      <c r="A4936" s="365" t="s">
        <v>5102</v>
      </c>
      <c r="B4936" s="366">
        <v>134</v>
      </c>
    </row>
    <row r="4937" spans="1:2">
      <c r="A4937" s="365" t="s">
        <v>5103</v>
      </c>
      <c r="B4937" s="366">
        <v>128.85</v>
      </c>
    </row>
    <row r="4938" spans="1:2">
      <c r="A4938" s="365" t="s">
        <v>5104</v>
      </c>
      <c r="B4938" s="366">
        <v>247.25</v>
      </c>
    </row>
    <row r="4939" spans="1:2">
      <c r="A4939" s="365" t="s">
        <v>5105</v>
      </c>
      <c r="B4939" s="366">
        <v>241.14</v>
      </c>
    </row>
    <row r="4940" spans="1:2">
      <c r="A4940" s="365" t="s">
        <v>5106</v>
      </c>
      <c r="B4940" s="366">
        <v>262.72000000000003</v>
      </c>
    </row>
    <row r="4941" spans="1:2">
      <c r="A4941" s="365" t="s">
        <v>5107</v>
      </c>
      <c r="B4941" s="366">
        <v>256.58999999999997</v>
      </c>
    </row>
    <row r="4942" spans="1:2">
      <c r="A4942" s="365" t="s">
        <v>5108</v>
      </c>
      <c r="B4942" s="366">
        <v>412.64</v>
      </c>
    </row>
    <row r="4943" spans="1:2">
      <c r="A4943" s="365" t="s">
        <v>5109</v>
      </c>
      <c r="B4943" s="366">
        <v>404.73</v>
      </c>
    </row>
    <row r="4944" spans="1:2">
      <c r="A4944" s="365" t="s">
        <v>5110</v>
      </c>
      <c r="B4944" s="366">
        <v>486.82</v>
      </c>
    </row>
    <row r="4945" spans="1:2">
      <c r="A4945" s="365" t="s">
        <v>5111</v>
      </c>
      <c r="B4945" s="366">
        <v>477.87</v>
      </c>
    </row>
    <row r="4946" spans="1:2">
      <c r="A4946" s="365" t="s">
        <v>5112</v>
      </c>
      <c r="B4946" s="366">
        <v>910.56</v>
      </c>
    </row>
    <row r="4947" spans="1:2">
      <c r="A4947" s="365" t="s">
        <v>5113</v>
      </c>
      <c r="B4947" s="366">
        <v>900.56</v>
      </c>
    </row>
    <row r="4948" spans="1:2">
      <c r="A4948" s="365" t="s">
        <v>5114</v>
      </c>
      <c r="B4948" s="366">
        <v>924.08</v>
      </c>
    </row>
    <row r="4949" spans="1:2">
      <c r="A4949" s="365" t="s">
        <v>5115</v>
      </c>
      <c r="B4949" s="366">
        <v>913.29</v>
      </c>
    </row>
    <row r="4950" spans="1:2">
      <c r="A4950" s="365" t="s">
        <v>5116</v>
      </c>
      <c r="B4950" s="366">
        <v>1233.6099999999999</v>
      </c>
    </row>
    <row r="4951" spans="1:2">
      <c r="A4951" s="365" t="s">
        <v>5117</v>
      </c>
      <c r="B4951" s="366">
        <v>1221.18</v>
      </c>
    </row>
    <row r="4952" spans="1:2">
      <c r="A4952" s="365" t="s">
        <v>5118</v>
      </c>
      <c r="B4952" s="366">
        <v>1546.31</v>
      </c>
    </row>
    <row r="4953" spans="1:2">
      <c r="A4953" s="365" t="s">
        <v>5119</v>
      </c>
      <c r="B4953" s="366">
        <v>1532.94</v>
      </c>
    </row>
    <row r="4954" spans="1:2">
      <c r="A4954" s="365" t="s">
        <v>5120</v>
      </c>
      <c r="B4954" s="366">
        <v>1788.65</v>
      </c>
    </row>
    <row r="4955" spans="1:2">
      <c r="A4955" s="365" t="s">
        <v>5121</v>
      </c>
      <c r="B4955" s="366">
        <v>1773.48</v>
      </c>
    </row>
    <row r="4956" spans="1:2">
      <c r="A4956" s="365" t="s">
        <v>5122</v>
      </c>
      <c r="B4956" s="366">
        <v>2153.96</v>
      </c>
    </row>
    <row r="4957" spans="1:2">
      <c r="A4957" s="365" t="s">
        <v>5123</v>
      </c>
      <c r="B4957" s="366">
        <v>2137.67</v>
      </c>
    </row>
    <row r="4958" spans="1:2">
      <c r="A4958" s="365" t="s">
        <v>5124</v>
      </c>
      <c r="B4958" s="366">
        <v>4045.97</v>
      </c>
    </row>
    <row r="4959" spans="1:2">
      <c r="A4959" s="365" t="s">
        <v>5125</v>
      </c>
      <c r="B4959" s="366">
        <v>4025.31</v>
      </c>
    </row>
    <row r="4960" spans="1:2">
      <c r="A4960" s="365" t="s">
        <v>5126</v>
      </c>
      <c r="B4960" s="366">
        <v>2.97</v>
      </c>
    </row>
    <row r="4961" spans="1:2">
      <c r="A4961" s="365" t="s">
        <v>5127</v>
      </c>
      <c r="B4961" s="366">
        <v>2.58</v>
      </c>
    </row>
    <row r="4962" spans="1:2">
      <c r="A4962" s="365" t="s">
        <v>5128</v>
      </c>
      <c r="B4962" s="366">
        <v>13.11</v>
      </c>
    </row>
    <row r="4963" spans="1:2">
      <c r="A4963" s="365" t="s">
        <v>5129</v>
      </c>
      <c r="B4963" s="366">
        <v>12.63</v>
      </c>
    </row>
    <row r="4964" spans="1:2">
      <c r="A4964" s="365" t="s">
        <v>5130</v>
      </c>
      <c r="B4964" s="366">
        <v>13.11</v>
      </c>
    </row>
    <row r="4965" spans="1:2">
      <c r="A4965" s="365" t="s">
        <v>5131</v>
      </c>
      <c r="B4965" s="366">
        <v>12.63</v>
      </c>
    </row>
    <row r="4966" spans="1:2">
      <c r="A4966" s="365" t="s">
        <v>5132</v>
      </c>
      <c r="B4966" s="366">
        <v>13.33</v>
      </c>
    </row>
    <row r="4967" spans="1:2">
      <c r="A4967" s="365" t="s">
        <v>5133</v>
      </c>
      <c r="B4967" s="366">
        <v>12.83</v>
      </c>
    </row>
    <row r="4968" spans="1:2">
      <c r="A4968" s="365" t="s">
        <v>5134</v>
      </c>
      <c r="B4968" s="366">
        <v>13.33</v>
      </c>
    </row>
    <row r="4969" spans="1:2">
      <c r="A4969" s="365" t="s">
        <v>5135</v>
      </c>
      <c r="B4969" s="366">
        <v>12.83</v>
      </c>
    </row>
    <row r="4970" spans="1:2">
      <c r="A4970" s="365" t="s">
        <v>5136</v>
      </c>
      <c r="B4970" s="366">
        <v>13.87</v>
      </c>
    </row>
    <row r="4971" spans="1:2">
      <c r="A4971" s="365" t="s">
        <v>5137</v>
      </c>
      <c r="B4971" s="366">
        <v>13.36</v>
      </c>
    </row>
    <row r="4972" spans="1:2">
      <c r="A4972" s="365" t="s">
        <v>5138</v>
      </c>
      <c r="B4972" s="366">
        <v>13.91</v>
      </c>
    </row>
    <row r="4973" spans="1:2">
      <c r="A4973" s="365" t="s">
        <v>5139</v>
      </c>
      <c r="B4973" s="366">
        <v>13.4</v>
      </c>
    </row>
    <row r="4974" spans="1:2">
      <c r="A4974" s="365" t="s">
        <v>5140</v>
      </c>
      <c r="B4974" s="366">
        <v>14.13</v>
      </c>
    </row>
    <row r="4975" spans="1:2">
      <c r="A4975" s="365" t="s">
        <v>5141</v>
      </c>
      <c r="B4975" s="366">
        <v>13.61</v>
      </c>
    </row>
    <row r="4976" spans="1:2">
      <c r="A4976" s="365" t="s">
        <v>5142</v>
      </c>
      <c r="B4976" s="366">
        <v>14.17</v>
      </c>
    </row>
    <row r="4977" spans="1:2">
      <c r="A4977" s="365" t="s">
        <v>5143</v>
      </c>
      <c r="B4977" s="366">
        <v>13.65</v>
      </c>
    </row>
    <row r="4978" spans="1:2">
      <c r="A4978" s="365" t="s">
        <v>5144</v>
      </c>
      <c r="B4978" s="366">
        <v>14.39</v>
      </c>
    </row>
    <row r="4979" spans="1:2">
      <c r="A4979" s="365" t="s">
        <v>5145</v>
      </c>
      <c r="B4979" s="366">
        <v>13.85</v>
      </c>
    </row>
    <row r="4980" spans="1:2">
      <c r="A4980" s="365" t="s">
        <v>5146</v>
      </c>
      <c r="B4980" s="366">
        <v>14.93</v>
      </c>
    </row>
    <row r="4981" spans="1:2">
      <c r="A4981" s="365" t="s">
        <v>5147</v>
      </c>
      <c r="B4981" s="366">
        <v>14.38</v>
      </c>
    </row>
    <row r="4982" spans="1:2">
      <c r="A4982" s="365" t="s">
        <v>5148</v>
      </c>
      <c r="B4982" s="366">
        <v>15.52</v>
      </c>
    </row>
    <row r="4983" spans="1:2">
      <c r="A4983" s="365" t="s">
        <v>5149</v>
      </c>
      <c r="B4983" s="366">
        <v>14.95</v>
      </c>
    </row>
    <row r="4984" spans="1:2">
      <c r="A4984" s="365" t="s">
        <v>5150</v>
      </c>
      <c r="B4984" s="366">
        <v>16.32</v>
      </c>
    </row>
    <row r="4985" spans="1:2">
      <c r="A4985" s="365" t="s">
        <v>5151</v>
      </c>
      <c r="B4985" s="366">
        <v>15.73</v>
      </c>
    </row>
    <row r="4986" spans="1:2">
      <c r="A4986" s="365" t="s">
        <v>5152</v>
      </c>
      <c r="B4986" s="366">
        <v>16.8</v>
      </c>
    </row>
    <row r="4987" spans="1:2">
      <c r="A4987" s="365" t="s">
        <v>5153</v>
      </c>
      <c r="B4987" s="366">
        <v>16.170000000000002</v>
      </c>
    </row>
    <row r="4988" spans="1:2">
      <c r="A4988" s="365" t="s">
        <v>5154</v>
      </c>
      <c r="B4988" s="366">
        <v>17.77</v>
      </c>
    </row>
    <row r="4989" spans="1:2">
      <c r="A4989" s="365" t="s">
        <v>5155</v>
      </c>
      <c r="B4989" s="366">
        <v>17.11</v>
      </c>
    </row>
    <row r="4990" spans="1:2">
      <c r="A4990" s="365" t="s">
        <v>5156</v>
      </c>
      <c r="B4990" s="366">
        <v>18.57</v>
      </c>
    </row>
    <row r="4991" spans="1:2">
      <c r="A4991" s="365" t="s">
        <v>5157</v>
      </c>
      <c r="B4991" s="366">
        <v>17.89</v>
      </c>
    </row>
    <row r="4992" spans="1:2">
      <c r="A4992" s="365" t="s">
        <v>5158</v>
      </c>
      <c r="B4992" s="366">
        <v>20.94</v>
      </c>
    </row>
    <row r="4993" spans="1:2">
      <c r="A4993" s="365" t="s">
        <v>5159</v>
      </c>
      <c r="B4993" s="366">
        <v>20.170000000000002</v>
      </c>
    </row>
    <row r="4994" spans="1:2">
      <c r="A4994" s="365" t="s">
        <v>5160</v>
      </c>
      <c r="B4994" s="366">
        <v>37.950000000000003</v>
      </c>
    </row>
    <row r="4995" spans="1:2">
      <c r="A4995" s="365" t="s">
        <v>5161</v>
      </c>
      <c r="B4995" s="366">
        <v>35.75</v>
      </c>
    </row>
    <row r="4996" spans="1:2">
      <c r="A4996" s="365" t="s">
        <v>5162</v>
      </c>
      <c r="B4996" s="366">
        <v>39.03</v>
      </c>
    </row>
    <row r="4997" spans="1:2">
      <c r="A4997" s="365" t="s">
        <v>5163</v>
      </c>
      <c r="B4997" s="366">
        <v>36.770000000000003</v>
      </c>
    </row>
    <row r="4998" spans="1:2">
      <c r="A4998" s="365" t="s">
        <v>5164</v>
      </c>
      <c r="B4998" s="366">
        <v>69.47</v>
      </c>
    </row>
    <row r="4999" spans="1:2">
      <c r="A4999" s="365" t="s">
        <v>5165</v>
      </c>
      <c r="B4999" s="366">
        <v>65.849999999999994</v>
      </c>
    </row>
    <row r="5000" spans="1:2">
      <c r="A5000" s="365" t="s">
        <v>5166</v>
      </c>
      <c r="B5000" s="366">
        <v>95.49</v>
      </c>
    </row>
    <row r="5001" spans="1:2">
      <c r="A5001" s="365" t="s">
        <v>5167</v>
      </c>
      <c r="B5001" s="366">
        <v>91.34</v>
      </c>
    </row>
    <row r="5002" spans="1:2">
      <c r="A5002" s="365" t="s">
        <v>5168</v>
      </c>
      <c r="B5002" s="366">
        <v>147.52000000000001</v>
      </c>
    </row>
    <row r="5003" spans="1:2">
      <c r="A5003" s="365" t="s">
        <v>5169</v>
      </c>
      <c r="B5003" s="366">
        <v>142.94999999999999</v>
      </c>
    </row>
    <row r="5004" spans="1:2">
      <c r="A5004" s="365" t="s">
        <v>5170</v>
      </c>
      <c r="B5004" s="366">
        <v>187.87</v>
      </c>
    </row>
    <row r="5005" spans="1:2">
      <c r="A5005" s="365" t="s">
        <v>5171</v>
      </c>
      <c r="B5005" s="366">
        <v>182.32</v>
      </c>
    </row>
    <row r="5006" spans="1:2">
      <c r="A5006" s="365" t="s">
        <v>5172</v>
      </c>
      <c r="B5006" s="366">
        <v>204.26</v>
      </c>
    </row>
    <row r="5007" spans="1:2">
      <c r="A5007" s="365" t="s">
        <v>5173</v>
      </c>
      <c r="B5007" s="366">
        <v>198.66</v>
      </c>
    </row>
    <row r="5008" spans="1:2">
      <c r="A5008" s="365" t="s">
        <v>5174</v>
      </c>
      <c r="B5008" s="366">
        <v>258.08</v>
      </c>
    </row>
    <row r="5009" spans="1:2">
      <c r="A5009" s="365" t="s">
        <v>5175</v>
      </c>
      <c r="B5009" s="366">
        <v>251.43</v>
      </c>
    </row>
    <row r="5010" spans="1:2">
      <c r="A5010" s="365" t="s">
        <v>5176</v>
      </c>
      <c r="B5010" s="366">
        <v>342.58</v>
      </c>
    </row>
    <row r="5011" spans="1:2">
      <c r="A5011" s="365" t="s">
        <v>5177</v>
      </c>
      <c r="B5011" s="366">
        <v>335.12</v>
      </c>
    </row>
    <row r="5012" spans="1:2">
      <c r="A5012" s="365" t="s">
        <v>5178</v>
      </c>
      <c r="B5012" s="366">
        <v>398.55</v>
      </c>
    </row>
    <row r="5013" spans="1:2">
      <c r="A5013" s="365" t="s">
        <v>5179</v>
      </c>
      <c r="B5013" s="366">
        <v>390.41</v>
      </c>
    </row>
    <row r="5014" spans="1:2">
      <c r="A5014" s="365" t="s">
        <v>5180</v>
      </c>
      <c r="B5014" s="366">
        <v>406.47</v>
      </c>
    </row>
    <row r="5015" spans="1:2">
      <c r="A5015" s="365" t="s">
        <v>5181</v>
      </c>
      <c r="B5015" s="366">
        <v>397.66</v>
      </c>
    </row>
    <row r="5016" spans="1:2">
      <c r="A5016" s="365" t="s">
        <v>5182</v>
      </c>
      <c r="B5016" s="366">
        <v>509.82</v>
      </c>
    </row>
    <row r="5017" spans="1:2">
      <c r="A5017" s="365" t="s">
        <v>5183</v>
      </c>
      <c r="B5017" s="366">
        <v>500.07</v>
      </c>
    </row>
    <row r="5018" spans="1:2">
      <c r="A5018" s="365" t="s">
        <v>5184</v>
      </c>
      <c r="B5018" s="366">
        <v>594.98</v>
      </c>
    </row>
    <row r="5019" spans="1:2">
      <c r="A5019" s="365" t="s">
        <v>5185</v>
      </c>
      <c r="B5019" s="366">
        <v>583.59</v>
      </c>
    </row>
    <row r="5020" spans="1:2">
      <c r="A5020" s="365" t="s">
        <v>5186</v>
      </c>
      <c r="B5020" s="366">
        <v>1113.3599999999999</v>
      </c>
    </row>
    <row r="5021" spans="1:2">
      <c r="A5021" s="365" t="s">
        <v>5187</v>
      </c>
      <c r="B5021" s="366">
        <v>1100.9100000000001</v>
      </c>
    </row>
    <row r="5022" spans="1:2">
      <c r="A5022" s="365" t="s">
        <v>5188</v>
      </c>
      <c r="B5022" s="366">
        <v>1290.1199999999999</v>
      </c>
    </row>
    <row r="5023" spans="1:2">
      <c r="A5023" s="365" t="s">
        <v>5189</v>
      </c>
      <c r="B5023" s="366">
        <v>1275.79</v>
      </c>
    </row>
    <row r="5024" spans="1:2">
      <c r="A5024" s="365" t="s">
        <v>5190</v>
      </c>
      <c r="B5024" s="366">
        <v>1525.03</v>
      </c>
    </row>
    <row r="5025" spans="1:2">
      <c r="A5025" s="365" t="s">
        <v>5191</v>
      </c>
      <c r="B5025" s="366">
        <v>1508.39</v>
      </c>
    </row>
    <row r="5026" spans="1:2">
      <c r="A5026" s="365" t="s">
        <v>5192</v>
      </c>
      <c r="B5026" s="366">
        <v>2149.59</v>
      </c>
    </row>
    <row r="5027" spans="1:2">
      <c r="A5027" s="365" t="s">
        <v>5193</v>
      </c>
      <c r="B5027" s="366">
        <v>2129.14</v>
      </c>
    </row>
    <row r="5028" spans="1:2">
      <c r="A5028" s="365" t="s">
        <v>5194</v>
      </c>
      <c r="B5028" s="366">
        <v>37.950000000000003</v>
      </c>
    </row>
    <row r="5029" spans="1:2">
      <c r="A5029" s="365" t="s">
        <v>5195</v>
      </c>
      <c r="B5029" s="366">
        <v>35.75</v>
      </c>
    </row>
    <row r="5030" spans="1:2">
      <c r="A5030" s="365" t="s">
        <v>5196</v>
      </c>
      <c r="B5030" s="366">
        <v>39.03</v>
      </c>
    </row>
    <row r="5031" spans="1:2">
      <c r="A5031" s="365" t="s">
        <v>5197</v>
      </c>
      <c r="B5031" s="366">
        <v>36.770000000000003</v>
      </c>
    </row>
    <row r="5032" spans="1:2">
      <c r="A5032" s="365" t="s">
        <v>5198</v>
      </c>
      <c r="B5032" s="366">
        <v>69.47</v>
      </c>
    </row>
    <row r="5033" spans="1:2">
      <c r="A5033" s="365" t="s">
        <v>5199</v>
      </c>
      <c r="B5033" s="366">
        <v>65.849999999999994</v>
      </c>
    </row>
    <row r="5034" spans="1:2">
      <c r="A5034" s="365" t="s">
        <v>5200</v>
      </c>
      <c r="B5034" s="366">
        <v>95.49</v>
      </c>
    </row>
    <row r="5035" spans="1:2">
      <c r="A5035" s="365" t="s">
        <v>5201</v>
      </c>
      <c r="B5035" s="366">
        <v>91.34</v>
      </c>
    </row>
    <row r="5036" spans="1:2">
      <c r="A5036" s="365" t="s">
        <v>5202</v>
      </c>
      <c r="B5036" s="366">
        <v>184.36</v>
      </c>
    </row>
    <row r="5037" spans="1:2">
      <c r="A5037" s="365" t="s">
        <v>5203</v>
      </c>
      <c r="B5037" s="366">
        <v>178.73</v>
      </c>
    </row>
    <row r="5038" spans="1:2">
      <c r="A5038" s="365" t="s">
        <v>5204</v>
      </c>
      <c r="B5038" s="366">
        <v>248.01</v>
      </c>
    </row>
    <row r="5039" spans="1:2">
      <c r="A5039" s="365" t="s">
        <v>5205</v>
      </c>
      <c r="B5039" s="366">
        <v>241.88</v>
      </c>
    </row>
    <row r="5040" spans="1:2">
      <c r="A5040" s="365" t="s">
        <v>5206</v>
      </c>
      <c r="B5040" s="366">
        <v>259.8</v>
      </c>
    </row>
    <row r="5041" spans="1:2">
      <c r="A5041" s="365" t="s">
        <v>5207</v>
      </c>
      <c r="B5041" s="366">
        <v>253.7</v>
      </c>
    </row>
    <row r="5042" spans="1:2">
      <c r="A5042" s="365" t="s">
        <v>5208</v>
      </c>
      <c r="B5042" s="366">
        <v>333.16</v>
      </c>
    </row>
    <row r="5043" spans="1:2">
      <c r="A5043" s="365" t="s">
        <v>5209</v>
      </c>
      <c r="B5043" s="366">
        <v>326.08</v>
      </c>
    </row>
    <row r="5044" spans="1:2">
      <c r="A5044" s="365" t="s">
        <v>5210</v>
      </c>
      <c r="B5044" s="366">
        <v>417.09</v>
      </c>
    </row>
    <row r="5045" spans="1:2">
      <c r="A5045" s="365" t="s">
        <v>5211</v>
      </c>
      <c r="B5045" s="366">
        <v>409.01</v>
      </c>
    </row>
    <row r="5046" spans="1:2">
      <c r="A5046" s="365" t="s">
        <v>5212</v>
      </c>
      <c r="B5046" s="366">
        <v>493.01</v>
      </c>
    </row>
    <row r="5047" spans="1:2">
      <c r="A5047" s="365" t="s">
        <v>5213</v>
      </c>
      <c r="B5047" s="366">
        <v>483.84</v>
      </c>
    </row>
    <row r="5048" spans="1:2">
      <c r="A5048" s="365" t="s">
        <v>5214</v>
      </c>
      <c r="B5048" s="366">
        <v>918.19</v>
      </c>
    </row>
    <row r="5049" spans="1:2">
      <c r="A5049" s="365" t="s">
        <v>5215</v>
      </c>
      <c r="B5049" s="366">
        <v>907.92</v>
      </c>
    </row>
    <row r="5050" spans="1:2">
      <c r="A5050" s="365" t="s">
        <v>5216</v>
      </c>
      <c r="B5050" s="366">
        <v>1047.4100000000001</v>
      </c>
    </row>
    <row r="5051" spans="1:2">
      <c r="A5051" s="365" t="s">
        <v>5217</v>
      </c>
      <c r="B5051" s="366">
        <v>1037.6400000000001</v>
      </c>
    </row>
    <row r="5052" spans="1:2">
      <c r="A5052" s="365" t="s">
        <v>5218</v>
      </c>
      <c r="B5052" s="366">
        <v>1252.4000000000001</v>
      </c>
    </row>
    <row r="5053" spans="1:2">
      <c r="A5053" s="365" t="s">
        <v>5219</v>
      </c>
      <c r="B5053" s="366">
        <v>1239.27</v>
      </c>
    </row>
    <row r="5054" spans="1:2">
      <c r="A5054" s="365" t="s">
        <v>5220</v>
      </c>
      <c r="B5054" s="366">
        <v>1569.22</v>
      </c>
    </row>
    <row r="5055" spans="1:2">
      <c r="A5055" s="365" t="s">
        <v>5221</v>
      </c>
      <c r="B5055" s="366">
        <v>1555.08</v>
      </c>
    </row>
    <row r="5056" spans="1:2">
      <c r="A5056" s="365" t="s">
        <v>5222</v>
      </c>
      <c r="B5056" s="366">
        <v>1821.13</v>
      </c>
    </row>
    <row r="5057" spans="1:2">
      <c r="A5057" s="365" t="s">
        <v>5223</v>
      </c>
      <c r="B5057" s="366">
        <v>1804.76</v>
      </c>
    </row>
    <row r="5058" spans="1:2">
      <c r="A5058" s="365" t="s">
        <v>5224</v>
      </c>
      <c r="B5058" s="366">
        <v>2191.91</v>
      </c>
    </row>
    <row r="5059" spans="1:2">
      <c r="A5059" s="365" t="s">
        <v>5225</v>
      </c>
      <c r="B5059" s="366">
        <v>2174.23</v>
      </c>
    </row>
    <row r="5060" spans="1:2">
      <c r="A5060" s="365" t="s">
        <v>5226</v>
      </c>
      <c r="B5060" s="366">
        <v>4119.6400000000003</v>
      </c>
    </row>
    <row r="5061" spans="1:2">
      <c r="A5061" s="365" t="s">
        <v>5227</v>
      </c>
      <c r="B5061" s="366">
        <v>4096.2</v>
      </c>
    </row>
    <row r="5062" spans="1:2">
      <c r="A5062" s="365" t="s">
        <v>5228</v>
      </c>
      <c r="B5062" s="366">
        <v>39.299999999999997</v>
      </c>
    </row>
    <row r="5063" spans="1:2">
      <c r="A5063" s="365" t="s">
        <v>5229</v>
      </c>
      <c r="B5063" s="366">
        <v>37</v>
      </c>
    </row>
    <row r="5064" spans="1:2">
      <c r="A5064" s="365" t="s">
        <v>5230</v>
      </c>
      <c r="B5064" s="366">
        <v>69.709999999999994</v>
      </c>
    </row>
    <row r="5065" spans="1:2">
      <c r="A5065" s="365" t="s">
        <v>5231</v>
      </c>
      <c r="B5065" s="366">
        <v>66.06</v>
      </c>
    </row>
    <row r="5066" spans="1:2">
      <c r="A5066" s="365" t="s">
        <v>5232</v>
      </c>
      <c r="B5066" s="366">
        <v>95.25</v>
      </c>
    </row>
    <row r="5067" spans="1:2">
      <c r="A5067" s="365" t="s">
        <v>5233</v>
      </c>
      <c r="B5067" s="366">
        <v>91.13</v>
      </c>
    </row>
    <row r="5068" spans="1:2">
      <c r="A5068" s="365" t="s">
        <v>5234</v>
      </c>
      <c r="B5068" s="366">
        <v>147.30000000000001</v>
      </c>
    </row>
    <row r="5069" spans="1:2">
      <c r="A5069" s="365" t="s">
        <v>5235</v>
      </c>
      <c r="B5069" s="366">
        <v>142.75</v>
      </c>
    </row>
    <row r="5070" spans="1:2">
      <c r="A5070" s="365" t="s">
        <v>5236</v>
      </c>
      <c r="B5070" s="366">
        <v>187.61</v>
      </c>
    </row>
    <row r="5071" spans="1:2">
      <c r="A5071" s="365" t="s">
        <v>5237</v>
      </c>
      <c r="B5071" s="366">
        <v>182.07</v>
      </c>
    </row>
    <row r="5072" spans="1:2">
      <c r="A5072" s="365" t="s">
        <v>5238</v>
      </c>
      <c r="B5072" s="366">
        <v>203.45</v>
      </c>
    </row>
    <row r="5073" spans="1:2">
      <c r="A5073" s="365" t="s">
        <v>5239</v>
      </c>
      <c r="B5073" s="366">
        <v>197.89</v>
      </c>
    </row>
    <row r="5074" spans="1:2">
      <c r="A5074" s="365" t="s">
        <v>5240</v>
      </c>
      <c r="B5074" s="366">
        <v>255.44</v>
      </c>
    </row>
    <row r="5075" spans="1:2">
      <c r="A5075" s="365" t="s">
        <v>5241</v>
      </c>
      <c r="B5075" s="366">
        <v>248.89</v>
      </c>
    </row>
    <row r="5076" spans="1:2">
      <c r="A5076" s="365" t="s">
        <v>5242</v>
      </c>
      <c r="B5076" s="366">
        <v>339.68</v>
      </c>
    </row>
    <row r="5077" spans="1:2">
      <c r="A5077" s="365" t="s">
        <v>5243</v>
      </c>
      <c r="B5077" s="366">
        <v>332.33</v>
      </c>
    </row>
    <row r="5078" spans="1:2">
      <c r="A5078" s="365" t="s">
        <v>5244</v>
      </c>
      <c r="B5078" s="366">
        <v>393.52</v>
      </c>
    </row>
    <row r="5079" spans="1:2">
      <c r="A5079" s="365" t="s">
        <v>5245</v>
      </c>
      <c r="B5079" s="366">
        <v>385.56</v>
      </c>
    </row>
    <row r="5080" spans="1:2">
      <c r="A5080" s="365" t="s">
        <v>5246</v>
      </c>
      <c r="B5080" s="366">
        <v>399.67</v>
      </c>
    </row>
    <row r="5081" spans="1:2">
      <c r="A5081" s="365" t="s">
        <v>5247</v>
      </c>
      <c r="B5081" s="366">
        <v>391.09</v>
      </c>
    </row>
    <row r="5082" spans="1:2">
      <c r="A5082" s="365" t="s">
        <v>5248</v>
      </c>
      <c r="B5082" s="366">
        <v>500.08</v>
      </c>
    </row>
    <row r="5083" spans="1:2">
      <c r="A5083" s="365" t="s">
        <v>5249</v>
      </c>
      <c r="B5083" s="366">
        <v>490.69</v>
      </c>
    </row>
    <row r="5084" spans="1:2">
      <c r="A5084" s="365" t="s">
        <v>5250</v>
      </c>
      <c r="B5084" s="366">
        <v>577.67999999999995</v>
      </c>
    </row>
    <row r="5085" spans="1:2">
      <c r="A5085" s="365" t="s">
        <v>5251</v>
      </c>
      <c r="B5085" s="366">
        <v>566.91999999999996</v>
      </c>
    </row>
    <row r="5086" spans="1:2">
      <c r="A5086" s="365" t="s">
        <v>5252</v>
      </c>
      <c r="B5086" s="366">
        <v>1097.81</v>
      </c>
    </row>
    <row r="5087" spans="1:2">
      <c r="A5087" s="365" t="s">
        <v>5253</v>
      </c>
      <c r="B5087" s="366">
        <v>1085.96</v>
      </c>
    </row>
    <row r="5088" spans="1:2">
      <c r="A5088" s="365" t="s">
        <v>5254</v>
      </c>
      <c r="B5088" s="366">
        <v>1264.71</v>
      </c>
    </row>
    <row r="5089" spans="1:2">
      <c r="A5089" s="365" t="s">
        <v>5255</v>
      </c>
      <c r="B5089" s="366">
        <v>1251.31</v>
      </c>
    </row>
    <row r="5090" spans="1:2">
      <c r="A5090" s="365" t="s">
        <v>5256</v>
      </c>
      <c r="B5090" s="366">
        <v>1458.44</v>
      </c>
    </row>
    <row r="5091" spans="1:2">
      <c r="A5091" s="365" t="s">
        <v>5257</v>
      </c>
      <c r="B5091" s="366">
        <v>1443.93</v>
      </c>
    </row>
    <row r="5092" spans="1:2">
      <c r="A5092" s="365" t="s">
        <v>5258</v>
      </c>
      <c r="B5092" s="366">
        <v>2064.8000000000002</v>
      </c>
    </row>
    <row r="5093" spans="1:2">
      <c r="A5093" s="365" t="s">
        <v>5259</v>
      </c>
      <c r="B5093" s="366">
        <v>2047.09</v>
      </c>
    </row>
    <row r="5094" spans="1:2">
      <c r="A5094" s="365" t="s">
        <v>5260</v>
      </c>
      <c r="B5094" s="366">
        <v>43.47</v>
      </c>
    </row>
    <row r="5095" spans="1:2">
      <c r="A5095" s="365" t="s">
        <v>5261</v>
      </c>
      <c r="B5095" s="366">
        <v>40.619999999999997</v>
      </c>
    </row>
    <row r="5096" spans="1:2">
      <c r="A5096" s="365" t="s">
        <v>5262</v>
      </c>
      <c r="B5096" s="366">
        <v>69.83</v>
      </c>
    </row>
    <row r="5097" spans="1:2">
      <c r="A5097" s="365" t="s">
        <v>5263</v>
      </c>
      <c r="B5097" s="366">
        <v>66.16</v>
      </c>
    </row>
    <row r="5098" spans="1:2">
      <c r="A5098" s="365" t="s">
        <v>5264</v>
      </c>
      <c r="B5098" s="366">
        <v>95.06</v>
      </c>
    </row>
    <row r="5099" spans="1:2">
      <c r="A5099" s="365" t="s">
        <v>5265</v>
      </c>
      <c r="B5099" s="366">
        <v>90.97</v>
      </c>
    </row>
    <row r="5100" spans="1:2">
      <c r="A5100" s="365" t="s">
        <v>5266</v>
      </c>
      <c r="B5100" s="366">
        <v>184.47</v>
      </c>
    </row>
    <row r="5101" spans="1:2">
      <c r="A5101" s="365" t="s">
        <v>5267</v>
      </c>
      <c r="B5101" s="366">
        <v>178.94</v>
      </c>
    </row>
    <row r="5102" spans="1:2">
      <c r="A5102" s="365" t="s">
        <v>5268</v>
      </c>
      <c r="B5102" s="366">
        <v>247.99</v>
      </c>
    </row>
    <row r="5103" spans="1:2">
      <c r="A5103" s="365" t="s">
        <v>5269</v>
      </c>
      <c r="B5103" s="366">
        <v>241.86</v>
      </c>
    </row>
    <row r="5104" spans="1:2">
      <c r="A5104" s="365" t="s">
        <v>5270</v>
      </c>
      <c r="B5104" s="366">
        <v>262.97000000000003</v>
      </c>
    </row>
    <row r="5105" spans="1:2">
      <c r="A5105" s="365" t="s">
        <v>5271</v>
      </c>
      <c r="B5105" s="366">
        <v>256.83</v>
      </c>
    </row>
    <row r="5106" spans="1:2">
      <c r="A5106" s="365" t="s">
        <v>5272</v>
      </c>
      <c r="B5106" s="366">
        <v>332.9</v>
      </c>
    </row>
    <row r="5107" spans="1:2">
      <c r="A5107" s="365" t="s">
        <v>5273</v>
      </c>
      <c r="B5107" s="366">
        <v>325.87</v>
      </c>
    </row>
    <row r="5108" spans="1:2">
      <c r="A5108" s="365" t="s">
        <v>5274</v>
      </c>
      <c r="B5108" s="366">
        <v>413.21</v>
      </c>
    </row>
    <row r="5109" spans="1:2">
      <c r="A5109" s="365" t="s">
        <v>5275</v>
      </c>
      <c r="B5109" s="366">
        <v>405.28</v>
      </c>
    </row>
    <row r="5110" spans="1:2">
      <c r="A5110" s="365" t="s">
        <v>5276</v>
      </c>
      <c r="B5110" s="366">
        <v>488.12</v>
      </c>
    </row>
    <row r="5111" spans="1:2">
      <c r="A5111" s="365" t="s">
        <v>5277</v>
      </c>
      <c r="B5111" s="366">
        <v>479.14</v>
      </c>
    </row>
    <row r="5112" spans="1:2">
      <c r="A5112" s="365" t="s">
        <v>5278</v>
      </c>
      <c r="B5112" s="366">
        <v>911.92</v>
      </c>
    </row>
    <row r="5113" spans="1:2">
      <c r="A5113" s="365" t="s">
        <v>5279</v>
      </c>
      <c r="B5113" s="366">
        <v>901.88</v>
      </c>
    </row>
    <row r="5114" spans="1:2">
      <c r="A5114" s="365" t="s">
        <v>5280</v>
      </c>
      <c r="B5114" s="366">
        <v>1047.8399999999999</v>
      </c>
    </row>
    <row r="5115" spans="1:2">
      <c r="A5115" s="365" t="s">
        <v>5281</v>
      </c>
      <c r="B5115" s="366">
        <v>1037</v>
      </c>
    </row>
    <row r="5116" spans="1:2">
      <c r="A5116" s="365" t="s">
        <v>5282</v>
      </c>
      <c r="B5116" s="366">
        <v>1236.32</v>
      </c>
    </row>
    <row r="5117" spans="1:2">
      <c r="A5117" s="365" t="s">
        <v>5283</v>
      </c>
      <c r="B5117" s="366">
        <v>1223.8</v>
      </c>
    </row>
    <row r="5118" spans="1:2">
      <c r="A5118" s="365" t="s">
        <v>5284</v>
      </c>
      <c r="B5118" s="366">
        <v>1553.33</v>
      </c>
    </row>
    <row r="5119" spans="1:2">
      <c r="A5119" s="365" t="s">
        <v>5285</v>
      </c>
      <c r="B5119" s="366">
        <v>1539.71</v>
      </c>
    </row>
    <row r="5120" spans="1:2">
      <c r="A5120" s="365" t="s">
        <v>5286</v>
      </c>
      <c r="B5120" s="366">
        <v>1799.03</v>
      </c>
    </row>
    <row r="5121" spans="1:2">
      <c r="A5121" s="365" t="s">
        <v>5287</v>
      </c>
      <c r="B5121" s="366">
        <v>1783.51</v>
      </c>
    </row>
    <row r="5122" spans="1:2">
      <c r="A5122" s="365" t="s">
        <v>5288</v>
      </c>
      <c r="B5122" s="366">
        <v>2162.08</v>
      </c>
    </row>
    <row r="5123" spans="1:2">
      <c r="A5123" s="365" t="s">
        <v>5289</v>
      </c>
      <c r="B5123" s="366">
        <v>2145.5</v>
      </c>
    </row>
    <row r="5124" spans="1:2">
      <c r="A5124" s="365" t="s">
        <v>5290</v>
      </c>
      <c r="B5124" s="366">
        <v>4062.32</v>
      </c>
    </row>
    <row r="5125" spans="1:2">
      <c r="A5125" s="365" t="s">
        <v>5291</v>
      </c>
      <c r="B5125" s="366">
        <v>4041.06</v>
      </c>
    </row>
    <row r="5126" spans="1:2">
      <c r="A5126" s="365" t="s">
        <v>5292</v>
      </c>
      <c r="B5126" s="366">
        <v>109.81</v>
      </c>
    </row>
    <row r="5127" spans="1:2">
      <c r="A5127" s="365" t="s">
        <v>5293</v>
      </c>
      <c r="B5127" s="366">
        <v>106.01</v>
      </c>
    </row>
    <row r="5128" spans="1:2">
      <c r="A5128" s="365" t="s">
        <v>5294</v>
      </c>
      <c r="B5128" s="366">
        <v>199.67</v>
      </c>
    </row>
    <row r="5129" spans="1:2">
      <c r="A5129" s="365" t="s">
        <v>5295</v>
      </c>
      <c r="B5129" s="366">
        <v>195.03</v>
      </c>
    </row>
    <row r="5130" spans="1:2">
      <c r="A5130" s="365" t="s">
        <v>5296</v>
      </c>
      <c r="B5130" s="366">
        <v>306.48</v>
      </c>
    </row>
    <row r="5131" spans="1:2">
      <c r="A5131" s="365" t="s">
        <v>5297</v>
      </c>
      <c r="B5131" s="366">
        <v>301.45999999999998</v>
      </c>
    </row>
    <row r="5132" spans="1:2">
      <c r="A5132" s="365" t="s">
        <v>5298</v>
      </c>
      <c r="B5132" s="366">
        <v>412.87</v>
      </c>
    </row>
    <row r="5133" spans="1:2">
      <c r="A5133" s="365" t="s">
        <v>5299</v>
      </c>
      <c r="B5133" s="366">
        <v>405.62</v>
      </c>
    </row>
    <row r="5134" spans="1:2">
      <c r="A5134" s="365" t="s">
        <v>5300</v>
      </c>
      <c r="B5134" s="366">
        <v>745.49</v>
      </c>
    </row>
    <row r="5135" spans="1:2">
      <c r="A5135" s="365" t="s">
        <v>5301</v>
      </c>
      <c r="B5135" s="366">
        <v>736.4</v>
      </c>
    </row>
    <row r="5136" spans="1:2">
      <c r="A5136" s="365" t="s">
        <v>5302</v>
      </c>
      <c r="B5136" s="366">
        <v>961.29</v>
      </c>
    </row>
    <row r="5137" spans="1:2">
      <c r="A5137" s="365" t="s">
        <v>5303</v>
      </c>
      <c r="B5137" s="366">
        <v>951.15</v>
      </c>
    </row>
    <row r="5138" spans="1:2">
      <c r="A5138" s="365" t="s">
        <v>5304</v>
      </c>
      <c r="B5138" s="366">
        <v>1379.28</v>
      </c>
    </row>
    <row r="5139" spans="1:2">
      <c r="A5139" s="365" t="s">
        <v>5305</v>
      </c>
      <c r="B5139" s="366">
        <v>1368.38</v>
      </c>
    </row>
    <row r="5140" spans="1:2">
      <c r="A5140" s="365" t="s">
        <v>5306</v>
      </c>
      <c r="B5140" s="366">
        <v>1725.05</v>
      </c>
    </row>
    <row r="5141" spans="1:2">
      <c r="A5141" s="365" t="s">
        <v>5307</v>
      </c>
      <c r="B5141" s="366">
        <v>1712.88</v>
      </c>
    </row>
    <row r="5142" spans="1:2">
      <c r="A5142" s="365" t="s">
        <v>5308</v>
      </c>
      <c r="B5142" s="366">
        <v>2909.98</v>
      </c>
    </row>
    <row r="5143" spans="1:2">
      <c r="A5143" s="365" t="s">
        <v>5309</v>
      </c>
      <c r="B5143" s="366">
        <v>2897.04</v>
      </c>
    </row>
    <row r="5144" spans="1:2">
      <c r="A5144" s="365" t="s">
        <v>5310</v>
      </c>
      <c r="B5144" s="366">
        <v>3448.56</v>
      </c>
    </row>
    <row r="5145" spans="1:2">
      <c r="A5145" s="365" t="s">
        <v>5311</v>
      </c>
      <c r="B5145" s="366">
        <v>3434.11</v>
      </c>
    </row>
    <row r="5146" spans="1:2">
      <c r="A5146" s="365" t="s">
        <v>5312</v>
      </c>
      <c r="B5146" s="366">
        <v>4806.2</v>
      </c>
    </row>
    <row r="5147" spans="1:2">
      <c r="A5147" s="365" t="s">
        <v>5313</v>
      </c>
      <c r="B5147" s="366">
        <v>4790.6400000000003</v>
      </c>
    </row>
    <row r="5148" spans="1:2">
      <c r="A5148" s="365" t="s">
        <v>5314</v>
      </c>
      <c r="B5148" s="366">
        <v>6167.84</v>
      </c>
    </row>
    <row r="5149" spans="1:2">
      <c r="A5149" s="365" t="s">
        <v>5315</v>
      </c>
      <c r="B5149" s="366">
        <v>6150.68</v>
      </c>
    </row>
    <row r="5150" spans="1:2">
      <c r="A5150" s="365" t="s">
        <v>5316</v>
      </c>
      <c r="B5150" s="366">
        <v>11571.49</v>
      </c>
    </row>
    <row r="5151" spans="1:2">
      <c r="A5151" s="365" t="s">
        <v>5317</v>
      </c>
      <c r="B5151" s="366">
        <v>11553.04</v>
      </c>
    </row>
    <row r="5152" spans="1:2">
      <c r="A5152" s="365" t="s">
        <v>5318</v>
      </c>
      <c r="B5152" s="366">
        <v>15676.72</v>
      </c>
    </row>
    <row r="5153" spans="1:2">
      <c r="A5153" s="365" t="s">
        <v>5319</v>
      </c>
      <c r="B5153" s="366">
        <v>15654.76</v>
      </c>
    </row>
    <row r="5154" spans="1:2">
      <c r="A5154" s="365" t="s">
        <v>5320</v>
      </c>
      <c r="B5154" s="366">
        <v>109.81</v>
      </c>
    </row>
    <row r="5155" spans="1:2">
      <c r="A5155" s="365" t="s">
        <v>5321</v>
      </c>
      <c r="B5155" s="366">
        <v>106.01</v>
      </c>
    </row>
    <row r="5156" spans="1:2">
      <c r="A5156" s="365" t="s">
        <v>5322</v>
      </c>
      <c r="B5156" s="366">
        <v>195.6</v>
      </c>
    </row>
    <row r="5157" spans="1:2">
      <c r="A5157" s="365" t="s">
        <v>5323</v>
      </c>
      <c r="B5157" s="366">
        <v>190.96</v>
      </c>
    </row>
    <row r="5158" spans="1:2">
      <c r="A5158" s="365" t="s">
        <v>5324</v>
      </c>
      <c r="B5158" s="366">
        <v>305.18</v>
      </c>
    </row>
    <row r="5159" spans="1:2">
      <c r="A5159" s="365" t="s">
        <v>5325</v>
      </c>
      <c r="B5159" s="366">
        <v>300.18</v>
      </c>
    </row>
    <row r="5160" spans="1:2">
      <c r="A5160" s="365" t="s">
        <v>5326</v>
      </c>
      <c r="B5160" s="366">
        <v>445.52</v>
      </c>
    </row>
    <row r="5161" spans="1:2">
      <c r="A5161" s="365" t="s">
        <v>5327</v>
      </c>
      <c r="B5161" s="366">
        <v>439.48</v>
      </c>
    </row>
    <row r="5162" spans="1:2">
      <c r="A5162" s="365" t="s">
        <v>5328</v>
      </c>
      <c r="B5162" s="366">
        <v>729.77</v>
      </c>
    </row>
    <row r="5163" spans="1:2">
      <c r="A5163" s="365" t="s">
        <v>5329</v>
      </c>
      <c r="B5163" s="366">
        <v>721.99</v>
      </c>
    </row>
    <row r="5164" spans="1:2">
      <c r="A5164" s="365" t="s">
        <v>5330</v>
      </c>
      <c r="B5164" s="366">
        <v>1031.28</v>
      </c>
    </row>
    <row r="5165" spans="1:2">
      <c r="A5165" s="365" t="s">
        <v>5331</v>
      </c>
      <c r="B5165" s="366">
        <v>1021.66</v>
      </c>
    </row>
    <row r="5166" spans="1:2">
      <c r="A5166" s="365" t="s">
        <v>5332</v>
      </c>
      <c r="B5166" s="366">
        <v>1412.76</v>
      </c>
    </row>
    <row r="5167" spans="1:2">
      <c r="A5167" s="365" t="s">
        <v>5333</v>
      </c>
      <c r="B5167" s="366">
        <v>1401.9</v>
      </c>
    </row>
    <row r="5168" spans="1:2">
      <c r="A5168" s="365" t="s">
        <v>5334</v>
      </c>
      <c r="B5168" s="366">
        <v>2279.3200000000002</v>
      </c>
    </row>
    <row r="5169" spans="1:2">
      <c r="A5169" s="365" t="s">
        <v>5335</v>
      </c>
      <c r="B5169" s="366">
        <v>2267.88</v>
      </c>
    </row>
    <row r="5170" spans="1:2">
      <c r="A5170" s="365" t="s">
        <v>5336</v>
      </c>
      <c r="B5170" s="366">
        <v>3944.42</v>
      </c>
    </row>
    <row r="5171" spans="1:2">
      <c r="A5171" s="365" t="s">
        <v>5337</v>
      </c>
      <c r="B5171" s="366">
        <v>3930.89</v>
      </c>
    </row>
    <row r="5172" spans="1:2">
      <c r="A5172" s="365" t="s">
        <v>5338</v>
      </c>
      <c r="B5172" s="366">
        <v>4498.99</v>
      </c>
    </row>
    <row r="5173" spans="1:2">
      <c r="A5173" s="365" t="s">
        <v>5339</v>
      </c>
      <c r="B5173" s="366">
        <v>4484.71</v>
      </c>
    </row>
    <row r="5174" spans="1:2">
      <c r="A5174" s="365" t="s">
        <v>5340</v>
      </c>
      <c r="B5174" s="366">
        <v>5441.86</v>
      </c>
    </row>
    <row r="5175" spans="1:2">
      <c r="A5175" s="365" t="s">
        <v>5341</v>
      </c>
      <c r="B5175" s="366">
        <v>5425.79</v>
      </c>
    </row>
    <row r="5176" spans="1:2">
      <c r="A5176" s="365" t="s">
        <v>5342</v>
      </c>
      <c r="B5176" s="366">
        <v>11622.1</v>
      </c>
    </row>
    <row r="5177" spans="1:2">
      <c r="A5177" s="365" t="s">
        <v>5343</v>
      </c>
      <c r="B5177" s="366">
        <v>11604.92</v>
      </c>
    </row>
    <row r="5178" spans="1:2">
      <c r="A5178" s="365" t="s">
        <v>5344</v>
      </c>
      <c r="B5178" s="366">
        <v>13570.64</v>
      </c>
    </row>
    <row r="5179" spans="1:2">
      <c r="A5179" s="365" t="s">
        <v>5345</v>
      </c>
      <c r="B5179" s="366">
        <v>13551.59</v>
      </c>
    </row>
    <row r="5180" spans="1:2">
      <c r="A5180" s="365" t="s">
        <v>5346</v>
      </c>
      <c r="B5180" s="366">
        <v>16659.59</v>
      </c>
    </row>
    <row r="5181" spans="1:2">
      <c r="A5181" s="365" t="s">
        <v>5347</v>
      </c>
      <c r="B5181" s="366">
        <v>16639.25</v>
      </c>
    </row>
    <row r="5182" spans="1:2">
      <c r="A5182" s="365" t="s">
        <v>5348</v>
      </c>
      <c r="B5182" s="366">
        <v>28401.26</v>
      </c>
    </row>
    <row r="5183" spans="1:2">
      <c r="A5183" s="365" t="s">
        <v>5349</v>
      </c>
      <c r="B5183" s="366">
        <v>28376.06</v>
      </c>
    </row>
    <row r="5184" spans="1:2">
      <c r="A5184" s="365" t="s">
        <v>5350</v>
      </c>
      <c r="B5184" s="366">
        <v>106.3</v>
      </c>
    </row>
    <row r="5185" spans="1:2">
      <c r="A5185" s="365" t="s">
        <v>5351</v>
      </c>
      <c r="B5185" s="366">
        <v>103.97</v>
      </c>
    </row>
    <row r="5186" spans="1:2">
      <c r="A5186" s="365" t="s">
        <v>5352</v>
      </c>
      <c r="B5186" s="366">
        <v>106.29</v>
      </c>
    </row>
    <row r="5187" spans="1:2">
      <c r="A5187" s="365" t="s">
        <v>5353</v>
      </c>
      <c r="B5187" s="366">
        <v>104.05</v>
      </c>
    </row>
    <row r="5188" spans="1:2">
      <c r="A5188" s="365" t="s">
        <v>5354</v>
      </c>
      <c r="B5188" s="366">
        <v>324.45999999999998</v>
      </c>
    </row>
    <row r="5189" spans="1:2">
      <c r="A5189" s="365" t="s">
        <v>5355</v>
      </c>
      <c r="B5189" s="366">
        <v>321.42</v>
      </c>
    </row>
    <row r="5190" spans="1:2">
      <c r="A5190" s="365" t="s">
        <v>5356</v>
      </c>
      <c r="B5190" s="366">
        <v>333.02</v>
      </c>
    </row>
    <row r="5191" spans="1:2">
      <c r="A5191" s="365" t="s">
        <v>5357</v>
      </c>
      <c r="B5191" s="366">
        <v>328.94</v>
      </c>
    </row>
    <row r="5192" spans="1:2">
      <c r="A5192" s="365" t="s">
        <v>5358</v>
      </c>
      <c r="B5192" s="366">
        <v>335.13</v>
      </c>
    </row>
    <row r="5193" spans="1:2">
      <c r="A5193" s="365" t="s">
        <v>5359</v>
      </c>
      <c r="B5193" s="366">
        <v>330.94</v>
      </c>
    </row>
    <row r="5194" spans="1:2">
      <c r="A5194" s="365" t="s">
        <v>5360</v>
      </c>
      <c r="B5194" s="366">
        <v>544.55999999999995</v>
      </c>
    </row>
    <row r="5195" spans="1:2">
      <c r="A5195" s="365" t="s">
        <v>5361</v>
      </c>
      <c r="B5195" s="366">
        <v>539.03</v>
      </c>
    </row>
    <row r="5196" spans="1:2">
      <c r="A5196" s="365" t="s">
        <v>5362</v>
      </c>
      <c r="B5196" s="366">
        <v>560.03</v>
      </c>
    </row>
    <row r="5197" spans="1:2">
      <c r="A5197" s="365" t="s">
        <v>5363</v>
      </c>
      <c r="B5197" s="366">
        <v>554.48</v>
      </c>
    </row>
    <row r="5198" spans="1:2">
      <c r="A5198" s="365" t="s">
        <v>5364</v>
      </c>
      <c r="B5198" s="366">
        <v>731.38</v>
      </c>
    </row>
    <row r="5199" spans="1:2">
      <c r="A5199" s="365" t="s">
        <v>5365</v>
      </c>
      <c r="B5199" s="366">
        <v>724.84</v>
      </c>
    </row>
    <row r="5200" spans="1:2">
      <c r="A5200" s="365" t="s">
        <v>5366</v>
      </c>
      <c r="B5200" s="366">
        <v>1746.58</v>
      </c>
    </row>
    <row r="5201" spans="1:2">
      <c r="A5201" s="365" t="s">
        <v>5367</v>
      </c>
      <c r="B5201" s="366">
        <v>1739.25</v>
      </c>
    </row>
    <row r="5202" spans="1:2">
      <c r="A5202" s="365" t="s">
        <v>5368</v>
      </c>
      <c r="B5202" s="366">
        <v>2153.7600000000002</v>
      </c>
    </row>
    <row r="5203" spans="1:2">
      <c r="A5203" s="365" t="s">
        <v>5369</v>
      </c>
      <c r="B5203" s="366">
        <v>2145.62</v>
      </c>
    </row>
    <row r="5204" spans="1:2">
      <c r="A5204" s="365" t="s">
        <v>5370</v>
      </c>
      <c r="B5204" s="366">
        <v>2158.14</v>
      </c>
    </row>
    <row r="5205" spans="1:2">
      <c r="A5205" s="365" t="s">
        <v>5371</v>
      </c>
      <c r="B5205" s="366">
        <v>2149.6</v>
      </c>
    </row>
    <row r="5206" spans="1:2">
      <c r="A5206" s="365" t="s">
        <v>5372</v>
      </c>
      <c r="B5206" s="366">
        <v>3922.93</v>
      </c>
    </row>
    <row r="5207" spans="1:2">
      <c r="A5207" s="365" t="s">
        <v>5373</v>
      </c>
      <c r="B5207" s="366">
        <v>3913.6</v>
      </c>
    </row>
    <row r="5208" spans="1:2">
      <c r="A5208" s="365" t="s">
        <v>5374</v>
      </c>
      <c r="B5208" s="366">
        <v>4685.38</v>
      </c>
    </row>
    <row r="5209" spans="1:2">
      <c r="A5209" s="365" t="s">
        <v>5375</v>
      </c>
      <c r="B5209" s="366">
        <v>4674.7</v>
      </c>
    </row>
    <row r="5210" spans="1:2">
      <c r="A5210" s="365" t="s">
        <v>5376</v>
      </c>
      <c r="B5210" s="366">
        <v>5797.75</v>
      </c>
    </row>
    <row r="5211" spans="1:2">
      <c r="A5211" s="365" t="s">
        <v>5377</v>
      </c>
      <c r="B5211" s="366">
        <v>5786.12</v>
      </c>
    </row>
    <row r="5212" spans="1:2">
      <c r="A5212" s="365" t="s">
        <v>5378</v>
      </c>
      <c r="B5212" s="366">
        <v>6748.26</v>
      </c>
    </row>
    <row r="5213" spans="1:2">
      <c r="A5213" s="365" t="s">
        <v>5379</v>
      </c>
      <c r="B5213" s="366">
        <v>6735.13</v>
      </c>
    </row>
    <row r="5214" spans="1:2">
      <c r="A5214" s="365" t="s">
        <v>5380</v>
      </c>
      <c r="B5214" s="366">
        <v>9265.01</v>
      </c>
    </row>
    <row r="5215" spans="1:2">
      <c r="A5215" s="365" t="s">
        <v>5381</v>
      </c>
      <c r="B5215" s="366">
        <v>9250.7800000000007</v>
      </c>
    </row>
    <row r="5216" spans="1:2">
      <c r="A5216" s="365" t="s">
        <v>5382</v>
      </c>
      <c r="B5216" s="366">
        <v>12763.83</v>
      </c>
    </row>
    <row r="5217" spans="1:2">
      <c r="A5217" s="365" t="s">
        <v>5383</v>
      </c>
      <c r="B5217" s="366">
        <v>12746.68</v>
      </c>
    </row>
    <row r="5218" spans="1:2">
      <c r="A5218" s="365" t="s">
        <v>5384</v>
      </c>
      <c r="B5218" s="366">
        <v>105.35</v>
      </c>
    </row>
    <row r="5219" spans="1:2">
      <c r="A5219" s="365" t="s">
        <v>5385</v>
      </c>
      <c r="B5219" s="366">
        <v>103.15</v>
      </c>
    </row>
    <row r="5220" spans="1:2">
      <c r="A5220" s="365" t="s">
        <v>5386</v>
      </c>
      <c r="B5220" s="366">
        <v>106.43</v>
      </c>
    </row>
    <row r="5221" spans="1:2">
      <c r="A5221" s="365" t="s">
        <v>5387</v>
      </c>
      <c r="B5221" s="366">
        <v>104.17</v>
      </c>
    </row>
    <row r="5222" spans="1:2">
      <c r="A5222" s="365" t="s">
        <v>5388</v>
      </c>
      <c r="B5222" s="366">
        <v>204.27</v>
      </c>
    </row>
    <row r="5223" spans="1:2">
      <c r="A5223" s="365" t="s">
        <v>5389</v>
      </c>
      <c r="B5223" s="366">
        <v>200.65</v>
      </c>
    </row>
    <row r="5224" spans="1:2">
      <c r="A5224" s="365" t="s">
        <v>5390</v>
      </c>
      <c r="B5224" s="366">
        <v>333.57</v>
      </c>
    </row>
    <row r="5225" spans="1:2">
      <c r="A5225" s="365" t="s">
        <v>5391</v>
      </c>
      <c r="B5225" s="366">
        <v>329.42</v>
      </c>
    </row>
    <row r="5226" spans="1:2">
      <c r="A5226" s="365" t="s">
        <v>5392</v>
      </c>
      <c r="B5226" s="366">
        <v>385.6</v>
      </c>
    </row>
    <row r="5227" spans="1:2">
      <c r="A5227" s="365" t="s">
        <v>5393</v>
      </c>
      <c r="B5227" s="366">
        <v>381.03</v>
      </c>
    </row>
    <row r="5228" spans="1:2">
      <c r="A5228" s="365" t="s">
        <v>5394</v>
      </c>
      <c r="B5228" s="366">
        <v>544.99</v>
      </c>
    </row>
    <row r="5229" spans="1:2">
      <c r="A5229" s="365" t="s">
        <v>5395</v>
      </c>
      <c r="B5229" s="366">
        <v>539.44000000000005</v>
      </c>
    </row>
    <row r="5230" spans="1:2">
      <c r="A5230" s="365" t="s">
        <v>5396</v>
      </c>
      <c r="B5230" s="366">
        <v>561.38</v>
      </c>
    </row>
    <row r="5231" spans="1:2">
      <c r="A5231" s="365" t="s">
        <v>5397</v>
      </c>
      <c r="B5231" s="366">
        <v>555.78</v>
      </c>
    </row>
    <row r="5232" spans="1:2">
      <c r="A5232" s="365" t="s">
        <v>5398</v>
      </c>
      <c r="B5232" s="366">
        <v>734.24</v>
      </c>
    </row>
    <row r="5233" spans="1:2">
      <c r="A5233" s="365" t="s">
        <v>5399</v>
      </c>
      <c r="B5233" s="366">
        <v>727.59</v>
      </c>
    </row>
    <row r="5234" spans="1:2">
      <c r="A5234" s="365" t="s">
        <v>5400</v>
      </c>
      <c r="B5234" s="366">
        <v>1750.03</v>
      </c>
    </row>
    <row r="5235" spans="1:2">
      <c r="A5235" s="365" t="s">
        <v>5401</v>
      </c>
      <c r="B5235" s="366">
        <v>1742.56</v>
      </c>
    </row>
    <row r="5236" spans="1:2">
      <c r="A5236" s="365" t="s">
        <v>5402</v>
      </c>
      <c r="B5236" s="366">
        <v>2158.1</v>
      </c>
    </row>
    <row r="5237" spans="1:2">
      <c r="A5237" s="365" t="s">
        <v>5403</v>
      </c>
      <c r="B5237" s="366">
        <v>2149.81</v>
      </c>
    </row>
    <row r="5238" spans="1:2">
      <c r="A5238" s="365" t="s">
        <v>5404</v>
      </c>
      <c r="B5238" s="366">
        <v>2165.7800000000002</v>
      </c>
    </row>
    <row r="5239" spans="1:2">
      <c r="A5239" s="365" t="s">
        <v>5405</v>
      </c>
      <c r="B5239" s="366">
        <v>2156.96</v>
      </c>
    </row>
    <row r="5240" spans="1:2">
      <c r="A5240" s="365" t="s">
        <v>5406</v>
      </c>
      <c r="B5240" s="366">
        <v>3934.46</v>
      </c>
    </row>
    <row r="5241" spans="1:2">
      <c r="A5241" s="365" t="s">
        <v>5407</v>
      </c>
      <c r="B5241" s="366">
        <v>3924.71</v>
      </c>
    </row>
    <row r="5242" spans="1:2">
      <c r="A5242" s="365" t="s">
        <v>5408</v>
      </c>
      <c r="B5242" s="366">
        <v>4704.55</v>
      </c>
    </row>
    <row r="5243" spans="1:2">
      <c r="A5243" s="365" t="s">
        <v>5409</v>
      </c>
      <c r="B5243" s="366">
        <v>4693.16</v>
      </c>
    </row>
    <row r="5244" spans="1:2">
      <c r="A5244" s="365" t="s">
        <v>5410</v>
      </c>
      <c r="B5244" s="366">
        <v>5819.54</v>
      </c>
    </row>
    <row r="5245" spans="1:2">
      <c r="A5245" s="365" t="s">
        <v>5411</v>
      </c>
      <c r="B5245" s="366">
        <v>5807.08</v>
      </c>
    </row>
    <row r="5246" spans="1:2">
      <c r="A5246" s="365" t="s">
        <v>5412</v>
      </c>
      <c r="B5246" s="366">
        <v>6780.65</v>
      </c>
    </row>
    <row r="5247" spans="1:2">
      <c r="A5247" s="365" t="s">
        <v>5413</v>
      </c>
      <c r="B5247" s="366">
        <v>6766.32</v>
      </c>
    </row>
    <row r="5248" spans="1:2">
      <c r="A5248" s="365" t="s">
        <v>5414</v>
      </c>
      <c r="B5248" s="366">
        <v>9338.92</v>
      </c>
    </row>
    <row r="5249" spans="1:2">
      <c r="A5249" s="365" t="s">
        <v>5415</v>
      </c>
      <c r="B5249" s="366">
        <v>9322.2800000000007</v>
      </c>
    </row>
    <row r="5250" spans="1:2">
      <c r="A5250" s="365" t="s">
        <v>5416</v>
      </c>
      <c r="B5250" s="366">
        <v>12863.58</v>
      </c>
    </row>
    <row r="5251" spans="1:2">
      <c r="A5251" s="365" t="s">
        <v>5417</v>
      </c>
      <c r="B5251" s="366">
        <v>12843.12</v>
      </c>
    </row>
    <row r="5252" spans="1:2">
      <c r="A5252" s="365" t="s">
        <v>5418</v>
      </c>
      <c r="B5252" s="366">
        <v>3662.15</v>
      </c>
    </row>
    <row r="5253" spans="1:2">
      <c r="A5253" s="365" t="s">
        <v>5419</v>
      </c>
      <c r="B5253" s="366">
        <v>3471.23</v>
      </c>
    </row>
    <row r="5254" spans="1:2">
      <c r="A5254" s="365" t="s">
        <v>5420</v>
      </c>
      <c r="B5254" s="366">
        <v>3838.11</v>
      </c>
    </row>
    <row r="5255" spans="1:2">
      <c r="A5255" s="365" t="s">
        <v>5421</v>
      </c>
      <c r="B5255" s="366">
        <v>3636.77</v>
      </c>
    </row>
    <row r="5256" spans="1:2">
      <c r="A5256" s="365" t="s">
        <v>5422</v>
      </c>
      <c r="B5256" s="366">
        <v>4290.6400000000003</v>
      </c>
    </row>
    <row r="5257" spans="1:2">
      <c r="A5257" s="365" t="s">
        <v>5423</v>
      </c>
      <c r="B5257" s="366">
        <v>4069.03</v>
      </c>
    </row>
    <row r="5258" spans="1:2">
      <c r="A5258" s="365" t="s">
        <v>5424</v>
      </c>
      <c r="B5258" s="366">
        <v>4771.37</v>
      </c>
    </row>
    <row r="5259" spans="1:2">
      <c r="A5259" s="365" t="s">
        <v>5425</v>
      </c>
      <c r="B5259" s="366">
        <v>4522.28</v>
      </c>
    </row>
    <row r="5260" spans="1:2">
      <c r="A5260" s="365" t="s">
        <v>5426</v>
      </c>
      <c r="B5260" s="366">
        <v>5187.17</v>
      </c>
    </row>
    <row r="5261" spans="1:2">
      <c r="A5261" s="365" t="s">
        <v>5427</v>
      </c>
      <c r="B5261" s="366">
        <v>4914.45</v>
      </c>
    </row>
    <row r="5262" spans="1:2">
      <c r="A5262" s="365" t="s">
        <v>5428</v>
      </c>
      <c r="B5262" s="366">
        <v>5956.29</v>
      </c>
    </row>
    <row r="5263" spans="1:2">
      <c r="A5263" s="365" t="s">
        <v>5429</v>
      </c>
      <c r="B5263" s="366">
        <v>5641.91</v>
      </c>
    </row>
    <row r="5264" spans="1:2">
      <c r="A5264" s="365" t="s">
        <v>5430</v>
      </c>
      <c r="B5264" s="366">
        <v>6590.96</v>
      </c>
    </row>
    <row r="5265" spans="1:2">
      <c r="A5265" s="365" t="s">
        <v>5431</v>
      </c>
      <c r="B5265" s="366">
        <v>6243.78</v>
      </c>
    </row>
    <row r="5266" spans="1:2">
      <c r="A5266" s="365" t="s">
        <v>5432</v>
      </c>
      <c r="B5266" s="366">
        <v>7262.33</v>
      </c>
    </row>
    <row r="5267" spans="1:2">
      <c r="A5267" s="365" t="s">
        <v>5433</v>
      </c>
      <c r="B5267" s="366">
        <v>6882.31</v>
      </c>
    </row>
    <row r="5268" spans="1:2">
      <c r="A5268" s="365" t="s">
        <v>5434</v>
      </c>
      <c r="B5268" s="366">
        <v>8102.71</v>
      </c>
    </row>
    <row r="5269" spans="1:2">
      <c r="A5269" s="365" t="s">
        <v>5435</v>
      </c>
      <c r="B5269" s="366">
        <v>7679.55</v>
      </c>
    </row>
    <row r="5270" spans="1:2">
      <c r="A5270" s="365" t="s">
        <v>5436</v>
      </c>
      <c r="B5270" s="366">
        <v>2673.13</v>
      </c>
    </row>
    <row r="5271" spans="1:2">
      <c r="A5271" s="365" t="s">
        <v>5437</v>
      </c>
      <c r="B5271" s="366">
        <v>2531.5300000000002</v>
      </c>
    </row>
    <row r="5272" spans="1:2">
      <c r="A5272" s="365" t="s">
        <v>5438</v>
      </c>
      <c r="B5272" s="366">
        <v>3080.52</v>
      </c>
    </row>
    <row r="5273" spans="1:2">
      <c r="A5273" s="365" t="s">
        <v>5439</v>
      </c>
      <c r="B5273" s="366">
        <v>2920.33</v>
      </c>
    </row>
    <row r="5274" spans="1:2">
      <c r="A5274" s="365" t="s">
        <v>5440</v>
      </c>
      <c r="B5274" s="366">
        <v>3347.11</v>
      </c>
    </row>
    <row r="5275" spans="1:2">
      <c r="A5275" s="365" t="s">
        <v>5441</v>
      </c>
      <c r="B5275" s="366">
        <v>3172.94</v>
      </c>
    </row>
    <row r="5276" spans="1:2">
      <c r="A5276" s="365" t="s">
        <v>5442</v>
      </c>
      <c r="B5276" s="366">
        <v>3772.25</v>
      </c>
    </row>
    <row r="5277" spans="1:2">
      <c r="A5277" s="365" t="s">
        <v>5443</v>
      </c>
      <c r="B5277" s="366">
        <v>3572.85</v>
      </c>
    </row>
    <row r="5278" spans="1:2">
      <c r="A5278" s="365" t="s">
        <v>5444</v>
      </c>
      <c r="B5278" s="366">
        <v>4408.16</v>
      </c>
    </row>
    <row r="5279" spans="1:2">
      <c r="A5279" s="365" t="s">
        <v>5445</v>
      </c>
      <c r="B5279" s="366">
        <v>4177.13</v>
      </c>
    </row>
    <row r="5280" spans="1:2">
      <c r="A5280" s="365" t="s">
        <v>5446</v>
      </c>
      <c r="B5280" s="366">
        <v>4863.1499999999996</v>
      </c>
    </row>
    <row r="5281" spans="1:2">
      <c r="A5281" s="365" t="s">
        <v>5447</v>
      </c>
      <c r="B5281" s="366">
        <v>4603.8500000000004</v>
      </c>
    </row>
    <row r="5282" spans="1:2">
      <c r="A5282" s="365" t="s">
        <v>5448</v>
      </c>
      <c r="B5282" s="366">
        <v>5275.98</v>
      </c>
    </row>
    <row r="5283" spans="1:2">
      <c r="A5283" s="365" t="s">
        <v>5449</v>
      </c>
      <c r="B5283" s="366">
        <v>4995.55</v>
      </c>
    </row>
    <row r="5284" spans="1:2">
      <c r="A5284" s="365" t="s">
        <v>5450</v>
      </c>
      <c r="B5284" s="366">
        <v>5683.12</v>
      </c>
    </row>
    <row r="5285" spans="1:2">
      <c r="A5285" s="365" t="s">
        <v>5451</v>
      </c>
      <c r="B5285" s="366">
        <v>5382.09</v>
      </c>
    </row>
    <row r="5286" spans="1:2">
      <c r="A5286" s="365" t="s">
        <v>5452</v>
      </c>
      <c r="B5286" s="366">
        <v>2542.7399999999998</v>
      </c>
    </row>
    <row r="5287" spans="1:2">
      <c r="A5287" s="365" t="s">
        <v>5453</v>
      </c>
      <c r="B5287" s="366">
        <v>2394.96</v>
      </c>
    </row>
    <row r="5288" spans="1:2">
      <c r="A5288" s="365" t="s">
        <v>5454</v>
      </c>
      <c r="B5288" s="366">
        <v>2327.9499999999998</v>
      </c>
    </row>
    <row r="5289" spans="1:2">
      <c r="A5289" s="365" t="s">
        <v>5455</v>
      </c>
      <c r="B5289" s="366">
        <v>2193.5500000000002</v>
      </c>
    </row>
    <row r="5290" spans="1:2">
      <c r="A5290" s="365" t="s">
        <v>5456</v>
      </c>
      <c r="B5290" s="366">
        <v>2205.75</v>
      </c>
    </row>
    <row r="5291" spans="1:2">
      <c r="A5291" s="365" t="s">
        <v>5457</v>
      </c>
      <c r="B5291" s="366">
        <v>2077.0500000000002</v>
      </c>
    </row>
    <row r="5292" spans="1:2">
      <c r="A5292" s="365" t="s">
        <v>5458</v>
      </c>
      <c r="B5292" s="366">
        <v>1940.37</v>
      </c>
    </row>
    <row r="5293" spans="1:2">
      <c r="A5293" s="365" t="s">
        <v>5459</v>
      </c>
      <c r="B5293" s="366">
        <v>1829.3</v>
      </c>
    </row>
    <row r="5294" spans="1:2">
      <c r="A5294" s="365" t="s">
        <v>5460</v>
      </c>
      <c r="B5294" s="366">
        <v>1860.58</v>
      </c>
    </row>
    <row r="5295" spans="1:2">
      <c r="A5295" s="365" t="s">
        <v>5461</v>
      </c>
      <c r="B5295" s="366">
        <v>1753.34</v>
      </c>
    </row>
    <row r="5296" spans="1:2">
      <c r="A5296" s="365" t="s">
        <v>5462</v>
      </c>
      <c r="B5296" s="366">
        <v>5621.9</v>
      </c>
    </row>
    <row r="5297" spans="1:2">
      <c r="A5297" s="365" t="s">
        <v>5463</v>
      </c>
      <c r="B5297" s="366">
        <v>5178.82</v>
      </c>
    </row>
    <row r="5298" spans="1:2">
      <c r="A5298" s="365" t="s">
        <v>5464</v>
      </c>
      <c r="B5298" s="366">
        <v>6163.63</v>
      </c>
    </row>
    <row r="5299" spans="1:2">
      <c r="A5299" s="365" t="s">
        <v>5465</v>
      </c>
      <c r="B5299" s="366">
        <v>5677.47</v>
      </c>
    </row>
    <row r="5300" spans="1:2">
      <c r="A5300" s="365" t="s">
        <v>5466</v>
      </c>
      <c r="B5300" s="366">
        <v>6752.81</v>
      </c>
    </row>
    <row r="5301" spans="1:2">
      <c r="A5301" s="365" t="s">
        <v>5467</v>
      </c>
      <c r="B5301" s="366">
        <v>6223.89</v>
      </c>
    </row>
    <row r="5302" spans="1:2">
      <c r="A5302" s="365" t="s">
        <v>5468</v>
      </c>
      <c r="B5302" s="366">
        <v>7362.45</v>
      </c>
    </row>
    <row r="5303" spans="1:2">
      <c r="A5303" s="365" t="s">
        <v>5469</v>
      </c>
      <c r="B5303" s="366">
        <v>6789.22</v>
      </c>
    </row>
    <row r="5304" spans="1:2">
      <c r="A5304" s="365" t="s">
        <v>5470</v>
      </c>
      <c r="B5304" s="366">
        <v>8185.84</v>
      </c>
    </row>
    <row r="5305" spans="1:2">
      <c r="A5305" s="365" t="s">
        <v>5471</v>
      </c>
      <c r="B5305" s="366">
        <v>7546.14</v>
      </c>
    </row>
    <row r="5306" spans="1:2">
      <c r="A5306" s="365" t="s">
        <v>5472</v>
      </c>
      <c r="B5306" s="366">
        <v>8955.3799999999992</v>
      </c>
    </row>
    <row r="5307" spans="1:2">
      <c r="A5307" s="365" t="s">
        <v>5473</v>
      </c>
      <c r="B5307" s="366">
        <v>8249.51</v>
      </c>
    </row>
    <row r="5308" spans="1:2">
      <c r="A5308" s="365" t="s">
        <v>5474</v>
      </c>
      <c r="B5308" s="366">
        <v>9127.5300000000007</v>
      </c>
    </row>
    <row r="5309" spans="1:2">
      <c r="A5309" s="365" t="s">
        <v>5475</v>
      </c>
      <c r="B5309" s="366">
        <v>8415.68</v>
      </c>
    </row>
    <row r="5310" spans="1:2">
      <c r="A5310" s="365" t="s">
        <v>5476</v>
      </c>
      <c r="B5310" s="366">
        <v>9309.2999999999993</v>
      </c>
    </row>
    <row r="5311" spans="1:2">
      <c r="A5311" s="365" t="s">
        <v>5477</v>
      </c>
      <c r="B5311" s="366">
        <v>8590.25</v>
      </c>
    </row>
    <row r="5312" spans="1:2">
      <c r="A5312" s="365" t="s">
        <v>5478</v>
      </c>
      <c r="B5312" s="366">
        <v>9878.07</v>
      </c>
    </row>
    <row r="5313" spans="1:2">
      <c r="A5313" s="365" t="s">
        <v>5479</v>
      </c>
      <c r="B5313" s="366">
        <v>9141.2000000000007</v>
      </c>
    </row>
    <row r="5314" spans="1:2">
      <c r="A5314" s="365" t="s">
        <v>5480</v>
      </c>
      <c r="B5314" s="366">
        <v>10325.36</v>
      </c>
    </row>
    <row r="5315" spans="1:2">
      <c r="A5315" s="365" t="s">
        <v>5481</v>
      </c>
      <c r="B5315" s="366">
        <v>9552.31</v>
      </c>
    </row>
    <row r="5316" spans="1:2">
      <c r="A5316" s="365" t="s">
        <v>5482</v>
      </c>
      <c r="B5316" s="366">
        <v>10821.84</v>
      </c>
    </row>
    <row r="5317" spans="1:2">
      <c r="A5317" s="365" t="s">
        <v>5483</v>
      </c>
      <c r="B5317" s="366">
        <v>10012.86</v>
      </c>
    </row>
    <row r="5318" spans="1:2">
      <c r="A5318" s="365" t="s">
        <v>5484</v>
      </c>
      <c r="B5318" s="366">
        <v>11320.24</v>
      </c>
    </row>
    <row r="5319" spans="1:2">
      <c r="A5319" s="365" t="s">
        <v>5485</v>
      </c>
      <c r="B5319" s="366">
        <v>10475.1</v>
      </c>
    </row>
    <row r="5320" spans="1:2">
      <c r="A5320" s="365" t="s">
        <v>5486</v>
      </c>
      <c r="B5320" s="366">
        <v>11818.53</v>
      </c>
    </row>
    <row r="5321" spans="1:2">
      <c r="A5321" s="365" t="s">
        <v>5487</v>
      </c>
      <c r="B5321" s="366">
        <v>10937.22</v>
      </c>
    </row>
    <row r="5322" spans="1:2">
      <c r="A5322" s="365" t="s">
        <v>5488</v>
      </c>
      <c r="B5322" s="366">
        <v>12264.01</v>
      </c>
    </row>
    <row r="5323" spans="1:2">
      <c r="A5323" s="365" t="s">
        <v>5489</v>
      </c>
      <c r="B5323" s="366">
        <v>11346.77</v>
      </c>
    </row>
    <row r="5324" spans="1:2">
      <c r="A5324" s="365" t="s">
        <v>5490</v>
      </c>
      <c r="B5324" s="366">
        <v>12762.3</v>
      </c>
    </row>
    <row r="5325" spans="1:2">
      <c r="A5325" s="365" t="s">
        <v>5491</v>
      </c>
      <c r="B5325" s="366">
        <v>11808.88</v>
      </c>
    </row>
    <row r="5326" spans="1:2">
      <c r="A5326" s="365" t="s">
        <v>5492</v>
      </c>
      <c r="B5326" s="366">
        <v>13260.71</v>
      </c>
    </row>
    <row r="5327" spans="1:2">
      <c r="A5327" s="365" t="s">
        <v>5493</v>
      </c>
      <c r="B5327" s="366">
        <v>12271.12</v>
      </c>
    </row>
    <row r="5328" spans="1:2">
      <c r="A5328" s="365" t="s">
        <v>5494</v>
      </c>
      <c r="B5328" s="366">
        <v>13757.19</v>
      </c>
    </row>
    <row r="5329" spans="1:2">
      <c r="A5329" s="365" t="s">
        <v>5495</v>
      </c>
      <c r="B5329" s="366">
        <v>12731.67</v>
      </c>
    </row>
    <row r="5330" spans="1:2">
      <c r="A5330" s="365" t="s">
        <v>5496</v>
      </c>
      <c r="B5330" s="366">
        <v>6928.13</v>
      </c>
    </row>
    <row r="5331" spans="1:2">
      <c r="A5331" s="365" t="s">
        <v>5497</v>
      </c>
      <c r="B5331" s="366">
        <v>6383.06</v>
      </c>
    </row>
    <row r="5332" spans="1:2">
      <c r="A5332" s="365" t="s">
        <v>5498</v>
      </c>
      <c r="B5332" s="366">
        <v>7563.1</v>
      </c>
    </row>
    <row r="5333" spans="1:2">
      <c r="A5333" s="365" t="s">
        <v>5499</v>
      </c>
      <c r="B5333" s="366">
        <v>6971.74</v>
      </c>
    </row>
    <row r="5334" spans="1:2">
      <c r="A5334" s="365" t="s">
        <v>5500</v>
      </c>
      <c r="B5334" s="366">
        <v>8198.44</v>
      </c>
    </row>
    <row r="5335" spans="1:2">
      <c r="A5335" s="365" t="s">
        <v>5501</v>
      </c>
      <c r="B5335" s="366">
        <v>7560.79</v>
      </c>
    </row>
    <row r="5336" spans="1:2">
      <c r="A5336" s="365" t="s">
        <v>5502</v>
      </c>
      <c r="B5336" s="366">
        <v>9049.84</v>
      </c>
    </row>
    <row r="5337" spans="1:2">
      <c r="A5337" s="365" t="s">
        <v>5503</v>
      </c>
      <c r="B5337" s="366">
        <v>8340.58</v>
      </c>
    </row>
    <row r="5338" spans="1:2">
      <c r="A5338" s="365" t="s">
        <v>5504</v>
      </c>
      <c r="B5338" s="366">
        <v>9914.5</v>
      </c>
    </row>
    <row r="5339" spans="1:2">
      <c r="A5339" s="365" t="s">
        <v>5505</v>
      </c>
      <c r="B5339" s="366">
        <v>9133.59</v>
      </c>
    </row>
    <row r="5340" spans="1:2">
      <c r="A5340" s="365" t="s">
        <v>5506</v>
      </c>
      <c r="B5340" s="366">
        <v>10338.11</v>
      </c>
    </row>
    <row r="5341" spans="1:2">
      <c r="A5341" s="365" t="s">
        <v>5507</v>
      </c>
      <c r="B5341" s="366">
        <v>9534</v>
      </c>
    </row>
    <row r="5342" spans="1:2">
      <c r="A5342" s="365" t="s">
        <v>5508</v>
      </c>
      <c r="B5342" s="366">
        <v>10664.02</v>
      </c>
    </row>
    <row r="5343" spans="1:2">
      <c r="A5343" s="365" t="s">
        <v>5509</v>
      </c>
      <c r="B5343" s="366">
        <v>9833.1200000000008</v>
      </c>
    </row>
    <row r="5344" spans="1:2">
      <c r="A5344" s="365" t="s">
        <v>5510</v>
      </c>
      <c r="B5344" s="366">
        <v>11098.57</v>
      </c>
    </row>
    <row r="5345" spans="1:2">
      <c r="A5345" s="365" t="s">
        <v>5511</v>
      </c>
      <c r="B5345" s="366">
        <v>10233.07</v>
      </c>
    </row>
    <row r="5346" spans="1:2">
      <c r="A5346" s="365" t="s">
        <v>5512</v>
      </c>
      <c r="B5346" s="366">
        <v>11371.05</v>
      </c>
    </row>
    <row r="5347" spans="1:2">
      <c r="A5347" s="365" t="s">
        <v>5513</v>
      </c>
      <c r="B5347" s="366">
        <v>10515.21</v>
      </c>
    </row>
    <row r="5348" spans="1:2">
      <c r="A5348" s="365" t="s">
        <v>5514</v>
      </c>
      <c r="B5348" s="366">
        <v>11867.53</v>
      </c>
    </row>
    <row r="5349" spans="1:2">
      <c r="A5349" s="365" t="s">
        <v>5515</v>
      </c>
      <c r="B5349" s="366">
        <v>10975.76</v>
      </c>
    </row>
    <row r="5350" spans="1:2">
      <c r="A5350" s="365" t="s">
        <v>5516</v>
      </c>
      <c r="B5350" s="366">
        <v>12365.93</v>
      </c>
    </row>
    <row r="5351" spans="1:2">
      <c r="A5351" s="365" t="s">
        <v>5517</v>
      </c>
      <c r="B5351" s="366">
        <v>11438</v>
      </c>
    </row>
    <row r="5352" spans="1:2">
      <c r="A5352" s="365" t="s">
        <v>5518</v>
      </c>
      <c r="B5352" s="366">
        <v>12813.22</v>
      </c>
    </row>
    <row r="5353" spans="1:2">
      <c r="A5353" s="365" t="s">
        <v>5519</v>
      </c>
      <c r="B5353" s="366">
        <v>11849.11</v>
      </c>
    </row>
    <row r="5354" spans="1:2">
      <c r="A5354" s="365" t="s">
        <v>5520</v>
      </c>
      <c r="B5354" s="366">
        <v>13309.7</v>
      </c>
    </row>
    <row r="5355" spans="1:2">
      <c r="A5355" s="365" t="s">
        <v>5521</v>
      </c>
      <c r="B5355" s="366">
        <v>12309.66</v>
      </c>
    </row>
    <row r="5356" spans="1:2">
      <c r="A5356" s="365" t="s">
        <v>5522</v>
      </c>
      <c r="B5356" s="366">
        <v>13807.99</v>
      </c>
    </row>
    <row r="5357" spans="1:2">
      <c r="A5357" s="365" t="s">
        <v>5523</v>
      </c>
      <c r="B5357" s="366">
        <v>12771.78</v>
      </c>
    </row>
    <row r="5358" spans="1:2">
      <c r="A5358" s="365" t="s">
        <v>5524</v>
      </c>
      <c r="B5358" s="366">
        <v>14306.4</v>
      </c>
    </row>
    <row r="5359" spans="1:2">
      <c r="A5359" s="365" t="s">
        <v>5525</v>
      </c>
      <c r="B5359" s="366">
        <v>13234.01</v>
      </c>
    </row>
    <row r="5360" spans="1:2">
      <c r="A5360" s="365" t="s">
        <v>5526</v>
      </c>
      <c r="B5360" s="366">
        <v>14751.88</v>
      </c>
    </row>
    <row r="5361" spans="1:2">
      <c r="A5361" s="365" t="s">
        <v>5527</v>
      </c>
      <c r="B5361" s="366">
        <v>13643.56</v>
      </c>
    </row>
    <row r="5362" spans="1:2">
      <c r="A5362" s="365" t="s">
        <v>5528</v>
      </c>
      <c r="B5362" s="366">
        <v>7890.27</v>
      </c>
    </row>
    <row r="5363" spans="1:2">
      <c r="A5363" s="365" t="s">
        <v>5529</v>
      </c>
      <c r="B5363" s="366">
        <v>7268.54</v>
      </c>
    </row>
    <row r="5364" spans="1:2">
      <c r="A5364" s="365" t="s">
        <v>5530</v>
      </c>
      <c r="B5364" s="366">
        <v>8583.6200000000008</v>
      </c>
    </row>
    <row r="5365" spans="1:2">
      <c r="A5365" s="365" t="s">
        <v>5531</v>
      </c>
      <c r="B5365" s="366">
        <v>7910.35</v>
      </c>
    </row>
    <row r="5366" spans="1:2">
      <c r="A5366" s="365" t="s">
        <v>5532</v>
      </c>
      <c r="B5366" s="366">
        <v>9222.8799999999992</v>
      </c>
    </row>
    <row r="5367" spans="1:2">
      <c r="A5367" s="365" t="s">
        <v>5533</v>
      </c>
      <c r="B5367" s="366">
        <v>8498.8700000000008</v>
      </c>
    </row>
    <row r="5368" spans="1:2">
      <c r="A5368" s="365" t="s">
        <v>5534</v>
      </c>
      <c r="B5368" s="366">
        <v>9963.35</v>
      </c>
    </row>
    <row r="5369" spans="1:2">
      <c r="A5369" s="365" t="s">
        <v>5535</v>
      </c>
      <c r="B5369" s="366">
        <v>9181.92</v>
      </c>
    </row>
    <row r="5370" spans="1:2">
      <c r="A5370" s="365" t="s">
        <v>5536</v>
      </c>
      <c r="B5370" s="366">
        <v>10906.91</v>
      </c>
    </row>
    <row r="5371" spans="1:2">
      <c r="A5371" s="365" t="s">
        <v>5537</v>
      </c>
      <c r="B5371" s="366">
        <v>10048.620000000001</v>
      </c>
    </row>
    <row r="5372" spans="1:2">
      <c r="A5372" s="365" t="s">
        <v>5538</v>
      </c>
      <c r="B5372" s="366">
        <v>11584.26</v>
      </c>
    </row>
    <row r="5373" spans="1:2">
      <c r="A5373" s="365" t="s">
        <v>5539</v>
      </c>
      <c r="B5373" s="366">
        <v>10687.62</v>
      </c>
    </row>
    <row r="5374" spans="1:2">
      <c r="A5374" s="365" t="s">
        <v>5540</v>
      </c>
      <c r="B5374" s="366">
        <v>11831.49</v>
      </c>
    </row>
    <row r="5375" spans="1:2">
      <c r="A5375" s="365" t="s">
        <v>5541</v>
      </c>
      <c r="B5375" s="366">
        <v>10904.39</v>
      </c>
    </row>
    <row r="5376" spans="1:2">
      <c r="A5376" s="365" t="s">
        <v>5542</v>
      </c>
      <c r="B5376" s="366">
        <v>12152.43</v>
      </c>
    </row>
    <row r="5377" spans="1:2">
      <c r="A5377" s="365" t="s">
        <v>5543</v>
      </c>
      <c r="B5377" s="366">
        <v>11204.3</v>
      </c>
    </row>
    <row r="5378" spans="1:2">
      <c r="A5378" s="365" t="s">
        <v>5544</v>
      </c>
      <c r="B5378" s="366">
        <v>12723.39</v>
      </c>
    </row>
    <row r="5379" spans="1:2">
      <c r="A5379" s="365" t="s">
        <v>5545</v>
      </c>
      <c r="B5379" s="366">
        <v>11757.22</v>
      </c>
    </row>
    <row r="5380" spans="1:2">
      <c r="A5380" s="365" t="s">
        <v>5546</v>
      </c>
      <c r="B5380" s="366">
        <v>13219.82</v>
      </c>
    </row>
    <row r="5381" spans="1:2">
      <c r="A5381" s="365" t="s">
        <v>5547</v>
      </c>
      <c r="B5381" s="366">
        <v>12217.72</v>
      </c>
    </row>
    <row r="5382" spans="1:2">
      <c r="A5382" s="365" t="s">
        <v>5548</v>
      </c>
      <c r="B5382" s="366">
        <v>13667.22</v>
      </c>
    </row>
    <row r="5383" spans="1:2">
      <c r="A5383" s="365" t="s">
        <v>5549</v>
      </c>
      <c r="B5383" s="366">
        <v>12628.95</v>
      </c>
    </row>
    <row r="5384" spans="1:2">
      <c r="A5384" s="365" t="s">
        <v>5550</v>
      </c>
      <c r="B5384" s="366">
        <v>14162.32</v>
      </c>
    </row>
    <row r="5385" spans="1:2">
      <c r="A5385" s="365" t="s">
        <v>5551</v>
      </c>
      <c r="B5385" s="366">
        <v>13087.88</v>
      </c>
    </row>
    <row r="5386" spans="1:2">
      <c r="A5386" s="365" t="s">
        <v>5552</v>
      </c>
      <c r="B5386" s="366">
        <v>14661.99</v>
      </c>
    </row>
    <row r="5387" spans="1:2">
      <c r="A5387" s="365" t="s">
        <v>5553</v>
      </c>
      <c r="B5387" s="366">
        <v>13551.62</v>
      </c>
    </row>
    <row r="5388" spans="1:2">
      <c r="A5388" s="365" t="s">
        <v>5554</v>
      </c>
      <c r="B5388" s="366">
        <v>15160.28</v>
      </c>
    </row>
    <row r="5389" spans="1:2">
      <c r="A5389" s="365" t="s">
        <v>5555</v>
      </c>
      <c r="B5389" s="366">
        <v>14013.74</v>
      </c>
    </row>
    <row r="5390" spans="1:2">
      <c r="A5390" s="365" t="s">
        <v>5556</v>
      </c>
      <c r="B5390" s="366">
        <v>15606.52</v>
      </c>
    </row>
    <row r="5391" spans="1:2">
      <c r="A5391" s="365" t="s">
        <v>5557</v>
      </c>
      <c r="B5391" s="366">
        <v>14423.81</v>
      </c>
    </row>
    <row r="5392" spans="1:2">
      <c r="A5392" s="365" t="s">
        <v>5558</v>
      </c>
      <c r="B5392" s="366">
        <v>16104.38</v>
      </c>
    </row>
    <row r="5393" spans="1:2">
      <c r="A5393" s="365" t="s">
        <v>5559</v>
      </c>
      <c r="B5393" s="366">
        <v>14885.74</v>
      </c>
    </row>
    <row r="5394" spans="1:2">
      <c r="A5394" s="365" t="s">
        <v>5560</v>
      </c>
      <c r="B5394" s="366">
        <v>9425.7099999999991</v>
      </c>
    </row>
    <row r="5395" spans="1:2">
      <c r="A5395" s="365" t="s">
        <v>5561</v>
      </c>
      <c r="B5395" s="366">
        <v>8681.76</v>
      </c>
    </row>
    <row r="5396" spans="1:2">
      <c r="A5396" s="365" t="s">
        <v>5562</v>
      </c>
      <c r="B5396" s="366">
        <v>10170.4</v>
      </c>
    </row>
    <row r="5397" spans="1:2">
      <c r="A5397" s="365" t="s">
        <v>5563</v>
      </c>
      <c r="B5397" s="366">
        <v>9371.43</v>
      </c>
    </row>
    <row r="5398" spans="1:2">
      <c r="A5398" s="365" t="s">
        <v>5564</v>
      </c>
      <c r="B5398" s="366">
        <v>10915.01</v>
      </c>
    </row>
    <row r="5399" spans="1:2">
      <c r="A5399" s="365" t="s">
        <v>5565</v>
      </c>
      <c r="B5399" s="366">
        <v>10061.030000000001</v>
      </c>
    </row>
    <row r="5400" spans="1:2">
      <c r="A5400" s="365" t="s">
        <v>5566</v>
      </c>
      <c r="B5400" s="366">
        <v>11920.45</v>
      </c>
    </row>
    <row r="5401" spans="1:2">
      <c r="A5401" s="365" t="s">
        <v>5567</v>
      </c>
      <c r="B5401" s="366">
        <v>10984.4</v>
      </c>
    </row>
    <row r="5402" spans="1:2">
      <c r="A5402" s="365" t="s">
        <v>5568</v>
      </c>
      <c r="B5402" s="366">
        <v>12946.54</v>
      </c>
    </row>
    <row r="5403" spans="1:2">
      <c r="A5403" s="365" t="s">
        <v>5569</v>
      </c>
      <c r="B5403" s="366">
        <v>11928.65</v>
      </c>
    </row>
    <row r="5404" spans="1:2">
      <c r="A5404" s="365" t="s">
        <v>5570</v>
      </c>
      <c r="B5404" s="366">
        <v>13144.24</v>
      </c>
    </row>
    <row r="5405" spans="1:2">
      <c r="A5405" s="365" t="s">
        <v>5571</v>
      </c>
      <c r="B5405" s="366">
        <v>12117.02</v>
      </c>
    </row>
    <row r="5406" spans="1:2">
      <c r="A5406" s="365" t="s">
        <v>5572</v>
      </c>
      <c r="B5406" s="366">
        <v>13225.69</v>
      </c>
    </row>
    <row r="5407" spans="1:2">
      <c r="A5407" s="365" t="s">
        <v>5573</v>
      </c>
      <c r="B5407" s="366">
        <v>12194.61</v>
      </c>
    </row>
    <row r="5408" spans="1:2">
      <c r="A5408" s="365" t="s">
        <v>5574</v>
      </c>
      <c r="B5408" s="366">
        <v>13795.74</v>
      </c>
    </row>
    <row r="5409" spans="1:2">
      <c r="A5409" s="365" t="s">
        <v>5575</v>
      </c>
      <c r="B5409" s="366">
        <v>12746.8</v>
      </c>
    </row>
    <row r="5410" spans="1:2">
      <c r="A5410" s="365" t="s">
        <v>5576</v>
      </c>
      <c r="B5410" s="366">
        <v>14243.02</v>
      </c>
    </row>
    <row r="5411" spans="1:2">
      <c r="A5411" s="365" t="s">
        <v>5577</v>
      </c>
      <c r="B5411" s="366">
        <v>13157.92</v>
      </c>
    </row>
    <row r="5412" spans="1:2">
      <c r="A5412" s="365" t="s">
        <v>5578</v>
      </c>
      <c r="B5412" s="366">
        <v>14741.31</v>
      </c>
    </row>
    <row r="5413" spans="1:2">
      <c r="A5413" s="365" t="s">
        <v>5579</v>
      </c>
      <c r="B5413" s="366">
        <v>13620.03</v>
      </c>
    </row>
    <row r="5414" spans="1:2">
      <c r="A5414" s="365" t="s">
        <v>5580</v>
      </c>
      <c r="B5414" s="366">
        <v>15237.91</v>
      </c>
    </row>
    <row r="5415" spans="1:2">
      <c r="A5415" s="365" t="s">
        <v>5581</v>
      </c>
      <c r="B5415" s="366">
        <v>14080.7</v>
      </c>
    </row>
    <row r="5416" spans="1:2">
      <c r="A5416" s="365" t="s">
        <v>5582</v>
      </c>
      <c r="B5416" s="366">
        <v>15736.2</v>
      </c>
    </row>
    <row r="5417" spans="1:2">
      <c r="A5417" s="365" t="s">
        <v>5583</v>
      </c>
      <c r="B5417" s="366">
        <v>14542.82</v>
      </c>
    </row>
    <row r="5418" spans="1:2">
      <c r="A5418" s="365" t="s">
        <v>5584</v>
      </c>
      <c r="B5418" s="366">
        <v>16183.49</v>
      </c>
    </row>
    <row r="5419" spans="1:2">
      <c r="A5419" s="365" t="s">
        <v>5585</v>
      </c>
      <c r="B5419" s="366">
        <v>14953.93</v>
      </c>
    </row>
    <row r="5420" spans="1:2">
      <c r="A5420" s="365" t="s">
        <v>5586</v>
      </c>
      <c r="B5420" s="366">
        <v>16679.97</v>
      </c>
    </row>
    <row r="5421" spans="1:2">
      <c r="A5421" s="365" t="s">
        <v>5587</v>
      </c>
      <c r="B5421" s="366">
        <v>15414.48</v>
      </c>
    </row>
    <row r="5422" spans="1:2">
      <c r="A5422" s="365" t="s">
        <v>5588</v>
      </c>
      <c r="B5422" s="366">
        <v>17178.37</v>
      </c>
    </row>
    <row r="5423" spans="1:2">
      <c r="A5423" s="365" t="s">
        <v>5589</v>
      </c>
      <c r="B5423" s="366">
        <v>15876.72</v>
      </c>
    </row>
    <row r="5424" spans="1:2">
      <c r="A5424" s="365" t="s">
        <v>5590</v>
      </c>
      <c r="B5424" s="366">
        <v>10599.99</v>
      </c>
    </row>
    <row r="5425" spans="1:2">
      <c r="A5425" s="365" t="s">
        <v>5591</v>
      </c>
      <c r="B5425" s="366">
        <v>9759.6</v>
      </c>
    </row>
    <row r="5426" spans="1:2">
      <c r="A5426" s="365" t="s">
        <v>5592</v>
      </c>
      <c r="B5426" s="366">
        <v>11384.5</v>
      </c>
    </row>
    <row r="5427" spans="1:2">
      <c r="A5427" s="365" t="s">
        <v>5593</v>
      </c>
      <c r="B5427" s="366">
        <v>10485.39</v>
      </c>
    </row>
    <row r="5428" spans="1:2">
      <c r="A5428" s="365" t="s">
        <v>5594</v>
      </c>
      <c r="B5428" s="366">
        <v>12182.56</v>
      </c>
    </row>
    <row r="5429" spans="1:2">
      <c r="A5429" s="365" t="s">
        <v>5595</v>
      </c>
      <c r="B5429" s="366">
        <v>11223.87</v>
      </c>
    </row>
    <row r="5430" spans="1:2">
      <c r="A5430" s="365" t="s">
        <v>5596</v>
      </c>
      <c r="B5430" s="366">
        <v>12934.68</v>
      </c>
    </row>
    <row r="5431" spans="1:2">
      <c r="A5431" s="365" t="s">
        <v>5597</v>
      </c>
      <c r="B5431" s="366">
        <v>11916.11</v>
      </c>
    </row>
    <row r="5432" spans="1:2">
      <c r="A5432" s="365" t="s">
        <v>5598</v>
      </c>
      <c r="B5432" s="366">
        <v>14068.78</v>
      </c>
    </row>
    <row r="5433" spans="1:2">
      <c r="A5433" s="365" t="s">
        <v>5599</v>
      </c>
      <c r="B5433" s="366">
        <v>12962.89</v>
      </c>
    </row>
    <row r="5434" spans="1:2">
      <c r="A5434" s="365" t="s">
        <v>5600</v>
      </c>
      <c r="B5434" s="366">
        <v>14592.17</v>
      </c>
    </row>
    <row r="5435" spans="1:2">
      <c r="A5435" s="365" t="s">
        <v>5601</v>
      </c>
      <c r="B5435" s="366">
        <v>13455.9</v>
      </c>
    </row>
    <row r="5436" spans="1:2">
      <c r="A5436" s="365" t="s">
        <v>5602</v>
      </c>
      <c r="B5436" s="366">
        <v>14843.5</v>
      </c>
    </row>
    <row r="5437" spans="1:2">
      <c r="A5437" s="365" t="s">
        <v>5603</v>
      </c>
      <c r="B5437" s="366">
        <v>13679.55</v>
      </c>
    </row>
    <row r="5438" spans="1:2">
      <c r="A5438" s="365" t="s">
        <v>5604</v>
      </c>
      <c r="B5438" s="366">
        <v>15374.5</v>
      </c>
    </row>
    <row r="5439" spans="1:2">
      <c r="A5439" s="365" t="s">
        <v>5605</v>
      </c>
      <c r="B5439" s="366">
        <v>14167.3</v>
      </c>
    </row>
    <row r="5440" spans="1:2">
      <c r="A5440" s="365" t="s">
        <v>5606</v>
      </c>
      <c r="B5440" s="366">
        <v>15567.94</v>
      </c>
    </row>
    <row r="5441" spans="1:2">
      <c r="A5441" s="365" t="s">
        <v>5607</v>
      </c>
      <c r="B5441" s="366">
        <v>14377.53</v>
      </c>
    </row>
    <row r="5442" spans="1:2">
      <c r="A5442" s="365" t="s">
        <v>5608</v>
      </c>
      <c r="B5442" s="366">
        <v>16065</v>
      </c>
    </row>
    <row r="5443" spans="1:2">
      <c r="A5443" s="365" t="s">
        <v>5609</v>
      </c>
      <c r="B5443" s="366">
        <v>14838.66</v>
      </c>
    </row>
    <row r="5444" spans="1:2">
      <c r="A5444" s="365" t="s">
        <v>5610</v>
      </c>
      <c r="B5444" s="366">
        <v>16563.29</v>
      </c>
    </row>
    <row r="5445" spans="1:2">
      <c r="A5445" s="365" t="s">
        <v>5611</v>
      </c>
      <c r="B5445" s="366">
        <v>15300.78</v>
      </c>
    </row>
    <row r="5446" spans="1:2">
      <c r="A5446" s="365" t="s">
        <v>5612</v>
      </c>
      <c r="B5446" s="366">
        <v>17010.580000000002</v>
      </c>
    </row>
    <row r="5447" spans="1:2">
      <c r="A5447" s="365" t="s">
        <v>5613</v>
      </c>
      <c r="B5447" s="366">
        <v>15711.9</v>
      </c>
    </row>
    <row r="5448" spans="1:2">
      <c r="A5448" s="365" t="s">
        <v>5614</v>
      </c>
      <c r="B5448" s="366">
        <v>17507.18</v>
      </c>
    </row>
    <row r="5449" spans="1:2">
      <c r="A5449" s="365" t="s">
        <v>5615</v>
      </c>
      <c r="B5449" s="366">
        <v>16172.57</v>
      </c>
    </row>
    <row r="5450" spans="1:2">
      <c r="A5450" s="365" t="s">
        <v>5616</v>
      </c>
      <c r="B5450" s="366">
        <v>18005.47</v>
      </c>
    </row>
    <row r="5451" spans="1:2">
      <c r="A5451" s="365" t="s">
        <v>5617</v>
      </c>
      <c r="B5451" s="366">
        <v>16634.68</v>
      </c>
    </row>
    <row r="5452" spans="1:2">
      <c r="A5452" s="365" t="s">
        <v>5618</v>
      </c>
      <c r="B5452" s="366">
        <v>18503.75</v>
      </c>
    </row>
    <row r="5453" spans="1:2">
      <c r="A5453" s="365" t="s">
        <v>5619</v>
      </c>
      <c r="B5453" s="366">
        <v>17096.8</v>
      </c>
    </row>
    <row r="5454" spans="1:2">
      <c r="A5454" s="365" t="s">
        <v>5620</v>
      </c>
      <c r="B5454" s="366">
        <v>12574.89</v>
      </c>
    </row>
    <row r="5455" spans="1:2">
      <c r="A5455" s="365" t="s">
        <v>5621</v>
      </c>
      <c r="B5455" s="366">
        <v>11523.59</v>
      </c>
    </row>
    <row r="5456" spans="1:2">
      <c r="A5456" s="365" t="s">
        <v>5622</v>
      </c>
      <c r="B5456" s="366">
        <v>12863.98</v>
      </c>
    </row>
    <row r="5457" spans="1:2">
      <c r="A5457" s="365" t="s">
        <v>5623</v>
      </c>
      <c r="B5457" s="366">
        <v>11800.53</v>
      </c>
    </row>
    <row r="5458" spans="1:2">
      <c r="A5458" s="365" t="s">
        <v>5624</v>
      </c>
      <c r="B5458" s="366">
        <v>13765.37</v>
      </c>
    </row>
    <row r="5459" spans="1:2">
      <c r="A5459" s="365" t="s">
        <v>5625</v>
      </c>
      <c r="B5459" s="366">
        <v>12601.99</v>
      </c>
    </row>
    <row r="5460" spans="1:2">
      <c r="A5460" s="365" t="s">
        <v>5626</v>
      </c>
      <c r="B5460" s="366">
        <v>14051.42</v>
      </c>
    </row>
    <row r="5461" spans="1:2">
      <c r="A5461" s="365" t="s">
        <v>5627</v>
      </c>
      <c r="B5461" s="366">
        <v>12947.25</v>
      </c>
    </row>
    <row r="5462" spans="1:2">
      <c r="A5462" s="365" t="s">
        <v>5628</v>
      </c>
      <c r="B5462" s="366">
        <v>15248.92</v>
      </c>
    </row>
    <row r="5463" spans="1:2">
      <c r="A5463" s="365" t="s">
        <v>5629</v>
      </c>
      <c r="B5463" s="366">
        <v>14052.27</v>
      </c>
    </row>
    <row r="5464" spans="1:2">
      <c r="A5464" s="365" t="s">
        <v>5630</v>
      </c>
      <c r="B5464" s="366">
        <v>16143.65</v>
      </c>
    </row>
    <row r="5465" spans="1:2">
      <c r="A5465" s="365" t="s">
        <v>5631</v>
      </c>
      <c r="B5465" s="366">
        <v>14882.76</v>
      </c>
    </row>
    <row r="5466" spans="1:2">
      <c r="A5466" s="365" t="s">
        <v>5632</v>
      </c>
      <c r="B5466" s="366">
        <v>16251.89</v>
      </c>
    </row>
    <row r="5467" spans="1:2">
      <c r="A5467" s="365" t="s">
        <v>5633</v>
      </c>
      <c r="B5467" s="366">
        <v>14974.3</v>
      </c>
    </row>
    <row r="5468" spans="1:2">
      <c r="A5468" s="365" t="s">
        <v>5634</v>
      </c>
      <c r="B5468" s="366">
        <v>16660.71</v>
      </c>
    </row>
    <row r="5469" spans="1:2">
      <c r="A5469" s="365" t="s">
        <v>5635</v>
      </c>
      <c r="B5469" s="366">
        <v>15357.89</v>
      </c>
    </row>
    <row r="5470" spans="1:2">
      <c r="A5470" s="365" t="s">
        <v>5636</v>
      </c>
      <c r="B5470" s="366">
        <v>17004.59</v>
      </c>
    </row>
    <row r="5471" spans="1:2">
      <c r="A5471" s="365" t="s">
        <v>5637</v>
      </c>
      <c r="B5471" s="366">
        <v>15701.25</v>
      </c>
    </row>
    <row r="5472" spans="1:2">
      <c r="A5472" s="365" t="s">
        <v>5638</v>
      </c>
      <c r="B5472" s="366">
        <v>17328.89</v>
      </c>
    </row>
    <row r="5473" spans="1:2">
      <c r="A5473" s="365" t="s">
        <v>5639</v>
      </c>
      <c r="B5473" s="366">
        <v>15989.5</v>
      </c>
    </row>
    <row r="5474" spans="1:2">
      <c r="A5474" s="365" t="s">
        <v>5640</v>
      </c>
      <c r="B5474" s="366">
        <v>17915.84</v>
      </c>
    </row>
    <row r="5475" spans="1:2">
      <c r="A5475" s="365" t="s">
        <v>5641</v>
      </c>
      <c r="B5475" s="366">
        <v>16544.78</v>
      </c>
    </row>
    <row r="5476" spans="1:2">
      <c r="A5476" s="365" t="s">
        <v>5642</v>
      </c>
      <c r="B5476" s="366">
        <v>18372.990000000002</v>
      </c>
    </row>
    <row r="5477" spans="1:2">
      <c r="A5477" s="365" t="s">
        <v>5643</v>
      </c>
      <c r="B5477" s="366">
        <v>16971.27</v>
      </c>
    </row>
    <row r="5478" spans="1:2">
      <c r="A5478" s="365" t="s">
        <v>5644</v>
      </c>
      <c r="B5478" s="366">
        <v>18944.43</v>
      </c>
    </row>
    <row r="5479" spans="1:2">
      <c r="A5479" s="365" t="s">
        <v>5645</v>
      </c>
      <c r="B5479" s="366">
        <v>17496.77</v>
      </c>
    </row>
    <row r="5480" spans="1:2">
      <c r="A5480" s="365" t="s">
        <v>5646</v>
      </c>
      <c r="B5480" s="366">
        <v>19442.72</v>
      </c>
    </row>
    <row r="5481" spans="1:2">
      <c r="A5481" s="365" t="s">
        <v>5647</v>
      </c>
      <c r="B5481" s="366">
        <v>17958.88</v>
      </c>
    </row>
    <row r="5482" spans="1:2">
      <c r="A5482" s="365" t="s">
        <v>5648</v>
      </c>
      <c r="B5482" s="366">
        <v>19905.73</v>
      </c>
    </row>
    <row r="5483" spans="1:2">
      <c r="A5483" s="365" t="s">
        <v>5649</v>
      </c>
      <c r="B5483" s="366">
        <v>18383.63</v>
      </c>
    </row>
    <row r="5484" spans="1:2">
      <c r="A5484" s="365" t="s">
        <v>5650</v>
      </c>
      <c r="B5484" s="366">
        <v>14045.96</v>
      </c>
    </row>
    <row r="5485" spans="1:2">
      <c r="A5485" s="365" t="s">
        <v>5651</v>
      </c>
      <c r="B5485" s="366">
        <v>12850.57</v>
      </c>
    </row>
    <row r="5486" spans="1:2">
      <c r="A5486" s="365" t="s">
        <v>5652</v>
      </c>
      <c r="B5486" s="366">
        <v>14294.47</v>
      </c>
    </row>
    <row r="5487" spans="1:2">
      <c r="A5487" s="365" t="s">
        <v>5653</v>
      </c>
      <c r="B5487" s="366">
        <v>13066.69</v>
      </c>
    </row>
    <row r="5488" spans="1:2">
      <c r="A5488" s="365" t="s">
        <v>5654</v>
      </c>
      <c r="B5488" s="366">
        <v>14482.37</v>
      </c>
    </row>
    <row r="5489" spans="1:2">
      <c r="A5489" s="365" t="s">
        <v>5655</v>
      </c>
      <c r="B5489" s="366">
        <v>13236.65</v>
      </c>
    </row>
    <row r="5490" spans="1:2">
      <c r="A5490" s="365" t="s">
        <v>5656</v>
      </c>
      <c r="B5490" s="366">
        <v>15413.86</v>
      </c>
    </row>
    <row r="5491" spans="1:2">
      <c r="A5491" s="365" t="s">
        <v>5657</v>
      </c>
      <c r="B5491" s="366">
        <v>14191.32</v>
      </c>
    </row>
    <row r="5492" spans="1:2">
      <c r="A5492" s="365" t="s">
        <v>5658</v>
      </c>
      <c r="B5492" s="366">
        <v>16429.060000000001</v>
      </c>
    </row>
    <row r="5493" spans="1:2">
      <c r="A5493" s="365" t="s">
        <v>5659</v>
      </c>
      <c r="B5493" s="366">
        <v>15141.65</v>
      </c>
    </row>
    <row r="5494" spans="1:2">
      <c r="A5494" s="365" t="s">
        <v>5660</v>
      </c>
      <c r="B5494" s="366">
        <v>17642.939999999999</v>
      </c>
    </row>
    <row r="5495" spans="1:2">
      <c r="A5495" s="365" t="s">
        <v>5661</v>
      </c>
      <c r="B5495" s="366">
        <v>16257.44</v>
      </c>
    </row>
    <row r="5496" spans="1:2">
      <c r="A5496" s="365" t="s">
        <v>5662</v>
      </c>
      <c r="B5496" s="366">
        <v>17738.52</v>
      </c>
    </row>
    <row r="5497" spans="1:2">
      <c r="A5497" s="365" t="s">
        <v>5663</v>
      </c>
      <c r="B5497" s="366">
        <v>16347.27</v>
      </c>
    </row>
    <row r="5498" spans="1:2">
      <c r="A5498" s="365" t="s">
        <v>5664</v>
      </c>
      <c r="B5498" s="366">
        <v>17844.93</v>
      </c>
    </row>
    <row r="5499" spans="1:2">
      <c r="A5499" s="365" t="s">
        <v>5665</v>
      </c>
      <c r="B5499" s="366">
        <v>16446.490000000002</v>
      </c>
    </row>
    <row r="5500" spans="1:2">
      <c r="A5500" s="365" t="s">
        <v>5666</v>
      </c>
      <c r="B5500" s="366">
        <v>18414.02</v>
      </c>
    </row>
    <row r="5501" spans="1:2">
      <c r="A5501" s="365" t="s">
        <v>5667</v>
      </c>
      <c r="B5501" s="366">
        <v>16997.75</v>
      </c>
    </row>
    <row r="5502" spans="1:2">
      <c r="A5502" s="365" t="s">
        <v>5668</v>
      </c>
      <c r="B5502" s="366">
        <v>18861.310000000001</v>
      </c>
    </row>
    <row r="5503" spans="1:2">
      <c r="A5503" s="365" t="s">
        <v>5669</v>
      </c>
      <c r="B5503" s="366">
        <v>17408.87</v>
      </c>
    </row>
    <row r="5504" spans="1:2">
      <c r="A5504" s="365" t="s">
        <v>5670</v>
      </c>
      <c r="B5504" s="366">
        <v>19292.18</v>
      </c>
    </row>
    <row r="5505" spans="1:2">
      <c r="A5505" s="365" t="s">
        <v>5671</v>
      </c>
      <c r="B5505" s="366">
        <v>17812.580000000002</v>
      </c>
    </row>
    <row r="5506" spans="1:2">
      <c r="A5506" s="365" t="s">
        <v>5672</v>
      </c>
      <c r="B5506" s="366">
        <v>19858</v>
      </c>
    </row>
    <row r="5507" spans="1:2">
      <c r="A5507" s="365" t="s">
        <v>5673</v>
      </c>
      <c r="B5507" s="366">
        <v>18333.22</v>
      </c>
    </row>
    <row r="5508" spans="1:2">
      <c r="A5508" s="365" t="s">
        <v>5674</v>
      </c>
      <c r="B5508" s="366">
        <v>20354.48</v>
      </c>
    </row>
    <row r="5509" spans="1:2">
      <c r="A5509" s="365" t="s">
        <v>5675</v>
      </c>
      <c r="B5509" s="366">
        <v>18793.77</v>
      </c>
    </row>
    <row r="5510" spans="1:2">
      <c r="A5510" s="365" t="s">
        <v>5676</v>
      </c>
      <c r="B5510" s="366">
        <v>20801.77</v>
      </c>
    </row>
    <row r="5511" spans="1:2">
      <c r="A5511" s="365" t="s">
        <v>5677</v>
      </c>
      <c r="B5511" s="366">
        <v>19204.89</v>
      </c>
    </row>
    <row r="5512" spans="1:2">
      <c r="A5512" s="365" t="s">
        <v>5678</v>
      </c>
      <c r="B5512" s="366">
        <v>21299.56</v>
      </c>
    </row>
    <row r="5513" spans="1:2">
      <c r="A5513" s="365" t="s">
        <v>5679</v>
      </c>
      <c r="B5513" s="366">
        <v>19666.57</v>
      </c>
    </row>
    <row r="5514" spans="1:2">
      <c r="A5514" s="365" t="s">
        <v>5680</v>
      </c>
      <c r="B5514" s="366">
        <v>18800.03</v>
      </c>
    </row>
    <row r="5515" spans="1:2">
      <c r="A5515" s="365" t="s">
        <v>5681</v>
      </c>
      <c r="B5515" s="366">
        <v>17297.169999999998</v>
      </c>
    </row>
    <row r="5516" spans="1:2">
      <c r="A5516" s="365" t="s">
        <v>5682</v>
      </c>
      <c r="B5516" s="366">
        <v>20881.68</v>
      </c>
    </row>
    <row r="5517" spans="1:2">
      <c r="A5517" s="365" t="s">
        <v>5683</v>
      </c>
      <c r="B5517" s="366">
        <v>19235.14</v>
      </c>
    </row>
    <row r="5518" spans="1:2">
      <c r="A5518" s="365" t="s">
        <v>5684</v>
      </c>
      <c r="B5518" s="366">
        <v>22881.61</v>
      </c>
    </row>
    <row r="5519" spans="1:2">
      <c r="A5519" s="365" t="s">
        <v>5685</v>
      </c>
      <c r="B5519" s="366">
        <v>21075.759999999998</v>
      </c>
    </row>
    <row r="5520" spans="1:2">
      <c r="A5520" s="365" t="s">
        <v>5686</v>
      </c>
      <c r="B5520" s="366">
        <v>25724.04</v>
      </c>
    </row>
    <row r="5521" spans="1:2">
      <c r="A5521" s="365" t="s">
        <v>5687</v>
      </c>
      <c r="B5521" s="366">
        <v>23690.92</v>
      </c>
    </row>
    <row r="5522" spans="1:2">
      <c r="A5522" s="365" t="s">
        <v>5688</v>
      </c>
      <c r="B5522" s="366">
        <v>26247.45</v>
      </c>
    </row>
    <row r="5523" spans="1:2">
      <c r="A5523" s="365" t="s">
        <v>5689</v>
      </c>
      <c r="B5523" s="366">
        <v>24211.279999999999</v>
      </c>
    </row>
    <row r="5524" spans="1:2">
      <c r="A5524" s="365" t="s">
        <v>5690</v>
      </c>
      <c r="B5524" s="366">
        <v>26367.99</v>
      </c>
    </row>
    <row r="5525" spans="1:2">
      <c r="A5525" s="365" t="s">
        <v>5691</v>
      </c>
      <c r="B5525" s="366">
        <v>24322.84</v>
      </c>
    </row>
    <row r="5526" spans="1:2">
      <c r="A5526" s="365" t="s">
        <v>5692</v>
      </c>
      <c r="B5526" s="366">
        <v>26631.31</v>
      </c>
    </row>
    <row r="5527" spans="1:2">
      <c r="A5527" s="365" t="s">
        <v>5693</v>
      </c>
      <c r="B5527" s="366">
        <v>24534.69</v>
      </c>
    </row>
    <row r="5528" spans="1:2">
      <c r="A5528" s="365" t="s">
        <v>5694</v>
      </c>
      <c r="B5528" s="366">
        <v>27253.23</v>
      </c>
    </row>
    <row r="5529" spans="1:2">
      <c r="A5529" s="365" t="s">
        <v>5695</v>
      </c>
      <c r="B5529" s="366">
        <v>25104.12</v>
      </c>
    </row>
    <row r="5530" spans="1:2">
      <c r="A5530" s="365" t="s">
        <v>5696</v>
      </c>
      <c r="B5530" s="366">
        <v>27727.11</v>
      </c>
    </row>
    <row r="5531" spans="1:2">
      <c r="A5531" s="365" t="s">
        <v>5697</v>
      </c>
      <c r="B5531" s="366">
        <v>25538.47</v>
      </c>
    </row>
    <row r="5532" spans="1:2">
      <c r="A5532" s="365" t="s">
        <v>5698</v>
      </c>
      <c r="B5532" s="366">
        <v>28446.22</v>
      </c>
    </row>
    <row r="5533" spans="1:2">
      <c r="A5533" s="365" t="s">
        <v>5699</v>
      </c>
      <c r="B5533" s="366">
        <v>26192.11</v>
      </c>
    </row>
    <row r="5534" spans="1:2">
      <c r="A5534" s="365" t="s">
        <v>5700</v>
      </c>
      <c r="B5534" s="366">
        <v>29072.639999999999</v>
      </c>
    </row>
    <row r="5535" spans="1:2">
      <c r="A5535" s="365" t="s">
        <v>5701</v>
      </c>
      <c r="B5535" s="366">
        <v>26766.400000000001</v>
      </c>
    </row>
    <row r="5536" spans="1:2">
      <c r="A5536" s="365" t="s">
        <v>5702</v>
      </c>
      <c r="B5536" s="366">
        <v>29733.13</v>
      </c>
    </row>
    <row r="5537" spans="1:2">
      <c r="A5537" s="365" t="s">
        <v>5703</v>
      </c>
      <c r="B5537" s="366">
        <v>27368.3</v>
      </c>
    </row>
    <row r="5538" spans="1:2">
      <c r="A5538" s="365" t="s">
        <v>5704</v>
      </c>
      <c r="B5538" s="366">
        <v>30304.29</v>
      </c>
    </row>
    <row r="5539" spans="1:2">
      <c r="A5539" s="365" t="s">
        <v>5705</v>
      </c>
      <c r="B5539" s="366">
        <v>27886.93</v>
      </c>
    </row>
    <row r="5540" spans="1:2">
      <c r="A5540" s="365" t="s">
        <v>5706</v>
      </c>
      <c r="B5540" s="366">
        <v>3561.27</v>
      </c>
    </row>
    <row r="5541" spans="1:2">
      <c r="A5541" s="365" t="s">
        <v>5707</v>
      </c>
      <c r="B5541" s="366">
        <v>3393.91</v>
      </c>
    </row>
    <row r="5542" spans="1:2">
      <c r="A5542" s="365" t="s">
        <v>5708</v>
      </c>
      <c r="B5542" s="366">
        <v>3744.09</v>
      </c>
    </row>
    <row r="5543" spans="1:2">
      <c r="A5543" s="365" t="s">
        <v>5709</v>
      </c>
      <c r="B5543" s="366">
        <v>3562.51</v>
      </c>
    </row>
    <row r="5544" spans="1:2">
      <c r="A5544" s="365" t="s">
        <v>5710</v>
      </c>
      <c r="B5544" s="366">
        <v>4103.12</v>
      </c>
    </row>
    <row r="5545" spans="1:2">
      <c r="A5545" s="365" t="s">
        <v>5711</v>
      </c>
      <c r="B5545" s="366">
        <v>3910.47</v>
      </c>
    </row>
    <row r="5546" spans="1:2">
      <c r="A5546" s="365" t="s">
        <v>5712</v>
      </c>
      <c r="B5546" s="366">
        <v>4584.1499999999996</v>
      </c>
    </row>
    <row r="5547" spans="1:2">
      <c r="A5547" s="365" t="s">
        <v>5713</v>
      </c>
      <c r="B5547" s="366">
        <v>4363.29</v>
      </c>
    </row>
    <row r="5548" spans="1:2">
      <c r="A5548" s="365" t="s">
        <v>5714</v>
      </c>
      <c r="B5548" s="366">
        <v>5125.07</v>
      </c>
    </row>
    <row r="5549" spans="1:2">
      <c r="A5549" s="365" t="s">
        <v>5715</v>
      </c>
      <c r="B5549" s="366">
        <v>4871.8599999999997</v>
      </c>
    </row>
    <row r="5550" spans="1:2">
      <c r="A5550" s="365" t="s">
        <v>5716</v>
      </c>
      <c r="B5550" s="366">
        <v>621.25</v>
      </c>
    </row>
    <row r="5551" spans="1:2">
      <c r="A5551" s="365" t="s">
        <v>5717</v>
      </c>
      <c r="B5551" s="366">
        <v>585.16999999999996</v>
      </c>
    </row>
    <row r="5552" spans="1:2">
      <c r="A5552" s="365" t="s">
        <v>5718</v>
      </c>
      <c r="B5552" s="366">
        <v>744.8</v>
      </c>
    </row>
    <row r="5553" spans="1:2">
      <c r="A5553" s="365" t="s">
        <v>5719</v>
      </c>
      <c r="B5553" s="366">
        <v>700.3</v>
      </c>
    </row>
    <row r="5554" spans="1:2">
      <c r="A5554" s="365" t="s">
        <v>5720</v>
      </c>
      <c r="B5554" s="366">
        <v>1090.8399999999999</v>
      </c>
    </row>
    <row r="5555" spans="1:2">
      <c r="A5555" s="365" t="s">
        <v>5721</v>
      </c>
      <c r="B5555" s="366">
        <v>1027.0999999999999</v>
      </c>
    </row>
    <row r="5556" spans="1:2">
      <c r="A5556" s="365" t="s">
        <v>5722</v>
      </c>
      <c r="B5556" s="366">
        <v>1429.6</v>
      </c>
    </row>
    <row r="5557" spans="1:2">
      <c r="A5557" s="365" t="s">
        <v>5723</v>
      </c>
      <c r="B5557" s="366">
        <v>1344.35</v>
      </c>
    </row>
    <row r="5558" spans="1:2">
      <c r="A5558" s="365" t="s">
        <v>5724</v>
      </c>
      <c r="B5558" s="366">
        <v>2245.9</v>
      </c>
    </row>
    <row r="5559" spans="1:2">
      <c r="A5559" s="365" t="s">
        <v>5725</v>
      </c>
      <c r="B5559" s="366">
        <v>2108.3200000000002</v>
      </c>
    </row>
    <row r="5560" spans="1:2">
      <c r="A5560" s="365" t="s">
        <v>5726</v>
      </c>
      <c r="B5560" s="366">
        <v>745.79</v>
      </c>
    </row>
    <row r="5561" spans="1:2">
      <c r="A5561" s="365" t="s">
        <v>5727</v>
      </c>
      <c r="B5561" s="366">
        <v>704.63</v>
      </c>
    </row>
    <row r="5562" spans="1:2">
      <c r="A5562" s="365" t="s">
        <v>5728</v>
      </c>
      <c r="B5562" s="366">
        <v>908.22</v>
      </c>
    </row>
    <row r="5563" spans="1:2">
      <c r="A5563" s="365" t="s">
        <v>5729</v>
      </c>
      <c r="B5563" s="366">
        <v>856</v>
      </c>
    </row>
    <row r="5564" spans="1:2">
      <c r="A5564" s="365" t="s">
        <v>5730</v>
      </c>
      <c r="B5564" s="366">
        <v>1270.96</v>
      </c>
    </row>
    <row r="5565" spans="1:2">
      <c r="A5565" s="365" t="s">
        <v>5731</v>
      </c>
      <c r="B5565" s="366">
        <v>1199.75</v>
      </c>
    </row>
    <row r="5566" spans="1:2">
      <c r="A5566" s="365" t="s">
        <v>5732</v>
      </c>
      <c r="B5566" s="366">
        <v>1609.72</v>
      </c>
    </row>
    <row r="5567" spans="1:2">
      <c r="A5567" s="365" t="s">
        <v>5733</v>
      </c>
      <c r="B5567" s="366">
        <v>1517</v>
      </c>
    </row>
    <row r="5568" spans="1:2">
      <c r="A5568" s="365" t="s">
        <v>5734</v>
      </c>
      <c r="B5568" s="366">
        <v>2590.06</v>
      </c>
    </row>
    <row r="5569" spans="1:2">
      <c r="A5569" s="365" t="s">
        <v>5735</v>
      </c>
      <c r="B5569" s="366">
        <v>2440.14</v>
      </c>
    </row>
    <row r="5570" spans="1:2">
      <c r="A5570" s="365" t="s">
        <v>5736</v>
      </c>
      <c r="B5570" s="366">
        <v>2614.9499999999998</v>
      </c>
    </row>
    <row r="5571" spans="1:2">
      <c r="A5571" s="365" t="s">
        <v>5737</v>
      </c>
      <c r="B5571" s="366">
        <v>2499.52</v>
      </c>
    </row>
    <row r="5572" spans="1:2">
      <c r="A5572" s="365" t="s">
        <v>5738</v>
      </c>
      <c r="B5572" s="366">
        <v>1763.02</v>
      </c>
    </row>
    <row r="5573" spans="1:2">
      <c r="A5573" s="365" t="s">
        <v>5739</v>
      </c>
      <c r="B5573" s="366">
        <v>1686.96</v>
      </c>
    </row>
    <row r="5574" spans="1:2">
      <c r="A5574" s="365" t="s">
        <v>5740</v>
      </c>
      <c r="B5574" s="366">
        <v>2166.0500000000002</v>
      </c>
    </row>
    <row r="5575" spans="1:2">
      <c r="A5575" s="365" t="s">
        <v>5741</v>
      </c>
      <c r="B5575" s="366">
        <v>2084.2399999999998</v>
      </c>
    </row>
    <row r="5576" spans="1:2">
      <c r="A5576" s="365" t="s">
        <v>5742</v>
      </c>
      <c r="B5576" s="366">
        <v>1844.32</v>
      </c>
    </row>
    <row r="5577" spans="1:2">
      <c r="A5577" s="365" t="s">
        <v>5743</v>
      </c>
      <c r="B5577" s="366">
        <v>1757.41</v>
      </c>
    </row>
    <row r="5578" spans="1:2">
      <c r="A5578" s="365" t="s">
        <v>5744</v>
      </c>
      <c r="B5578" s="366">
        <v>444.56</v>
      </c>
    </row>
    <row r="5579" spans="1:2">
      <c r="A5579" s="365" t="s">
        <v>5745</v>
      </c>
      <c r="B5579" s="366">
        <v>419.15</v>
      </c>
    </row>
    <row r="5580" spans="1:2">
      <c r="A5580" s="365" t="s">
        <v>5746</v>
      </c>
      <c r="B5580" s="366">
        <v>849.96</v>
      </c>
    </row>
    <row r="5581" spans="1:2">
      <c r="A5581" s="365" t="s">
        <v>5747</v>
      </c>
      <c r="B5581" s="366">
        <v>805.57</v>
      </c>
    </row>
    <row r="5582" spans="1:2">
      <c r="A5582" s="365" t="s">
        <v>5748</v>
      </c>
      <c r="B5582" s="366">
        <v>1009.44</v>
      </c>
    </row>
    <row r="5583" spans="1:2">
      <c r="A5583" s="365" t="s">
        <v>5749</v>
      </c>
      <c r="B5583" s="366">
        <v>957.21</v>
      </c>
    </row>
    <row r="5584" spans="1:2">
      <c r="A5584" s="365" t="s">
        <v>5750</v>
      </c>
      <c r="B5584" s="366">
        <v>425.18</v>
      </c>
    </row>
    <row r="5585" spans="1:2">
      <c r="A5585" s="365" t="s">
        <v>5751</v>
      </c>
      <c r="B5585" s="366">
        <v>404.27</v>
      </c>
    </row>
    <row r="5586" spans="1:2">
      <c r="A5586" s="365" t="s">
        <v>5752</v>
      </c>
      <c r="B5586" s="366">
        <v>584.66999999999996</v>
      </c>
    </row>
    <row r="5587" spans="1:2">
      <c r="A5587" s="365" t="s">
        <v>5753</v>
      </c>
      <c r="B5587" s="366">
        <v>555.91</v>
      </c>
    </row>
    <row r="5588" spans="1:2">
      <c r="A5588" s="365" t="s">
        <v>5754</v>
      </c>
      <c r="B5588" s="366">
        <v>743.84</v>
      </c>
    </row>
    <row r="5589" spans="1:2">
      <c r="A5589" s="365" t="s">
        <v>5755</v>
      </c>
      <c r="B5589" s="366">
        <v>707.26</v>
      </c>
    </row>
    <row r="5590" spans="1:2">
      <c r="A5590" s="365" t="s">
        <v>5756</v>
      </c>
      <c r="B5590" s="366">
        <v>283.27999999999997</v>
      </c>
    </row>
    <row r="5591" spans="1:2">
      <c r="A5591" s="365" t="s">
        <v>5757</v>
      </c>
      <c r="B5591" s="366">
        <v>266.11</v>
      </c>
    </row>
    <row r="5592" spans="1:2">
      <c r="A5592" s="365" t="s">
        <v>5758</v>
      </c>
      <c r="B5592" s="366">
        <v>398.07</v>
      </c>
    </row>
    <row r="5593" spans="1:2">
      <c r="A5593" s="365" t="s">
        <v>5759</v>
      </c>
      <c r="B5593" s="366">
        <v>375.06</v>
      </c>
    </row>
    <row r="5594" spans="1:2">
      <c r="A5594" s="365" t="s">
        <v>5760</v>
      </c>
      <c r="B5594" s="366">
        <v>507.52</v>
      </c>
    </row>
    <row r="5595" spans="1:2">
      <c r="A5595" s="365" t="s">
        <v>5761</v>
      </c>
      <c r="B5595" s="366">
        <v>479.19</v>
      </c>
    </row>
    <row r="5596" spans="1:2">
      <c r="A5596" s="365" t="s">
        <v>5762</v>
      </c>
      <c r="B5596" s="366">
        <v>198.17</v>
      </c>
    </row>
    <row r="5597" spans="1:2">
      <c r="A5597" s="365" t="s">
        <v>5763</v>
      </c>
      <c r="B5597" s="366">
        <v>189.55</v>
      </c>
    </row>
    <row r="5598" spans="1:2">
      <c r="A5598" s="365" t="s">
        <v>5764</v>
      </c>
      <c r="B5598" s="366">
        <v>328.67</v>
      </c>
    </row>
    <row r="5599" spans="1:2">
      <c r="A5599" s="365" t="s">
        <v>5765</v>
      </c>
      <c r="B5599" s="366">
        <v>312.67</v>
      </c>
    </row>
    <row r="5600" spans="1:2">
      <c r="A5600" s="365" t="s">
        <v>5766</v>
      </c>
      <c r="B5600" s="366">
        <v>438.43</v>
      </c>
    </row>
    <row r="5601" spans="1:2">
      <c r="A5601" s="365" t="s">
        <v>5767</v>
      </c>
      <c r="B5601" s="366">
        <v>417.09</v>
      </c>
    </row>
    <row r="5602" spans="1:2">
      <c r="A5602" s="365" t="s">
        <v>5768</v>
      </c>
      <c r="B5602" s="366">
        <v>2765.95</v>
      </c>
    </row>
    <row r="5603" spans="1:2">
      <c r="A5603" s="365" t="s">
        <v>5769</v>
      </c>
      <c r="B5603" s="366">
        <v>2649.49</v>
      </c>
    </row>
    <row r="5604" spans="1:2">
      <c r="A5604" s="365" t="s">
        <v>5770</v>
      </c>
      <c r="B5604" s="366">
        <v>2909.42</v>
      </c>
    </row>
    <row r="5605" spans="1:2">
      <c r="A5605" s="365" t="s">
        <v>5771</v>
      </c>
      <c r="B5605" s="366">
        <v>2788.78</v>
      </c>
    </row>
    <row r="5606" spans="1:2">
      <c r="A5606" s="365" t="s">
        <v>5772</v>
      </c>
      <c r="B5606" s="366">
        <v>3297.91</v>
      </c>
    </row>
    <row r="5607" spans="1:2">
      <c r="A5607" s="365" t="s">
        <v>5773</v>
      </c>
      <c r="B5607" s="366">
        <v>3161.84</v>
      </c>
    </row>
    <row r="5608" spans="1:2">
      <c r="A5608" s="365" t="s">
        <v>5774</v>
      </c>
      <c r="B5608" s="366">
        <v>3631.79</v>
      </c>
    </row>
    <row r="5609" spans="1:2">
      <c r="A5609" s="365" t="s">
        <v>5775</v>
      </c>
      <c r="B5609" s="366">
        <v>3480.52</v>
      </c>
    </row>
    <row r="5610" spans="1:2">
      <c r="A5610" s="365" t="s">
        <v>5776</v>
      </c>
      <c r="B5610" s="366">
        <v>4082.5</v>
      </c>
    </row>
    <row r="5611" spans="1:2">
      <c r="A5611" s="365" t="s">
        <v>5777</v>
      </c>
      <c r="B5611" s="366">
        <v>3902.78</v>
      </c>
    </row>
    <row r="5612" spans="1:2">
      <c r="A5612" s="365" t="s">
        <v>5778</v>
      </c>
      <c r="B5612" s="366">
        <v>4471.5</v>
      </c>
    </row>
    <row r="5613" spans="1:2">
      <c r="A5613" s="365" t="s">
        <v>5779</v>
      </c>
      <c r="B5613" s="366">
        <v>4273.1000000000004</v>
      </c>
    </row>
    <row r="5614" spans="1:2">
      <c r="A5614" s="365" t="s">
        <v>5780</v>
      </c>
      <c r="B5614" s="366">
        <v>5794.6</v>
      </c>
    </row>
    <row r="5615" spans="1:2">
      <c r="A5615" s="365" t="s">
        <v>5781</v>
      </c>
      <c r="B5615" s="366">
        <v>5534.89</v>
      </c>
    </row>
    <row r="5616" spans="1:2">
      <c r="A5616" s="365" t="s">
        <v>5782</v>
      </c>
      <c r="B5616" s="366">
        <v>962.31</v>
      </c>
    </row>
    <row r="5617" spans="1:2">
      <c r="A5617" s="365" t="s">
        <v>5783</v>
      </c>
      <c r="B5617" s="366">
        <v>932.02</v>
      </c>
    </row>
    <row r="5618" spans="1:2">
      <c r="A5618" s="365" t="s">
        <v>5784</v>
      </c>
      <c r="B5618" s="366">
        <v>3240.77</v>
      </c>
    </row>
    <row r="5619" spans="1:2">
      <c r="A5619" s="365" t="s">
        <v>5785</v>
      </c>
      <c r="B5619" s="366">
        <v>3123.72</v>
      </c>
    </row>
    <row r="5620" spans="1:2">
      <c r="A5620" s="365" t="s">
        <v>5786</v>
      </c>
      <c r="B5620" s="366">
        <v>585.78</v>
      </c>
    </row>
    <row r="5621" spans="1:2">
      <c r="A5621" s="365" t="s">
        <v>5787</v>
      </c>
      <c r="B5621" s="366">
        <v>538.57000000000005</v>
      </c>
    </row>
    <row r="5622" spans="1:2">
      <c r="A5622" s="365" t="s">
        <v>5788</v>
      </c>
      <c r="B5622" s="366">
        <v>445.9</v>
      </c>
    </row>
    <row r="5623" spans="1:2">
      <c r="A5623" s="365" t="s">
        <v>5789</v>
      </c>
      <c r="B5623" s="366">
        <v>415.94</v>
      </c>
    </row>
    <row r="5624" spans="1:2">
      <c r="A5624" s="365" t="s">
        <v>123</v>
      </c>
      <c r="B5624" s="366">
        <v>446.68</v>
      </c>
    </row>
    <row r="5625" spans="1:2">
      <c r="A5625" s="365" t="s">
        <v>5790</v>
      </c>
      <c r="B5625" s="366">
        <v>411.27</v>
      </c>
    </row>
    <row r="5626" spans="1:2">
      <c r="A5626" s="365" t="s">
        <v>5791</v>
      </c>
      <c r="B5626" s="366">
        <v>368.28</v>
      </c>
    </row>
    <row r="5627" spans="1:2">
      <c r="A5627" s="365" t="s">
        <v>5792</v>
      </c>
      <c r="B5627" s="366">
        <v>356.75</v>
      </c>
    </row>
    <row r="5628" spans="1:2">
      <c r="A5628" s="365" t="s">
        <v>5793</v>
      </c>
      <c r="B5628" s="366">
        <v>572.38</v>
      </c>
    </row>
    <row r="5629" spans="1:2">
      <c r="A5629" s="365" t="s">
        <v>5794</v>
      </c>
      <c r="B5629" s="366">
        <v>560.85</v>
      </c>
    </row>
    <row r="5630" spans="1:2">
      <c r="A5630" s="365" t="s">
        <v>5795</v>
      </c>
      <c r="B5630" s="366">
        <v>76.36</v>
      </c>
    </row>
    <row r="5631" spans="1:2">
      <c r="A5631" s="365" t="s">
        <v>5796</v>
      </c>
      <c r="B5631" s="366">
        <v>70.59</v>
      </c>
    </row>
    <row r="5632" spans="1:2">
      <c r="A5632" s="365" t="s">
        <v>5797</v>
      </c>
      <c r="B5632" s="366">
        <v>282.08</v>
      </c>
    </row>
    <row r="5633" spans="1:2">
      <c r="A5633" s="365" t="s">
        <v>5798</v>
      </c>
      <c r="B5633" s="366">
        <v>276.31</v>
      </c>
    </row>
    <row r="5634" spans="1:2">
      <c r="A5634" s="365" t="s">
        <v>5799</v>
      </c>
      <c r="B5634" s="366">
        <v>520.44000000000005</v>
      </c>
    </row>
    <row r="5635" spans="1:2">
      <c r="A5635" s="365" t="s">
        <v>5800</v>
      </c>
      <c r="B5635" s="366">
        <v>505.42</v>
      </c>
    </row>
    <row r="5636" spans="1:2">
      <c r="A5636" s="365" t="s">
        <v>5801</v>
      </c>
      <c r="B5636" s="366">
        <v>454.31</v>
      </c>
    </row>
    <row r="5637" spans="1:2">
      <c r="A5637" s="365" t="s">
        <v>5802</v>
      </c>
      <c r="B5637" s="366">
        <v>439.29</v>
      </c>
    </row>
    <row r="5638" spans="1:2">
      <c r="A5638" s="365" t="s">
        <v>5803</v>
      </c>
      <c r="B5638" s="366">
        <v>3632.52</v>
      </c>
    </row>
    <row r="5639" spans="1:2">
      <c r="A5639" s="365" t="s">
        <v>5804</v>
      </c>
      <c r="B5639" s="366">
        <v>3595.6</v>
      </c>
    </row>
    <row r="5640" spans="1:2">
      <c r="A5640" s="365" t="s">
        <v>5805</v>
      </c>
      <c r="B5640" s="366">
        <v>265.77</v>
      </c>
    </row>
    <row r="5641" spans="1:2">
      <c r="A5641" s="365" t="s">
        <v>5806</v>
      </c>
      <c r="B5641" s="366">
        <v>257.10000000000002</v>
      </c>
    </row>
    <row r="5642" spans="1:2">
      <c r="A5642" s="365" t="s">
        <v>5807</v>
      </c>
      <c r="B5642" s="366">
        <v>538.26</v>
      </c>
    </row>
    <row r="5643" spans="1:2">
      <c r="A5643" s="365" t="s">
        <v>5808</v>
      </c>
      <c r="B5643" s="366">
        <v>528.42999999999995</v>
      </c>
    </row>
    <row r="5644" spans="1:2">
      <c r="A5644" s="365" t="s">
        <v>5809</v>
      </c>
      <c r="B5644" s="366">
        <v>572.65</v>
      </c>
    </row>
    <row r="5645" spans="1:2">
      <c r="A5645" s="365" t="s">
        <v>5810</v>
      </c>
      <c r="B5645" s="366">
        <v>555.34</v>
      </c>
    </row>
    <row r="5646" spans="1:2">
      <c r="A5646" s="365" t="s">
        <v>5811</v>
      </c>
      <c r="B5646" s="366">
        <v>98.89</v>
      </c>
    </row>
    <row r="5647" spans="1:2">
      <c r="A5647" s="365" t="s">
        <v>5812</v>
      </c>
      <c r="B5647" s="366">
        <v>98.5</v>
      </c>
    </row>
    <row r="5648" spans="1:2">
      <c r="A5648" s="365" t="s">
        <v>5813</v>
      </c>
      <c r="B5648" s="366">
        <v>116.89</v>
      </c>
    </row>
    <row r="5649" spans="1:2">
      <c r="A5649" s="365" t="s">
        <v>5814</v>
      </c>
      <c r="B5649" s="366">
        <v>116.5</v>
      </c>
    </row>
    <row r="5650" spans="1:2">
      <c r="A5650" s="365" t="s">
        <v>5815</v>
      </c>
      <c r="B5650" s="366">
        <v>127.89</v>
      </c>
    </row>
    <row r="5651" spans="1:2">
      <c r="A5651" s="365" t="s">
        <v>5816</v>
      </c>
      <c r="B5651" s="366">
        <v>127.5</v>
      </c>
    </row>
    <row r="5652" spans="1:2">
      <c r="A5652" s="365" t="s">
        <v>5817</v>
      </c>
      <c r="B5652" s="366">
        <v>228.99</v>
      </c>
    </row>
    <row r="5653" spans="1:2">
      <c r="A5653" s="365" t="s">
        <v>5818</v>
      </c>
      <c r="B5653" s="366">
        <v>228.6</v>
      </c>
    </row>
    <row r="5654" spans="1:2">
      <c r="A5654" s="365" t="s">
        <v>5819</v>
      </c>
      <c r="B5654" s="366">
        <v>336.77</v>
      </c>
    </row>
    <row r="5655" spans="1:2">
      <c r="A5655" s="365" t="s">
        <v>5820</v>
      </c>
      <c r="B5655" s="366">
        <v>328.1</v>
      </c>
    </row>
    <row r="5656" spans="1:2">
      <c r="A5656" s="365" t="s">
        <v>5821</v>
      </c>
      <c r="B5656" s="366">
        <v>809.49</v>
      </c>
    </row>
    <row r="5657" spans="1:2">
      <c r="A5657" s="365" t="s">
        <v>5822</v>
      </c>
      <c r="B5657" s="366">
        <v>800.82</v>
      </c>
    </row>
    <row r="5658" spans="1:2">
      <c r="A5658" s="365" t="s">
        <v>5823</v>
      </c>
      <c r="B5658" s="366">
        <v>111.61</v>
      </c>
    </row>
    <row r="5659" spans="1:2">
      <c r="A5659" s="365" t="s">
        <v>5824</v>
      </c>
      <c r="B5659" s="366">
        <v>103.54</v>
      </c>
    </row>
    <row r="5660" spans="1:2">
      <c r="A5660" s="365" t="s">
        <v>5825</v>
      </c>
      <c r="B5660" s="366">
        <v>438.28</v>
      </c>
    </row>
    <row r="5661" spans="1:2">
      <c r="A5661" s="365" t="s">
        <v>5826</v>
      </c>
      <c r="B5661" s="366">
        <v>426.75</v>
      </c>
    </row>
    <row r="5662" spans="1:2">
      <c r="A5662" s="365" t="s">
        <v>5827</v>
      </c>
      <c r="B5662" s="366">
        <v>249.09</v>
      </c>
    </row>
    <row r="5663" spans="1:2">
      <c r="A5663" s="365" t="s">
        <v>5828</v>
      </c>
      <c r="B5663" s="366">
        <v>240.44</v>
      </c>
    </row>
    <row r="5664" spans="1:2">
      <c r="A5664" s="365" t="s">
        <v>5829</v>
      </c>
      <c r="B5664" s="366">
        <v>332.01</v>
      </c>
    </row>
    <row r="5665" spans="1:2">
      <c r="A5665" s="365" t="s">
        <v>5830</v>
      </c>
      <c r="B5665" s="366">
        <v>322.95999999999998</v>
      </c>
    </row>
    <row r="5666" spans="1:2">
      <c r="A5666" s="365" t="s">
        <v>5831</v>
      </c>
      <c r="B5666" s="366">
        <v>541.49</v>
      </c>
    </row>
    <row r="5667" spans="1:2">
      <c r="A5667" s="365" t="s">
        <v>5832</v>
      </c>
      <c r="B5667" s="366">
        <v>530.08000000000004</v>
      </c>
    </row>
    <row r="5668" spans="1:2">
      <c r="A5668" s="365" t="s">
        <v>5833</v>
      </c>
      <c r="B5668" s="366">
        <v>640.96</v>
      </c>
    </row>
    <row r="5669" spans="1:2">
      <c r="A5669" s="365" t="s">
        <v>5834</v>
      </c>
      <c r="B5669" s="366">
        <v>627.92999999999995</v>
      </c>
    </row>
    <row r="5670" spans="1:2">
      <c r="A5670" s="365" t="s">
        <v>5835</v>
      </c>
      <c r="B5670" s="366">
        <v>1438.01</v>
      </c>
    </row>
    <row r="5671" spans="1:2">
      <c r="A5671" s="365" t="s">
        <v>5836</v>
      </c>
      <c r="B5671" s="366">
        <v>1422.56</v>
      </c>
    </row>
    <row r="5672" spans="1:2">
      <c r="A5672" s="365" t="s">
        <v>5837</v>
      </c>
      <c r="B5672" s="366">
        <v>1497.28</v>
      </c>
    </row>
    <row r="5673" spans="1:2">
      <c r="A5673" s="365" t="s">
        <v>5838</v>
      </c>
      <c r="B5673" s="366">
        <v>1480.35</v>
      </c>
    </row>
    <row r="5674" spans="1:2">
      <c r="A5674" s="365" t="s">
        <v>5839</v>
      </c>
      <c r="B5674" s="366">
        <v>1698.64</v>
      </c>
    </row>
    <row r="5675" spans="1:2">
      <c r="A5675" s="365" t="s">
        <v>5840</v>
      </c>
      <c r="B5675" s="366">
        <v>1679.39</v>
      </c>
    </row>
    <row r="5676" spans="1:2">
      <c r="A5676" s="365" t="s">
        <v>5841</v>
      </c>
      <c r="B5676" s="366">
        <v>1745.75</v>
      </c>
    </row>
    <row r="5677" spans="1:2">
      <c r="A5677" s="365" t="s">
        <v>5842</v>
      </c>
      <c r="B5677" s="366">
        <v>1725.7</v>
      </c>
    </row>
    <row r="5678" spans="1:2">
      <c r="A5678" s="365" t="s">
        <v>5843</v>
      </c>
      <c r="B5678" s="366">
        <v>1737.3</v>
      </c>
    </row>
    <row r="5679" spans="1:2">
      <c r="A5679" s="365" t="s">
        <v>5844</v>
      </c>
      <c r="B5679" s="366">
        <v>1716.52</v>
      </c>
    </row>
    <row r="5680" spans="1:2">
      <c r="A5680" s="365" t="s">
        <v>5845</v>
      </c>
      <c r="B5680" s="366">
        <v>1950.23</v>
      </c>
    </row>
    <row r="5681" spans="1:2">
      <c r="A5681" s="365" t="s">
        <v>5846</v>
      </c>
      <c r="B5681" s="366">
        <v>1927.85</v>
      </c>
    </row>
    <row r="5682" spans="1:2">
      <c r="A5682" s="365" t="s">
        <v>5847</v>
      </c>
      <c r="B5682" s="366">
        <v>2099.04</v>
      </c>
    </row>
    <row r="5683" spans="1:2">
      <c r="A5683" s="365" t="s">
        <v>5848</v>
      </c>
      <c r="B5683" s="366">
        <v>2073.59</v>
      </c>
    </row>
    <row r="5684" spans="1:2">
      <c r="A5684" s="365" t="s">
        <v>5849</v>
      </c>
      <c r="B5684" s="366">
        <v>2224.8200000000002</v>
      </c>
    </row>
    <row r="5685" spans="1:2">
      <c r="A5685" s="365" t="s">
        <v>5850</v>
      </c>
      <c r="B5685" s="366">
        <v>2199.36</v>
      </c>
    </row>
    <row r="5686" spans="1:2">
      <c r="A5686" s="365" t="s">
        <v>5851</v>
      </c>
      <c r="B5686" s="366">
        <v>2400.86</v>
      </c>
    </row>
    <row r="5687" spans="1:2">
      <c r="A5687" s="365" t="s">
        <v>5852</v>
      </c>
      <c r="B5687" s="366">
        <v>2369.19</v>
      </c>
    </row>
    <row r="5688" spans="1:2">
      <c r="A5688" s="365" t="s">
        <v>5853</v>
      </c>
      <c r="B5688" s="366">
        <v>2648</v>
      </c>
    </row>
    <row r="5689" spans="1:2">
      <c r="A5689" s="365" t="s">
        <v>5854</v>
      </c>
      <c r="B5689" s="366">
        <v>2613.3000000000002</v>
      </c>
    </row>
    <row r="5690" spans="1:2">
      <c r="A5690" s="365" t="s">
        <v>5855</v>
      </c>
      <c r="B5690" s="366">
        <v>2899.84</v>
      </c>
    </row>
    <row r="5691" spans="1:2">
      <c r="A5691" s="365" t="s">
        <v>5856</v>
      </c>
      <c r="B5691" s="366">
        <v>2861.98</v>
      </c>
    </row>
    <row r="5692" spans="1:2">
      <c r="A5692" s="365" t="s">
        <v>5857</v>
      </c>
      <c r="B5692" s="366">
        <v>3167.23</v>
      </c>
    </row>
    <row r="5693" spans="1:2">
      <c r="A5693" s="365" t="s">
        <v>5858</v>
      </c>
      <c r="B5693" s="366">
        <v>3123.62</v>
      </c>
    </row>
    <row r="5694" spans="1:2">
      <c r="A5694" s="365" t="s">
        <v>5859</v>
      </c>
      <c r="B5694" s="366">
        <v>3398.83</v>
      </c>
    </row>
    <row r="5695" spans="1:2">
      <c r="A5695" s="365" t="s">
        <v>5860</v>
      </c>
      <c r="B5695" s="366">
        <v>3354.76</v>
      </c>
    </row>
    <row r="5696" spans="1:2">
      <c r="A5696" s="365" t="s">
        <v>5861</v>
      </c>
      <c r="B5696" s="366">
        <v>3645.98</v>
      </c>
    </row>
    <row r="5697" spans="1:2">
      <c r="A5697" s="365" t="s">
        <v>5862</v>
      </c>
      <c r="B5697" s="366">
        <v>3598.86</v>
      </c>
    </row>
    <row r="5698" spans="1:2">
      <c r="A5698" s="365" t="s">
        <v>5863</v>
      </c>
      <c r="B5698" s="366">
        <v>3897.82</v>
      </c>
    </row>
    <row r="5699" spans="1:2">
      <c r="A5699" s="365" t="s">
        <v>5864</v>
      </c>
      <c r="B5699" s="366">
        <v>3847.54</v>
      </c>
    </row>
    <row r="5700" spans="1:2">
      <c r="A5700" s="365" t="s">
        <v>5865</v>
      </c>
      <c r="B5700" s="366">
        <v>3920.65</v>
      </c>
    </row>
    <row r="5701" spans="1:2">
      <c r="A5701" s="365" t="s">
        <v>5866</v>
      </c>
      <c r="B5701" s="366">
        <v>3867.33</v>
      </c>
    </row>
    <row r="5702" spans="1:2">
      <c r="A5702" s="365" t="s">
        <v>5867</v>
      </c>
      <c r="B5702" s="366">
        <v>4396.63</v>
      </c>
    </row>
    <row r="5703" spans="1:2">
      <c r="A5703" s="365" t="s">
        <v>5868</v>
      </c>
      <c r="B5703" s="366">
        <v>4340.17</v>
      </c>
    </row>
    <row r="5704" spans="1:2">
      <c r="A5704" s="365" t="s">
        <v>5869</v>
      </c>
      <c r="B5704" s="366">
        <v>4643.96</v>
      </c>
    </row>
    <row r="5705" spans="1:2">
      <c r="A5705" s="365" t="s">
        <v>5870</v>
      </c>
      <c r="B5705" s="366">
        <v>4584.43</v>
      </c>
    </row>
    <row r="5706" spans="1:2">
      <c r="A5706" s="365" t="s">
        <v>5871</v>
      </c>
      <c r="B5706" s="366">
        <v>4898.05</v>
      </c>
    </row>
    <row r="5707" spans="1:2">
      <c r="A5707" s="365" t="s">
        <v>5872</v>
      </c>
      <c r="B5707" s="366">
        <v>4835.05</v>
      </c>
    </row>
    <row r="5708" spans="1:2">
      <c r="A5708" s="365" t="s">
        <v>5873</v>
      </c>
      <c r="B5708" s="366">
        <v>5142.95</v>
      </c>
    </row>
    <row r="5709" spans="1:2">
      <c r="A5709" s="365" t="s">
        <v>5874</v>
      </c>
      <c r="B5709" s="366">
        <v>5077.21</v>
      </c>
    </row>
    <row r="5710" spans="1:2">
      <c r="A5710" s="365" t="s">
        <v>5875</v>
      </c>
      <c r="B5710" s="366">
        <v>5394.29</v>
      </c>
    </row>
    <row r="5711" spans="1:2">
      <c r="A5711" s="365" t="s">
        <v>5876</v>
      </c>
      <c r="B5711" s="366">
        <v>5325.46</v>
      </c>
    </row>
    <row r="5712" spans="1:2">
      <c r="A5712" s="365" t="s">
        <v>5877</v>
      </c>
      <c r="B5712" s="366">
        <v>5641.94</v>
      </c>
    </row>
    <row r="5713" spans="1:2">
      <c r="A5713" s="365" t="s">
        <v>5878</v>
      </c>
      <c r="B5713" s="366">
        <v>5569.99</v>
      </c>
    </row>
    <row r="5714" spans="1:2">
      <c r="A5714" s="365" t="s">
        <v>5879</v>
      </c>
      <c r="B5714" s="366">
        <v>5893.78</v>
      </c>
    </row>
    <row r="5715" spans="1:2">
      <c r="A5715" s="365" t="s">
        <v>5880</v>
      </c>
      <c r="B5715" s="366">
        <v>5818.67</v>
      </c>
    </row>
    <row r="5716" spans="1:2">
      <c r="A5716" s="365" t="s">
        <v>5881</v>
      </c>
      <c r="B5716" s="366">
        <v>6140.93</v>
      </c>
    </row>
    <row r="5717" spans="1:2">
      <c r="A5717" s="365" t="s">
        <v>5882</v>
      </c>
      <c r="B5717" s="366">
        <v>6062.78</v>
      </c>
    </row>
    <row r="5718" spans="1:2">
      <c r="A5718" s="365" t="s">
        <v>5883</v>
      </c>
      <c r="B5718" s="366">
        <v>133.53</v>
      </c>
    </row>
    <row r="5719" spans="1:2">
      <c r="A5719" s="365" t="s">
        <v>5884</v>
      </c>
      <c r="B5719" s="366">
        <v>130.66</v>
      </c>
    </row>
    <row r="5720" spans="1:2">
      <c r="A5720" s="365" t="s">
        <v>5885</v>
      </c>
      <c r="B5720" s="366">
        <v>641.51</v>
      </c>
    </row>
    <row r="5721" spans="1:2">
      <c r="A5721" s="365" t="s">
        <v>5886</v>
      </c>
      <c r="B5721" s="366">
        <v>636.22</v>
      </c>
    </row>
    <row r="5722" spans="1:2">
      <c r="A5722" s="365" t="s">
        <v>5887</v>
      </c>
      <c r="B5722" s="366">
        <v>896.85</v>
      </c>
    </row>
    <row r="5723" spans="1:2">
      <c r="A5723" s="365" t="s">
        <v>5888</v>
      </c>
      <c r="B5723" s="366">
        <v>886.79</v>
      </c>
    </row>
    <row r="5724" spans="1:2">
      <c r="A5724" s="365" t="s">
        <v>5889</v>
      </c>
      <c r="B5724" s="366">
        <v>1382.29</v>
      </c>
    </row>
    <row r="5725" spans="1:2">
      <c r="A5725" s="365" t="s">
        <v>5890</v>
      </c>
      <c r="B5725" s="366">
        <v>1369.36</v>
      </c>
    </row>
    <row r="5726" spans="1:2">
      <c r="A5726" s="365" t="s">
        <v>5891</v>
      </c>
      <c r="B5726" s="366">
        <v>367.51</v>
      </c>
    </row>
    <row r="5727" spans="1:2">
      <c r="A5727" s="365" t="s">
        <v>5892</v>
      </c>
      <c r="B5727" s="366">
        <v>357.21</v>
      </c>
    </row>
    <row r="5728" spans="1:2">
      <c r="A5728" s="365" t="s">
        <v>5893</v>
      </c>
      <c r="B5728" s="366">
        <v>724.76</v>
      </c>
    </row>
    <row r="5729" spans="1:2">
      <c r="A5729" s="365" t="s">
        <v>5894</v>
      </c>
      <c r="B5729" s="366">
        <v>705.93</v>
      </c>
    </row>
    <row r="5730" spans="1:2">
      <c r="A5730" s="365" t="s">
        <v>5895</v>
      </c>
      <c r="B5730" s="366">
        <v>1007.01</v>
      </c>
    </row>
    <row r="5731" spans="1:2">
      <c r="A5731" s="365" t="s">
        <v>5896</v>
      </c>
      <c r="B5731" s="366">
        <v>980.93</v>
      </c>
    </row>
    <row r="5732" spans="1:2">
      <c r="A5732" s="365" t="s">
        <v>5897</v>
      </c>
      <c r="B5732" s="366">
        <v>1474.49</v>
      </c>
    </row>
    <row r="5733" spans="1:2">
      <c r="A5733" s="365" t="s">
        <v>5898</v>
      </c>
      <c r="B5733" s="366">
        <v>1440.05</v>
      </c>
    </row>
    <row r="5734" spans="1:2">
      <c r="A5734" s="365" t="s">
        <v>5899</v>
      </c>
      <c r="B5734" s="366">
        <v>537.34</v>
      </c>
    </row>
    <row r="5735" spans="1:2">
      <c r="A5735" s="365" t="s">
        <v>5900</v>
      </c>
      <c r="B5735" s="366">
        <v>527.04</v>
      </c>
    </row>
    <row r="5736" spans="1:2">
      <c r="A5736" s="365" t="s">
        <v>5901</v>
      </c>
      <c r="B5736" s="366">
        <v>894.59</v>
      </c>
    </row>
    <row r="5737" spans="1:2">
      <c r="A5737" s="365" t="s">
        <v>5902</v>
      </c>
      <c r="B5737" s="366">
        <v>875.76</v>
      </c>
    </row>
    <row r="5738" spans="1:2">
      <c r="A5738" s="365" t="s">
        <v>5903</v>
      </c>
      <c r="B5738" s="366">
        <v>1176.8399999999999</v>
      </c>
    </row>
    <row r="5739" spans="1:2">
      <c r="A5739" s="365" t="s">
        <v>5904</v>
      </c>
      <c r="B5739" s="366">
        <v>1150.76</v>
      </c>
    </row>
    <row r="5740" spans="1:2">
      <c r="A5740" s="365" t="s">
        <v>5905</v>
      </c>
      <c r="B5740" s="366">
        <v>1644.32</v>
      </c>
    </row>
    <row r="5741" spans="1:2">
      <c r="A5741" s="365" t="s">
        <v>5906</v>
      </c>
      <c r="B5741" s="366">
        <v>1609.88</v>
      </c>
    </row>
    <row r="5742" spans="1:2">
      <c r="A5742" s="365" t="s">
        <v>5907</v>
      </c>
      <c r="B5742" s="366">
        <v>294.98</v>
      </c>
    </row>
    <row r="5743" spans="1:2">
      <c r="A5743" s="365" t="s">
        <v>5908</v>
      </c>
      <c r="B5743" s="366">
        <v>284.83999999999997</v>
      </c>
    </row>
    <row r="5744" spans="1:2">
      <c r="A5744" s="365" t="s">
        <v>5909</v>
      </c>
      <c r="B5744" s="366">
        <v>273.12</v>
      </c>
    </row>
    <row r="5745" spans="1:2">
      <c r="A5745" s="365" t="s">
        <v>5910</v>
      </c>
      <c r="B5745" s="366">
        <v>267.26</v>
      </c>
    </row>
    <row r="5746" spans="1:2">
      <c r="A5746" s="365" t="s">
        <v>5911</v>
      </c>
      <c r="B5746" s="366">
        <v>151.72999999999999</v>
      </c>
    </row>
    <row r="5747" spans="1:2">
      <c r="A5747" s="365" t="s">
        <v>5912</v>
      </c>
      <c r="B5747" s="366">
        <v>148.77000000000001</v>
      </c>
    </row>
    <row r="5748" spans="1:2">
      <c r="A5748" s="365" t="s">
        <v>5913</v>
      </c>
      <c r="B5748" s="366">
        <v>2313.34</v>
      </c>
    </row>
    <row r="5749" spans="1:2">
      <c r="A5749" s="365" t="s">
        <v>5914</v>
      </c>
      <c r="B5749" s="366">
        <v>2147.6799999999998</v>
      </c>
    </row>
    <row r="5750" spans="1:2">
      <c r="A5750" s="365" t="s">
        <v>5915</v>
      </c>
      <c r="B5750" s="366">
        <v>1250.06</v>
      </c>
    </row>
    <row r="5751" spans="1:2">
      <c r="A5751" s="365" t="s">
        <v>5916</v>
      </c>
      <c r="B5751" s="366">
        <v>1158.22</v>
      </c>
    </row>
    <row r="5752" spans="1:2">
      <c r="A5752" s="365" t="s">
        <v>5917</v>
      </c>
      <c r="B5752" s="366">
        <v>1638.98</v>
      </c>
    </row>
    <row r="5753" spans="1:2">
      <c r="A5753" s="365" t="s">
        <v>5918</v>
      </c>
      <c r="B5753" s="366">
        <v>1519.83</v>
      </c>
    </row>
    <row r="5754" spans="1:2">
      <c r="A5754" s="365" t="s">
        <v>5919</v>
      </c>
      <c r="B5754" s="366">
        <v>3138.47</v>
      </c>
    </row>
    <row r="5755" spans="1:2">
      <c r="A5755" s="365" t="s">
        <v>5920</v>
      </c>
      <c r="B5755" s="366">
        <v>2918.72</v>
      </c>
    </row>
    <row r="5756" spans="1:2">
      <c r="A5756" s="365" t="s">
        <v>5921</v>
      </c>
      <c r="B5756" s="366">
        <v>4032.6</v>
      </c>
    </row>
    <row r="5757" spans="1:2">
      <c r="A5757" s="365" t="s">
        <v>5922</v>
      </c>
      <c r="B5757" s="366">
        <v>3753.85</v>
      </c>
    </row>
    <row r="5758" spans="1:2">
      <c r="A5758" s="365" t="s">
        <v>5923</v>
      </c>
      <c r="B5758" s="366">
        <v>22.25</v>
      </c>
    </row>
    <row r="5759" spans="1:2">
      <c r="A5759" s="365" t="s">
        <v>5924</v>
      </c>
      <c r="B5759" s="366">
        <v>19.39</v>
      </c>
    </row>
    <row r="5760" spans="1:2">
      <c r="A5760" s="365" t="s">
        <v>5925</v>
      </c>
      <c r="B5760" s="366">
        <v>34.33</v>
      </c>
    </row>
    <row r="5761" spans="1:2">
      <c r="A5761" s="365" t="s">
        <v>5926</v>
      </c>
      <c r="B5761" s="366">
        <v>29.98</v>
      </c>
    </row>
    <row r="5762" spans="1:2">
      <c r="A5762" s="365" t="s">
        <v>5927</v>
      </c>
      <c r="B5762" s="366">
        <v>41.52</v>
      </c>
    </row>
    <row r="5763" spans="1:2">
      <c r="A5763" s="365" t="s">
        <v>5928</v>
      </c>
      <c r="B5763" s="366">
        <v>36.33</v>
      </c>
    </row>
    <row r="5764" spans="1:2">
      <c r="A5764" s="365" t="s">
        <v>5929</v>
      </c>
      <c r="B5764" s="366">
        <v>39.82</v>
      </c>
    </row>
    <row r="5765" spans="1:2">
      <c r="A5765" s="365" t="s">
        <v>5930</v>
      </c>
      <c r="B5765" s="366">
        <v>37.64</v>
      </c>
    </row>
    <row r="5766" spans="1:2">
      <c r="A5766" s="365" t="s">
        <v>5931</v>
      </c>
      <c r="B5766" s="366">
        <v>44.39</v>
      </c>
    </row>
    <row r="5767" spans="1:2">
      <c r="A5767" s="365" t="s">
        <v>5932</v>
      </c>
      <c r="B5767" s="366">
        <v>41.93</v>
      </c>
    </row>
    <row r="5768" spans="1:2">
      <c r="A5768" s="365" t="s">
        <v>5933</v>
      </c>
      <c r="B5768" s="366">
        <v>47.4</v>
      </c>
    </row>
    <row r="5769" spans="1:2">
      <c r="A5769" s="365" t="s">
        <v>5934</v>
      </c>
      <c r="B5769" s="366">
        <v>44.74</v>
      </c>
    </row>
    <row r="5770" spans="1:2">
      <c r="A5770" s="365" t="s">
        <v>5935</v>
      </c>
      <c r="B5770" s="366">
        <v>52.02</v>
      </c>
    </row>
    <row r="5771" spans="1:2">
      <c r="A5771" s="365" t="s">
        <v>5936</v>
      </c>
      <c r="B5771" s="366">
        <v>49.09</v>
      </c>
    </row>
    <row r="5772" spans="1:2">
      <c r="A5772" s="365" t="s">
        <v>5937</v>
      </c>
      <c r="B5772" s="366">
        <v>54.62</v>
      </c>
    </row>
    <row r="5773" spans="1:2">
      <c r="A5773" s="365" t="s">
        <v>5938</v>
      </c>
      <c r="B5773" s="366">
        <v>51.56</v>
      </c>
    </row>
    <row r="5774" spans="1:2">
      <c r="A5774" s="365" t="s">
        <v>5939</v>
      </c>
      <c r="B5774" s="366">
        <v>60.74</v>
      </c>
    </row>
    <row r="5775" spans="1:2">
      <c r="A5775" s="365" t="s">
        <v>5940</v>
      </c>
      <c r="B5775" s="366">
        <v>57.24</v>
      </c>
    </row>
    <row r="5776" spans="1:2">
      <c r="A5776" s="365" t="s">
        <v>5941</v>
      </c>
      <c r="B5776" s="366">
        <v>63.86</v>
      </c>
    </row>
    <row r="5777" spans="1:2">
      <c r="A5777" s="365" t="s">
        <v>5942</v>
      </c>
      <c r="B5777" s="366">
        <v>60.16</v>
      </c>
    </row>
    <row r="5778" spans="1:2">
      <c r="A5778" s="365" t="s">
        <v>5943</v>
      </c>
      <c r="B5778" s="366">
        <v>68.55</v>
      </c>
    </row>
    <row r="5779" spans="1:2">
      <c r="A5779" s="365" t="s">
        <v>5944</v>
      </c>
      <c r="B5779" s="366">
        <v>64.569999999999993</v>
      </c>
    </row>
    <row r="5780" spans="1:2">
      <c r="A5780" s="365" t="s">
        <v>5945</v>
      </c>
      <c r="B5780" s="366">
        <v>42.22</v>
      </c>
    </row>
    <row r="5781" spans="1:2">
      <c r="A5781" s="365" t="s">
        <v>5946</v>
      </c>
      <c r="B5781" s="366">
        <v>39.880000000000003</v>
      </c>
    </row>
    <row r="5782" spans="1:2">
      <c r="A5782" s="365" t="s">
        <v>5947</v>
      </c>
      <c r="B5782" s="366">
        <v>47.55</v>
      </c>
    </row>
    <row r="5783" spans="1:2">
      <c r="A5783" s="365" t="s">
        <v>5948</v>
      </c>
      <c r="B5783" s="366">
        <v>44.88</v>
      </c>
    </row>
    <row r="5784" spans="1:2">
      <c r="A5784" s="365" t="s">
        <v>5949</v>
      </c>
      <c r="B5784" s="366">
        <v>51.3</v>
      </c>
    </row>
    <row r="5785" spans="1:2">
      <c r="A5785" s="365" t="s">
        <v>5950</v>
      </c>
      <c r="B5785" s="366">
        <v>48.38</v>
      </c>
    </row>
    <row r="5786" spans="1:2">
      <c r="A5786" s="365" t="s">
        <v>5951</v>
      </c>
      <c r="B5786" s="366">
        <v>56.74</v>
      </c>
    </row>
    <row r="5787" spans="1:2">
      <c r="A5787" s="365" t="s">
        <v>5952</v>
      </c>
      <c r="B5787" s="366">
        <v>53.5</v>
      </c>
    </row>
    <row r="5788" spans="1:2">
      <c r="A5788" s="365" t="s">
        <v>5953</v>
      </c>
      <c r="B5788" s="366">
        <v>60.64</v>
      </c>
    </row>
    <row r="5789" spans="1:2">
      <c r="A5789" s="365" t="s">
        <v>5954</v>
      </c>
      <c r="B5789" s="366">
        <v>57.14</v>
      </c>
    </row>
    <row r="5790" spans="1:2">
      <c r="A5790" s="365" t="s">
        <v>5955</v>
      </c>
      <c r="B5790" s="366">
        <v>67.040000000000006</v>
      </c>
    </row>
    <row r="5791" spans="1:2">
      <c r="A5791" s="365" t="s">
        <v>5956</v>
      </c>
      <c r="B5791" s="366">
        <v>63.13</v>
      </c>
    </row>
    <row r="5792" spans="1:2">
      <c r="A5792" s="365" t="s">
        <v>5957</v>
      </c>
      <c r="B5792" s="366">
        <v>70.650000000000006</v>
      </c>
    </row>
    <row r="5793" spans="1:2">
      <c r="A5793" s="365" t="s">
        <v>5958</v>
      </c>
      <c r="B5793" s="366">
        <v>66.5</v>
      </c>
    </row>
    <row r="5794" spans="1:2">
      <c r="A5794" s="365" t="s">
        <v>5959</v>
      </c>
      <c r="B5794" s="366">
        <v>76.88</v>
      </c>
    </row>
    <row r="5795" spans="1:2">
      <c r="A5795" s="365" t="s">
        <v>5960</v>
      </c>
      <c r="B5795" s="366">
        <v>72.33</v>
      </c>
    </row>
    <row r="5796" spans="1:2">
      <c r="A5796" s="365" t="s">
        <v>5961</v>
      </c>
      <c r="B5796" s="366">
        <v>84.24</v>
      </c>
    </row>
    <row r="5797" spans="1:2">
      <c r="A5797" s="365" t="s">
        <v>5962</v>
      </c>
      <c r="B5797" s="366">
        <v>79.2</v>
      </c>
    </row>
    <row r="5798" spans="1:2">
      <c r="A5798" s="365" t="s">
        <v>5963</v>
      </c>
      <c r="B5798" s="366">
        <v>161.97999999999999</v>
      </c>
    </row>
    <row r="5799" spans="1:2">
      <c r="A5799" s="365" t="s">
        <v>5964</v>
      </c>
      <c r="B5799" s="366">
        <v>148.32</v>
      </c>
    </row>
    <row r="5800" spans="1:2">
      <c r="A5800" s="365" t="s">
        <v>5965</v>
      </c>
      <c r="B5800" s="366">
        <v>169.79</v>
      </c>
    </row>
    <row r="5801" spans="1:2">
      <c r="A5801" s="365" t="s">
        <v>5966</v>
      </c>
      <c r="B5801" s="366">
        <v>155.61000000000001</v>
      </c>
    </row>
    <row r="5802" spans="1:2">
      <c r="A5802" s="365" t="s">
        <v>5967</v>
      </c>
      <c r="B5802" s="366">
        <v>94.03</v>
      </c>
    </row>
    <row r="5803" spans="1:2">
      <c r="A5803" s="365" t="s">
        <v>5968</v>
      </c>
      <c r="B5803" s="366">
        <v>86.91</v>
      </c>
    </row>
    <row r="5804" spans="1:2">
      <c r="A5804" s="365" t="s">
        <v>5969</v>
      </c>
      <c r="B5804" s="366">
        <v>97.56</v>
      </c>
    </row>
    <row r="5805" spans="1:2">
      <c r="A5805" s="365" t="s">
        <v>5970</v>
      </c>
      <c r="B5805" s="366">
        <v>90.15</v>
      </c>
    </row>
    <row r="5806" spans="1:2">
      <c r="A5806" s="365" t="s">
        <v>5971</v>
      </c>
      <c r="B5806" s="366">
        <v>106.22</v>
      </c>
    </row>
    <row r="5807" spans="1:2">
      <c r="A5807" s="365" t="s">
        <v>5972</v>
      </c>
      <c r="B5807" s="366">
        <v>98.2</v>
      </c>
    </row>
    <row r="5808" spans="1:2">
      <c r="A5808" s="365" t="s">
        <v>5973</v>
      </c>
      <c r="B5808" s="366">
        <v>111.09</v>
      </c>
    </row>
    <row r="5809" spans="1:2">
      <c r="A5809" s="365" t="s">
        <v>5974</v>
      </c>
      <c r="B5809" s="366">
        <v>102.74</v>
      </c>
    </row>
    <row r="5810" spans="1:2">
      <c r="A5810" s="365" t="s">
        <v>5975</v>
      </c>
      <c r="B5810" s="366">
        <v>138.28</v>
      </c>
    </row>
    <row r="5811" spans="1:2">
      <c r="A5811" s="365" t="s">
        <v>5976</v>
      </c>
      <c r="B5811" s="366">
        <v>127.23</v>
      </c>
    </row>
    <row r="5812" spans="1:2">
      <c r="A5812" s="365" t="s">
        <v>5977</v>
      </c>
      <c r="B5812" s="366">
        <v>170.52</v>
      </c>
    </row>
    <row r="5813" spans="1:2">
      <c r="A5813" s="365" t="s">
        <v>5978</v>
      </c>
      <c r="B5813" s="366">
        <v>156.34</v>
      </c>
    </row>
    <row r="5814" spans="1:2">
      <c r="A5814" s="365" t="s">
        <v>5979</v>
      </c>
      <c r="B5814" s="366">
        <v>181.87</v>
      </c>
    </row>
    <row r="5815" spans="1:2">
      <c r="A5815" s="365" t="s">
        <v>5980</v>
      </c>
      <c r="B5815" s="366">
        <v>166.95</v>
      </c>
    </row>
    <row r="5816" spans="1:2">
      <c r="A5816" s="365" t="s">
        <v>5981</v>
      </c>
      <c r="B5816" s="366">
        <v>191.71</v>
      </c>
    </row>
    <row r="5817" spans="1:2">
      <c r="A5817" s="365" t="s">
        <v>5982</v>
      </c>
      <c r="B5817" s="366">
        <v>176.13</v>
      </c>
    </row>
    <row r="5818" spans="1:2">
      <c r="A5818" s="365" t="s">
        <v>5983</v>
      </c>
      <c r="B5818" s="366">
        <v>211.75</v>
      </c>
    </row>
    <row r="5819" spans="1:2">
      <c r="A5819" s="365" t="s">
        <v>5984</v>
      </c>
      <c r="B5819" s="366">
        <v>194.59</v>
      </c>
    </row>
    <row r="5820" spans="1:2">
      <c r="A5820" s="365" t="s">
        <v>5985</v>
      </c>
      <c r="B5820" s="366">
        <v>232</v>
      </c>
    </row>
    <row r="5821" spans="1:2">
      <c r="A5821" s="365" t="s">
        <v>5986</v>
      </c>
      <c r="B5821" s="366">
        <v>213.24</v>
      </c>
    </row>
    <row r="5822" spans="1:2">
      <c r="A5822" s="365" t="s">
        <v>5987</v>
      </c>
      <c r="B5822" s="366">
        <v>270.45</v>
      </c>
    </row>
    <row r="5823" spans="1:2">
      <c r="A5823" s="365" t="s">
        <v>5988</v>
      </c>
      <c r="B5823" s="366">
        <v>248.74</v>
      </c>
    </row>
    <row r="5824" spans="1:2">
      <c r="A5824" s="365" t="s">
        <v>5989</v>
      </c>
      <c r="B5824" s="366">
        <v>112.76</v>
      </c>
    </row>
    <row r="5825" spans="1:2">
      <c r="A5825" s="365" t="s">
        <v>5990</v>
      </c>
      <c r="B5825" s="366">
        <v>104.22</v>
      </c>
    </row>
    <row r="5826" spans="1:2">
      <c r="A5826" s="365" t="s">
        <v>5991</v>
      </c>
      <c r="B5826" s="366">
        <v>122.87</v>
      </c>
    </row>
    <row r="5827" spans="1:2">
      <c r="A5827" s="365" t="s">
        <v>5992</v>
      </c>
      <c r="B5827" s="366">
        <v>113.63</v>
      </c>
    </row>
    <row r="5828" spans="1:2">
      <c r="A5828" s="365" t="s">
        <v>5993</v>
      </c>
      <c r="B5828" s="366">
        <v>135.27000000000001</v>
      </c>
    </row>
    <row r="5829" spans="1:2">
      <c r="A5829" s="365" t="s">
        <v>5994</v>
      </c>
      <c r="B5829" s="366">
        <v>125.14</v>
      </c>
    </row>
    <row r="5830" spans="1:2">
      <c r="A5830" s="365" t="s">
        <v>5995</v>
      </c>
      <c r="B5830" s="366">
        <v>148.19</v>
      </c>
    </row>
    <row r="5831" spans="1:2">
      <c r="A5831" s="365" t="s">
        <v>5996</v>
      </c>
      <c r="B5831" s="366">
        <v>137.15</v>
      </c>
    </row>
    <row r="5832" spans="1:2">
      <c r="A5832" s="365" t="s">
        <v>5997</v>
      </c>
      <c r="B5832" s="366">
        <v>174.93</v>
      </c>
    </row>
    <row r="5833" spans="1:2">
      <c r="A5833" s="365" t="s">
        <v>5998</v>
      </c>
      <c r="B5833" s="366">
        <v>161.24</v>
      </c>
    </row>
    <row r="5834" spans="1:2">
      <c r="A5834" s="365" t="s">
        <v>5999</v>
      </c>
      <c r="B5834" s="366">
        <v>213.95</v>
      </c>
    </row>
    <row r="5835" spans="1:2">
      <c r="A5835" s="365" t="s">
        <v>6000</v>
      </c>
      <c r="B5835" s="366">
        <v>196.63</v>
      </c>
    </row>
    <row r="5836" spans="1:2">
      <c r="A5836" s="365" t="s">
        <v>6001</v>
      </c>
      <c r="B5836" s="366">
        <v>233.04</v>
      </c>
    </row>
    <row r="5837" spans="1:2">
      <c r="A5837" s="365" t="s">
        <v>6002</v>
      </c>
      <c r="B5837" s="366">
        <v>214.42</v>
      </c>
    </row>
    <row r="5838" spans="1:2">
      <c r="A5838" s="365" t="s">
        <v>6003</v>
      </c>
      <c r="B5838" s="366">
        <v>276.41000000000003</v>
      </c>
    </row>
    <row r="5839" spans="1:2">
      <c r="A5839" s="365" t="s">
        <v>6004</v>
      </c>
      <c r="B5839" s="366">
        <v>254.28</v>
      </c>
    </row>
    <row r="5840" spans="1:2">
      <c r="A5840" s="365" t="s">
        <v>6005</v>
      </c>
      <c r="B5840" s="366">
        <v>293.45999999999998</v>
      </c>
    </row>
    <row r="5841" spans="1:2">
      <c r="A5841" s="365" t="s">
        <v>6006</v>
      </c>
      <c r="B5841" s="366">
        <v>270.16000000000003</v>
      </c>
    </row>
    <row r="5842" spans="1:2">
      <c r="A5842" s="365" t="s">
        <v>6007</v>
      </c>
      <c r="B5842" s="366">
        <v>338.8</v>
      </c>
    </row>
    <row r="5843" spans="1:2">
      <c r="A5843" s="365" t="s">
        <v>6008</v>
      </c>
      <c r="B5843" s="366">
        <v>311.49</v>
      </c>
    </row>
    <row r="5844" spans="1:2">
      <c r="A5844" s="365" t="s">
        <v>6009</v>
      </c>
      <c r="B5844" s="366">
        <v>372.91</v>
      </c>
    </row>
    <row r="5845" spans="1:2">
      <c r="A5845" s="365" t="s">
        <v>6010</v>
      </c>
      <c r="B5845" s="366">
        <v>343.26</v>
      </c>
    </row>
    <row r="5846" spans="1:2">
      <c r="A5846" s="365" t="s">
        <v>6011</v>
      </c>
      <c r="B5846" s="366">
        <v>426.18</v>
      </c>
    </row>
    <row r="5847" spans="1:2">
      <c r="A5847" s="365" t="s">
        <v>6012</v>
      </c>
      <c r="B5847" s="366">
        <v>391.41</v>
      </c>
    </row>
    <row r="5848" spans="1:2">
      <c r="A5848" s="365" t="s">
        <v>6013</v>
      </c>
      <c r="B5848" s="366">
        <v>460.29</v>
      </c>
    </row>
    <row r="5849" spans="1:2">
      <c r="A5849" s="365" t="s">
        <v>6014</v>
      </c>
      <c r="B5849" s="366">
        <v>423.18</v>
      </c>
    </row>
    <row r="5850" spans="1:2">
      <c r="A5850" s="365" t="s">
        <v>6015</v>
      </c>
      <c r="B5850" s="366">
        <v>608.69000000000005</v>
      </c>
    </row>
    <row r="5851" spans="1:2">
      <c r="A5851" s="365" t="s">
        <v>6016</v>
      </c>
      <c r="B5851" s="366">
        <v>559.65</v>
      </c>
    </row>
    <row r="5852" spans="1:2">
      <c r="A5852" s="365" t="s">
        <v>6017</v>
      </c>
      <c r="B5852" s="366">
        <v>754.34</v>
      </c>
    </row>
    <row r="5853" spans="1:2">
      <c r="A5853" s="365" t="s">
        <v>6018</v>
      </c>
      <c r="B5853" s="366">
        <v>693.62</v>
      </c>
    </row>
    <row r="5854" spans="1:2">
      <c r="A5854" s="365" t="s">
        <v>6019</v>
      </c>
      <c r="B5854" s="366">
        <v>169.53</v>
      </c>
    </row>
    <row r="5855" spans="1:2">
      <c r="A5855" s="365" t="s">
        <v>6020</v>
      </c>
      <c r="B5855" s="366">
        <v>159.26</v>
      </c>
    </row>
    <row r="5856" spans="1:2">
      <c r="A5856" s="365" t="s">
        <v>6021</v>
      </c>
      <c r="B5856" s="366">
        <v>271.98</v>
      </c>
    </row>
    <row r="5857" spans="1:2">
      <c r="A5857" s="365" t="s">
        <v>6022</v>
      </c>
      <c r="B5857" s="366">
        <v>250.14</v>
      </c>
    </row>
    <row r="5858" spans="1:2">
      <c r="A5858" s="365" t="s">
        <v>6023</v>
      </c>
      <c r="B5858" s="366">
        <v>295.82</v>
      </c>
    </row>
    <row r="5859" spans="1:2">
      <c r="A5859" s="365" t="s">
        <v>6024</v>
      </c>
      <c r="B5859" s="366">
        <v>272.45</v>
      </c>
    </row>
    <row r="5860" spans="1:2">
      <c r="A5860" s="365" t="s">
        <v>6025</v>
      </c>
      <c r="B5860" s="366">
        <v>337.45</v>
      </c>
    </row>
    <row r="5861" spans="1:2">
      <c r="A5861" s="365" t="s">
        <v>6026</v>
      </c>
      <c r="B5861" s="366">
        <v>310.81</v>
      </c>
    </row>
    <row r="5862" spans="1:2">
      <c r="A5862" s="365" t="s">
        <v>6027</v>
      </c>
      <c r="B5862" s="366">
        <v>360.18</v>
      </c>
    </row>
    <row r="5863" spans="1:2">
      <c r="A5863" s="365" t="s">
        <v>6028</v>
      </c>
      <c r="B5863" s="366">
        <v>331.99</v>
      </c>
    </row>
    <row r="5864" spans="1:2">
      <c r="A5864" s="365" t="s">
        <v>6029</v>
      </c>
      <c r="B5864" s="366">
        <v>410.21</v>
      </c>
    </row>
    <row r="5865" spans="1:2">
      <c r="A5865" s="365" t="s">
        <v>6030</v>
      </c>
      <c r="B5865" s="366">
        <v>377.6</v>
      </c>
    </row>
    <row r="5866" spans="1:2">
      <c r="A5866" s="365" t="s">
        <v>6031</v>
      </c>
      <c r="B5866" s="366">
        <v>460.23</v>
      </c>
    </row>
    <row r="5867" spans="1:2">
      <c r="A5867" s="365" t="s">
        <v>6032</v>
      </c>
      <c r="B5867" s="366">
        <v>424.19</v>
      </c>
    </row>
    <row r="5868" spans="1:2">
      <c r="A5868" s="365" t="s">
        <v>6033</v>
      </c>
      <c r="B5868" s="366">
        <v>568.21</v>
      </c>
    </row>
    <row r="5869" spans="1:2">
      <c r="A5869" s="365" t="s">
        <v>6034</v>
      </c>
      <c r="B5869" s="366">
        <v>523.16999999999996</v>
      </c>
    </row>
    <row r="5870" spans="1:2">
      <c r="A5870" s="365" t="s">
        <v>6035</v>
      </c>
      <c r="B5870" s="366">
        <v>663.69</v>
      </c>
    </row>
    <row r="5871" spans="1:2">
      <c r="A5871" s="365" t="s">
        <v>6036</v>
      </c>
      <c r="B5871" s="366">
        <v>611.19000000000005</v>
      </c>
    </row>
    <row r="5872" spans="1:2">
      <c r="A5872" s="365" t="s">
        <v>6037</v>
      </c>
      <c r="B5872" s="366">
        <v>672.79</v>
      </c>
    </row>
    <row r="5873" spans="1:2">
      <c r="A5873" s="365" t="s">
        <v>6038</v>
      </c>
      <c r="B5873" s="366">
        <v>619.66</v>
      </c>
    </row>
    <row r="5874" spans="1:2">
      <c r="A5874" s="365" t="s">
        <v>6039</v>
      </c>
      <c r="B5874" s="366">
        <v>739.59</v>
      </c>
    </row>
    <row r="5875" spans="1:2">
      <c r="A5875" s="365" t="s">
        <v>6040</v>
      </c>
      <c r="B5875" s="366">
        <v>681.4</v>
      </c>
    </row>
    <row r="5876" spans="1:2">
      <c r="A5876" s="365" t="s">
        <v>6041</v>
      </c>
      <c r="B5876" s="366">
        <v>910.34</v>
      </c>
    </row>
    <row r="5877" spans="1:2">
      <c r="A5877" s="365" t="s">
        <v>6042</v>
      </c>
      <c r="B5877" s="366">
        <v>838.95</v>
      </c>
    </row>
    <row r="5878" spans="1:2">
      <c r="A5878" s="365" t="s">
        <v>6043</v>
      </c>
      <c r="B5878" s="366">
        <v>801.17</v>
      </c>
    </row>
    <row r="5879" spans="1:2">
      <c r="A5879" s="365" t="s">
        <v>6044</v>
      </c>
      <c r="B5879" s="366">
        <v>739.27</v>
      </c>
    </row>
    <row r="5880" spans="1:2">
      <c r="A5880" s="365" t="s">
        <v>6045</v>
      </c>
      <c r="B5880" s="366">
        <v>883</v>
      </c>
    </row>
    <row r="5881" spans="1:2">
      <c r="A5881" s="365" t="s">
        <v>6046</v>
      </c>
      <c r="B5881" s="366">
        <v>815.01</v>
      </c>
    </row>
    <row r="5882" spans="1:2">
      <c r="A5882" s="365" t="s">
        <v>6047</v>
      </c>
      <c r="B5882" s="366">
        <v>1089.26</v>
      </c>
    </row>
    <row r="5883" spans="1:2">
      <c r="A5883" s="365" t="s">
        <v>6048</v>
      </c>
      <c r="B5883" s="366">
        <v>1005.65</v>
      </c>
    </row>
    <row r="5884" spans="1:2">
      <c r="A5884" s="365" t="s">
        <v>6049</v>
      </c>
      <c r="B5884" s="366">
        <v>23.62</v>
      </c>
    </row>
    <row r="5885" spans="1:2">
      <c r="A5885" s="365" t="s">
        <v>6050</v>
      </c>
      <c r="B5885" s="366">
        <v>22.34</v>
      </c>
    </row>
    <row r="5886" spans="1:2">
      <c r="A5886" s="365" t="s">
        <v>6051</v>
      </c>
      <c r="B5886" s="366">
        <v>25.86</v>
      </c>
    </row>
    <row r="5887" spans="1:2">
      <c r="A5887" s="365" t="s">
        <v>6052</v>
      </c>
      <c r="B5887" s="366">
        <v>24.44</v>
      </c>
    </row>
    <row r="5888" spans="1:2">
      <c r="A5888" s="365" t="s">
        <v>6053</v>
      </c>
      <c r="B5888" s="366">
        <v>27.42</v>
      </c>
    </row>
    <row r="5889" spans="1:2">
      <c r="A5889" s="365" t="s">
        <v>6054</v>
      </c>
      <c r="B5889" s="366">
        <v>25.9</v>
      </c>
    </row>
    <row r="5890" spans="1:2">
      <c r="A5890" s="365" t="s">
        <v>6055</v>
      </c>
      <c r="B5890" s="366">
        <v>28.45</v>
      </c>
    </row>
    <row r="5891" spans="1:2">
      <c r="A5891" s="365" t="s">
        <v>6056</v>
      </c>
      <c r="B5891" s="366">
        <v>26.89</v>
      </c>
    </row>
    <row r="5892" spans="1:2">
      <c r="A5892" s="365" t="s">
        <v>6057</v>
      </c>
      <c r="B5892" s="366">
        <v>31.69</v>
      </c>
    </row>
    <row r="5893" spans="1:2">
      <c r="A5893" s="365" t="s">
        <v>6058</v>
      </c>
      <c r="B5893" s="366">
        <v>29.92</v>
      </c>
    </row>
    <row r="5894" spans="1:2">
      <c r="A5894" s="365" t="s">
        <v>6059</v>
      </c>
      <c r="B5894" s="366">
        <v>34.54</v>
      </c>
    </row>
    <row r="5895" spans="1:2">
      <c r="A5895" s="365" t="s">
        <v>6060</v>
      </c>
      <c r="B5895" s="366">
        <v>32.58</v>
      </c>
    </row>
    <row r="5896" spans="1:2">
      <c r="A5896" s="365" t="s">
        <v>6061</v>
      </c>
      <c r="B5896" s="366">
        <v>35.36</v>
      </c>
    </row>
    <row r="5897" spans="1:2">
      <c r="A5897" s="365" t="s">
        <v>6062</v>
      </c>
      <c r="B5897" s="366">
        <v>33.299999999999997</v>
      </c>
    </row>
    <row r="5898" spans="1:2">
      <c r="A5898" s="365" t="s">
        <v>6063</v>
      </c>
      <c r="B5898" s="366">
        <v>38.630000000000003</v>
      </c>
    </row>
    <row r="5899" spans="1:2">
      <c r="A5899" s="365" t="s">
        <v>6064</v>
      </c>
      <c r="B5899" s="366">
        <v>36.4</v>
      </c>
    </row>
    <row r="5900" spans="1:2">
      <c r="A5900" s="365" t="s">
        <v>6065</v>
      </c>
      <c r="B5900" s="366">
        <v>24.82</v>
      </c>
    </row>
    <row r="5901" spans="1:2">
      <c r="A5901" s="365" t="s">
        <v>6066</v>
      </c>
      <c r="B5901" s="366">
        <v>23.46</v>
      </c>
    </row>
    <row r="5902" spans="1:2">
      <c r="A5902" s="365" t="s">
        <v>6067</v>
      </c>
      <c r="B5902" s="366">
        <v>27.42</v>
      </c>
    </row>
    <row r="5903" spans="1:2">
      <c r="A5903" s="365" t="s">
        <v>6068</v>
      </c>
      <c r="B5903" s="366">
        <v>25.9</v>
      </c>
    </row>
    <row r="5904" spans="1:2">
      <c r="A5904" s="365" t="s">
        <v>6069</v>
      </c>
      <c r="B5904" s="366">
        <v>29.38</v>
      </c>
    </row>
    <row r="5905" spans="1:2">
      <c r="A5905" s="365" t="s">
        <v>6070</v>
      </c>
      <c r="B5905" s="366">
        <v>27.72</v>
      </c>
    </row>
    <row r="5906" spans="1:2">
      <c r="A5906" s="365" t="s">
        <v>6071</v>
      </c>
      <c r="B5906" s="366">
        <v>30.4</v>
      </c>
    </row>
    <row r="5907" spans="1:2">
      <c r="A5907" s="365" t="s">
        <v>6072</v>
      </c>
      <c r="B5907" s="366">
        <v>28.71</v>
      </c>
    </row>
    <row r="5908" spans="1:2">
      <c r="A5908" s="365" t="s">
        <v>6073</v>
      </c>
      <c r="B5908" s="366">
        <v>34.46</v>
      </c>
    </row>
    <row r="5909" spans="1:2">
      <c r="A5909" s="365" t="s">
        <v>6074</v>
      </c>
      <c r="B5909" s="366">
        <v>32.5</v>
      </c>
    </row>
    <row r="5910" spans="1:2">
      <c r="A5910" s="365" t="s">
        <v>6075</v>
      </c>
      <c r="B5910" s="366">
        <v>37.659999999999997</v>
      </c>
    </row>
    <row r="5911" spans="1:2">
      <c r="A5911" s="365" t="s">
        <v>6076</v>
      </c>
      <c r="B5911" s="366">
        <v>35.5</v>
      </c>
    </row>
    <row r="5912" spans="1:2">
      <c r="A5912" s="365" t="s">
        <v>6077</v>
      </c>
      <c r="B5912" s="366">
        <v>39.92</v>
      </c>
    </row>
    <row r="5913" spans="1:2">
      <c r="A5913" s="365" t="s">
        <v>6078</v>
      </c>
      <c r="B5913" s="366">
        <v>37.6</v>
      </c>
    </row>
    <row r="5914" spans="1:2">
      <c r="A5914" s="365" t="s">
        <v>6079</v>
      </c>
      <c r="B5914" s="366">
        <v>42.61</v>
      </c>
    </row>
    <row r="5915" spans="1:2">
      <c r="A5915" s="365" t="s">
        <v>6080</v>
      </c>
      <c r="B5915" s="366">
        <v>40.119999999999997</v>
      </c>
    </row>
    <row r="5916" spans="1:2">
      <c r="A5916" s="365" t="s">
        <v>6081</v>
      </c>
      <c r="B5916" s="366">
        <v>46.52</v>
      </c>
    </row>
    <row r="5917" spans="1:2">
      <c r="A5917" s="365" t="s">
        <v>6082</v>
      </c>
      <c r="B5917" s="366">
        <v>43.78</v>
      </c>
    </row>
    <row r="5918" spans="1:2">
      <c r="A5918" s="365" t="s">
        <v>6083</v>
      </c>
      <c r="B5918" s="366">
        <v>94.06</v>
      </c>
    </row>
    <row r="5919" spans="1:2">
      <c r="A5919" s="365" t="s">
        <v>6084</v>
      </c>
      <c r="B5919" s="366">
        <v>86</v>
      </c>
    </row>
    <row r="5920" spans="1:2">
      <c r="A5920" s="365" t="s">
        <v>6085</v>
      </c>
      <c r="B5920" s="366">
        <v>97.97</v>
      </c>
    </row>
    <row r="5921" spans="1:2">
      <c r="A5921" s="365" t="s">
        <v>6086</v>
      </c>
      <c r="B5921" s="366">
        <v>89.65</v>
      </c>
    </row>
    <row r="5922" spans="1:2">
      <c r="A5922" s="365" t="s">
        <v>6087</v>
      </c>
      <c r="B5922" s="366">
        <v>50.77</v>
      </c>
    </row>
    <row r="5923" spans="1:2">
      <c r="A5923" s="365" t="s">
        <v>6088</v>
      </c>
      <c r="B5923" s="366">
        <v>46.8</v>
      </c>
    </row>
    <row r="5924" spans="1:2">
      <c r="A5924" s="365" t="s">
        <v>6089</v>
      </c>
      <c r="B5924" s="366">
        <v>56.24</v>
      </c>
    </row>
    <row r="5925" spans="1:2">
      <c r="A5925" s="365" t="s">
        <v>6090</v>
      </c>
      <c r="B5925" s="366">
        <v>51.92</v>
      </c>
    </row>
    <row r="5926" spans="1:2">
      <c r="A5926" s="365" t="s">
        <v>6091</v>
      </c>
      <c r="B5926" s="366">
        <v>60.43</v>
      </c>
    </row>
    <row r="5927" spans="1:2">
      <c r="A5927" s="365" t="s">
        <v>6092</v>
      </c>
      <c r="B5927" s="366">
        <v>55.81</v>
      </c>
    </row>
    <row r="5928" spans="1:2">
      <c r="A5928" s="365" t="s">
        <v>6093</v>
      </c>
      <c r="B5928" s="366">
        <v>63.47</v>
      </c>
    </row>
    <row r="5929" spans="1:2">
      <c r="A5929" s="365" t="s">
        <v>6094</v>
      </c>
      <c r="B5929" s="366">
        <v>58.65</v>
      </c>
    </row>
    <row r="5930" spans="1:2">
      <c r="A5930" s="365" t="s">
        <v>6095</v>
      </c>
      <c r="B5930" s="366">
        <v>86.02</v>
      </c>
    </row>
    <row r="5931" spans="1:2">
      <c r="A5931" s="365" t="s">
        <v>6096</v>
      </c>
      <c r="B5931" s="366">
        <v>78.7</v>
      </c>
    </row>
    <row r="5932" spans="1:2">
      <c r="A5932" s="365" t="s">
        <v>6097</v>
      </c>
      <c r="B5932" s="366">
        <v>98.41</v>
      </c>
    </row>
    <row r="5933" spans="1:2">
      <c r="A5933" s="365" t="s">
        <v>6098</v>
      </c>
      <c r="B5933" s="366">
        <v>90.09</v>
      </c>
    </row>
    <row r="5934" spans="1:2">
      <c r="A5934" s="365" t="s">
        <v>6099</v>
      </c>
      <c r="B5934" s="366">
        <v>103.68</v>
      </c>
    </row>
    <row r="5935" spans="1:2">
      <c r="A5935" s="365" t="s">
        <v>6100</v>
      </c>
      <c r="B5935" s="366">
        <v>95.01</v>
      </c>
    </row>
    <row r="5936" spans="1:2">
      <c r="A5936" s="365" t="s">
        <v>6101</v>
      </c>
      <c r="B5936" s="366">
        <v>108.95</v>
      </c>
    </row>
    <row r="5937" spans="1:2">
      <c r="A5937" s="365" t="s">
        <v>6102</v>
      </c>
      <c r="B5937" s="366">
        <v>99.93</v>
      </c>
    </row>
    <row r="5938" spans="1:2">
      <c r="A5938" s="365" t="s">
        <v>6103</v>
      </c>
      <c r="B5938" s="366">
        <v>120.27</v>
      </c>
    </row>
    <row r="5939" spans="1:2">
      <c r="A5939" s="365" t="s">
        <v>6104</v>
      </c>
      <c r="B5939" s="366">
        <v>110.35</v>
      </c>
    </row>
    <row r="5940" spans="1:2">
      <c r="A5940" s="365" t="s">
        <v>6105</v>
      </c>
      <c r="B5940" s="366">
        <v>131.56</v>
      </c>
    </row>
    <row r="5941" spans="1:2">
      <c r="A5941" s="365" t="s">
        <v>6106</v>
      </c>
      <c r="B5941" s="366">
        <v>120.72</v>
      </c>
    </row>
    <row r="5942" spans="1:2">
      <c r="A5942" s="365" t="s">
        <v>6107</v>
      </c>
      <c r="B5942" s="366">
        <v>152.76</v>
      </c>
    </row>
    <row r="5943" spans="1:2">
      <c r="A5943" s="365" t="s">
        <v>6108</v>
      </c>
      <c r="B5943" s="366">
        <v>140.28</v>
      </c>
    </row>
    <row r="5944" spans="1:2">
      <c r="A5944" s="365" t="s">
        <v>6109</v>
      </c>
      <c r="B5944" s="366">
        <v>63.76</v>
      </c>
    </row>
    <row r="5945" spans="1:2">
      <c r="A5945" s="365" t="s">
        <v>6110</v>
      </c>
      <c r="B5945" s="366">
        <v>58.89</v>
      </c>
    </row>
    <row r="5946" spans="1:2">
      <c r="A5946" s="365" t="s">
        <v>6111</v>
      </c>
      <c r="B5946" s="366">
        <v>68.97</v>
      </c>
    </row>
    <row r="5947" spans="1:2">
      <c r="A5947" s="365" t="s">
        <v>6112</v>
      </c>
      <c r="B5947" s="366">
        <v>63.72</v>
      </c>
    </row>
    <row r="5948" spans="1:2">
      <c r="A5948" s="365" t="s">
        <v>6113</v>
      </c>
      <c r="B5948" s="366">
        <v>74.81</v>
      </c>
    </row>
    <row r="5949" spans="1:2">
      <c r="A5949" s="365" t="s">
        <v>6114</v>
      </c>
      <c r="B5949" s="366">
        <v>69.150000000000006</v>
      </c>
    </row>
    <row r="5950" spans="1:2">
      <c r="A5950" s="365" t="s">
        <v>6115</v>
      </c>
      <c r="B5950" s="366">
        <v>85.29</v>
      </c>
    </row>
    <row r="5951" spans="1:2">
      <c r="A5951" s="365" t="s">
        <v>6116</v>
      </c>
      <c r="B5951" s="366">
        <v>78.8</v>
      </c>
    </row>
    <row r="5952" spans="1:2">
      <c r="A5952" s="365" t="s">
        <v>6117</v>
      </c>
      <c r="B5952" s="366">
        <v>104.14</v>
      </c>
    </row>
    <row r="5953" spans="1:2">
      <c r="A5953" s="365" t="s">
        <v>6118</v>
      </c>
      <c r="B5953" s="366">
        <v>95.5</v>
      </c>
    </row>
    <row r="5954" spans="1:2">
      <c r="A5954" s="365" t="s">
        <v>6119</v>
      </c>
      <c r="B5954" s="366">
        <v>120.12</v>
      </c>
    </row>
    <row r="5955" spans="1:2">
      <c r="A5955" s="365" t="s">
        <v>6120</v>
      </c>
      <c r="B5955" s="366">
        <v>110.23</v>
      </c>
    </row>
    <row r="5956" spans="1:2">
      <c r="A5956" s="365" t="s">
        <v>6121</v>
      </c>
      <c r="B5956" s="366">
        <v>128.99</v>
      </c>
    </row>
    <row r="5957" spans="1:2">
      <c r="A5957" s="365" t="s">
        <v>6122</v>
      </c>
      <c r="B5957" s="366">
        <v>118.49</v>
      </c>
    </row>
    <row r="5958" spans="1:2">
      <c r="A5958" s="365" t="s">
        <v>6123</v>
      </c>
      <c r="B5958" s="366">
        <v>154.52000000000001</v>
      </c>
    </row>
    <row r="5959" spans="1:2">
      <c r="A5959" s="365" t="s">
        <v>6124</v>
      </c>
      <c r="B5959" s="366">
        <v>141.94</v>
      </c>
    </row>
    <row r="5960" spans="1:2">
      <c r="A5960" s="365" t="s">
        <v>6125</v>
      </c>
      <c r="B5960" s="366">
        <v>161.34</v>
      </c>
    </row>
    <row r="5961" spans="1:2">
      <c r="A5961" s="365" t="s">
        <v>6126</v>
      </c>
      <c r="B5961" s="366">
        <v>148.29</v>
      </c>
    </row>
    <row r="5962" spans="1:2">
      <c r="A5962" s="365" t="s">
        <v>6127</v>
      </c>
      <c r="B5962" s="366">
        <v>187.73</v>
      </c>
    </row>
    <row r="5963" spans="1:2">
      <c r="A5963" s="365" t="s">
        <v>6128</v>
      </c>
      <c r="B5963" s="366">
        <v>172.32</v>
      </c>
    </row>
    <row r="5964" spans="1:2">
      <c r="A5964" s="365" t="s">
        <v>6129</v>
      </c>
      <c r="B5964" s="366">
        <v>204.1</v>
      </c>
    </row>
    <row r="5965" spans="1:2">
      <c r="A5965" s="365" t="s">
        <v>6130</v>
      </c>
      <c r="B5965" s="366">
        <v>187.57</v>
      </c>
    </row>
    <row r="5966" spans="1:2">
      <c r="A5966" s="365" t="s">
        <v>6131</v>
      </c>
      <c r="B5966" s="366">
        <v>236.81</v>
      </c>
    </row>
    <row r="5967" spans="1:2">
      <c r="A5967" s="365" t="s">
        <v>6132</v>
      </c>
      <c r="B5967" s="366">
        <v>217.12</v>
      </c>
    </row>
    <row r="5968" spans="1:2">
      <c r="A5968" s="365" t="s">
        <v>6133</v>
      </c>
      <c r="B5968" s="366">
        <v>253.86</v>
      </c>
    </row>
    <row r="5969" spans="1:2">
      <c r="A5969" s="365" t="s">
        <v>6134</v>
      </c>
      <c r="B5969" s="366">
        <v>233.01</v>
      </c>
    </row>
    <row r="5970" spans="1:2">
      <c r="A5970" s="365" t="s">
        <v>6135</v>
      </c>
      <c r="B5970" s="366">
        <v>335.27</v>
      </c>
    </row>
    <row r="5971" spans="1:2">
      <c r="A5971" s="365" t="s">
        <v>6136</v>
      </c>
      <c r="B5971" s="366">
        <v>307.73</v>
      </c>
    </row>
    <row r="5972" spans="1:2">
      <c r="A5972" s="365" t="s">
        <v>6137</v>
      </c>
      <c r="B5972" s="366">
        <v>415.16</v>
      </c>
    </row>
    <row r="5973" spans="1:2">
      <c r="A5973" s="365" t="s">
        <v>6138</v>
      </c>
      <c r="B5973" s="366">
        <v>381.1</v>
      </c>
    </row>
    <row r="5974" spans="1:2">
      <c r="A5974" s="365" t="s">
        <v>6139</v>
      </c>
      <c r="B5974" s="366">
        <v>90.8</v>
      </c>
    </row>
    <row r="5975" spans="1:2">
      <c r="A5975" s="365" t="s">
        <v>6140</v>
      </c>
      <c r="B5975" s="366">
        <v>85.41</v>
      </c>
    </row>
    <row r="5976" spans="1:2">
      <c r="A5976" s="365" t="s">
        <v>6141</v>
      </c>
      <c r="B5976" s="366">
        <v>151.79</v>
      </c>
    </row>
    <row r="5977" spans="1:2">
      <c r="A5977" s="365" t="s">
        <v>6142</v>
      </c>
      <c r="B5977" s="366">
        <v>139.4</v>
      </c>
    </row>
    <row r="5978" spans="1:2">
      <c r="A5978" s="365" t="s">
        <v>6143</v>
      </c>
      <c r="B5978" s="366">
        <v>163.61000000000001</v>
      </c>
    </row>
    <row r="5979" spans="1:2">
      <c r="A5979" s="365" t="s">
        <v>6144</v>
      </c>
      <c r="B5979" s="366">
        <v>150.41</v>
      </c>
    </row>
    <row r="5980" spans="1:2">
      <c r="A5980" s="365" t="s">
        <v>6145</v>
      </c>
      <c r="B5980" s="366">
        <v>186.78</v>
      </c>
    </row>
    <row r="5981" spans="1:2">
      <c r="A5981" s="365" t="s">
        <v>6146</v>
      </c>
      <c r="B5981" s="366">
        <v>171.79</v>
      </c>
    </row>
    <row r="5982" spans="1:2">
      <c r="A5982" s="365" t="s">
        <v>6147</v>
      </c>
      <c r="B5982" s="366">
        <v>195.87</v>
      </c>
    </row>
    <row r="5983" spans="1:2">
      <c r="A5983" s="365" t="s">
        <v>6148</v>
      </c>
      <c r="B5983" s="366">
        <v>180.26</v>
      </c>
    </row>
    <row r="5984" spans="1:2">
      <c r="A5984" s="365" t="s">
        <v>6149</v>
      </c>
      <c r="B5984" s="366">
        <v>227.19</v>
      </c>
    </row>
    <row r="5985" spans="1:2">
      <c r="A5985" s="365" t="s">
        <v>6150</v>
      </c>
      <c r="B5985" s="366">
        <v>208.82</v>
      </c>
    </row>
    <row r="5986" spans="1:2">
      <c r="A5986" s="365" t="s">
        <v>6151</v>
      </c>
      <c r="B5986" s="366">
        <v>249.02</v>
      </c>
    </row>
    <row r="5987" spans="1:2">
      <c r="A5987" s="365" t="s">
        <v>6152</v>
      </c>
      <c r="B5987" s="366">
        <v>229.16</v>
      </c>
    </row>
    <row r="5988" spans="1:2">
      <c r="A5988" s="365" t="s">
        <v>6153</v>
      </c>
      <c r="B5988" s="366">
        <v>310.27</v>
      </c>
    </row>
    <row r="5989" spans="1:2">
      <c r="A5989" s="365" t="s">
        <v>6154</v>
      </c>
      <c r="B5989" s="366">
        <v>285.20999999999998</v>
      </c>
    </row>
    <row r="5990" spans="1:2">
      <c r="A5990" s="365" t="s">
        <v>6155</v>
      </c>
      <c r="B5990" s="366">
        <v>361.33</v>
      </c>
    </row>
    <row r="5991" spans="1:2">
      <c r="A5991" s="365" t="s">
        <v>6156</v>
      </c>
      <c r="B5991" s="366">
        <v>332.17</v>
      </c>
    </row>
    <row r="5992" spans="1:2">
      <c r="A5992" s="365" t="s">
        <v>6157</v>
      </c>
      <c r="B5992" s="366">
        <v>365.88</v>
      </c>
    </row>
    <row r="5993" spans="1:2">
      <c r="A5993" s="365" t="s">
        <v>6158</v>
      </c>
      <c r="B5993" s="366">
        <v>336.41</v>
      </c>
    </row>
    <row r="5994" spans="1:2">
      <c r="A5994" s="365" t="s">
        <v>6159</v>
      </c>
      <c r="B5994" s="366">
        <v>399.51</v>
      </c>
    </row>
    <row r="5995" spans="1:2">
      <c r="A5995" s="365" t="s">
        <v>6160</v>
      </c>
      <c r="B5995" s="366">
        <v>367.44</v>
      </c>
    </row>
    <row r="5996" spans="1:2">
      <c r="A5996" s="365" t="s">
        <v>6161</v>
      </c>
      <c r="B5996" s="366">
        <v>491.41</v>
      </c>
    </row>
    <row r="5997" spans="1:2">
      <c r="A5997" s="365" t="s">
        <v>6162</v>
      </c>
      <c r="B5997" s="366">
        <v>452.14</v>
      </c>
    </row>
    <row r="5998" spans="1:2">
      <c r="A5998" s="365" t="s">
        <v>6163</v>
      </c>
      <c r="B5998" s="366">
        <v>430.07</v>
      </c>
    </row>
    <row r="5999" spans="1:2">
      <c r="A5999" s="365" t="s">
        <v>6164</v>
      </c>
      <c r="B5999" s="366">
        <v>396.21</v>
      </c>
    </row>
    <row r="6000" spans="1:2">
      <c r="A6000" s="365" t="s">
        <v>6165</v>
      </c>
      <c r="B6000" s="366">
        <v>470.53</v>
      </c>
    </row>
    <row r="6001" spans="1:2">
      <c r="A6001" s="365" t="s">
        <v>6166</v>
      </c>
      <c r="B6001" s="366">
        <v>433.61</v>
      </c>
    </row>
    <row r="6002" spans="1:2">
      <c r="A6002" s="365" t="s">
        <v>6167</v>
      </c>
      <c r="B6002" s="366">
        <v>580.19000000000005</v>
      </c>
    </row>
    <row r="6003" spans="1:2">
      <c r="A6003" s="365" t="s">
        <v>6168</v>
      </c>
      <c r="B6003" s="366">
        <v>534.85</v>
      </c>
    </row>
    <row r="6004" spans="1:2">
      <c r="A6004" s="365" t="s">
        <v>6169</v>
      </c>
      <c r="B6004" s="366">
        <v>11.49</v>
      </c>
    </row>
    <row r="6005" spans="1:2">
      <c r="A6005" s="365" t="s">
        <v>6170</v>
      </c>
      <c r="B6005" s="366">
        <v>10.07</v>
      </c>
    </row>
    <row r="6006" spans="1:2">
      <c r="A6006" s="365" t="s">
        <v>6171</v>
      </c>
      <c r="B6006" s="366">
        <v>21.42</v>
      </c>
    </row>
    <row r="6007" spans="1:2">
      <c r="A6007" s="365" t="s">
        <v>6172</v>
      </c>
      <c r="B6007" s="366">
        <v>18.79</v>
      </c>
    </row>
    <row r="6008" spans="1:2">
      <c r="A6008" s="365" t="s">
        <v>6173</v>
      </c>
      <c r="B6008" s="366">
        <v>26.46</v>
      </c>
    </row>
    <row r="6009" spans="1:2">
      <c r="A6009" s="365" t="s">
        <v>6174</v>
      </c>
      <c r="B6009" s="366">
        <v>23.28</v>
      </c>
    </row>
    <row r="6010" spans="1:2">
      <c r="A6010" s="365" t="s">
        <v>6175</v>
      </c>
      <c r="B6010" s="366">
        <v>168</v>
      </c>
    </row>
    <row r="6011" spans="1:2">
      <c r="A6011" s="365" t="s">
        <v>6176</v>
      </c>
      <c r="B6011" s="366">
        <v>153.28</v>
      </c>
    </row>
    <row r="6012" spans="1:2">
      <c r="A6012" s="365" t="s">
        <v>6177</v>
      </c>
      <c r="B6012" s="366">
        <v>208.13</v>
      </c>
    </row>
    <row r="6013" spans="1:2">
      <c r="A6013" s="365" t="s">
        <v>6178</v>
      </c>
      <c r="B6013" s="366">
        <v>190.68</v>
      </c>
    </row>
    <row r="6014" spans="1:2">
      <c r="A6014" s="365" t="s">
        <v>6179</v>
      </c>
      <c r="B6014" s="366">
        <v>245.77</v>
      </c>
    </row>
    <row r="6015" spans="1:2">
      <c r="A6015" s="365" t="s">
        <v>6180</v>
      </c>
      <c r="B6015" s="366">
        <v>225.84</v>
      </c>
    </row>
    <row r="6016" spans="1:2">
      <c r="A6016" s="365" t="s">
        <v>6181</v>
      </c>
      <c r="B6016" s="366">
        <v>288.43</v>
      </c>
    </row>
    <row r="6017" spans="1:2">
      <c r="A6017" s="365" t="s">
        <v>6182</v>
      </c>
      <c r="B6017" s="366">
        <v>265.36</v>
      </c>
    </row>
    <row r="6018" spans="1:2">
      <c r="A6018" s="365" t="s">
        <v>6183</v>
      </c>
      <c r="B6018" s="366">
        <v>327.12</v>
      </c>
    </row>
    <row r="6019" spans="1:2">
      <c r="A6019" s="365" t="s">
        <v>6184</v>
      </c>
      <c r="B6019" s="366">
        <v>301.49</v>
      </c>
    </row>
    <row r="6020" spans="1:2">
      <c r="A6020" s="365" t="s">
        <v>6185</v>
      </c>
      <c r="B6020" s="366">
        <v>370.86</v>
      </c>
    </row>
    <row r="6021" spans="1:2">
      <c r="A6021" s="365" t="s">
        <v>6186</v>
      </c>
      <c r="B6021" s="366">
        <v>341.93</v>
      </c>
    </row>
    <row r="6022" spans="1:2">
      <c r="A6022" s="365" t="s">
        <v>6187</v>
      </c>
      <c r="B6022" s="366">
        <v>409.67</v>
      </c>
    </row>
    <row r="6023" spans="1:2">
      <c r="A6023" s="365" t="s">
        <v>6188</v>
      </c>
      <c r="B6023" s="366">
        <v>378.18</v>
      </c>
    </row>
    <row r="6024" spans="1:2">
      <c r="A6024" s="365" t="s">
        <v>6189</v>
      </c>
      <c r="B6024" s="366">
        <v>450.06</v>
      </c>
    </row>
    <row r="6025" spans="1:2">
      <c r="A6025" s="365" t="s">
        <v>6190</v>
      </c>
      <c r="B6025" s="366">
        <v>415.72</v>
      </c>
    </row>
    <row r="6026" spans="1:2">
      <c r="A6026" s="365" t="s">
        <v>6191</v>
      </c>
      <c r="B6026" s="366">
        <v>196.64</v>
      </c>
    </row>
    <row r="6027" spans="1:2">
      <c r="A6027" s="365" t="s">
        <v>6192</v>
      </c>
      <c r="B6027" s="366">
        <v>180.04</v>
      </c>
    </row>
    <row r="6028" spans="1:2">
      <c r="A6028" s="365" t="s">
        <v>6193</v>
      </c>
      <c r="B6028" s="366">
        <v>246.5</v>
      </c>
    </row>
    <row r="6029" spans="1:2">
      <c r="A6029" s="365" t="s">
        <v>6194</v>
      </c>
      <c r="B6029" s="366">
        <v>226.53</v>
      </c>
    </row>
    <row r="6030" spans="1:2">
      <c r="A6030" s="365" t="s">
        <v>6195</v>
      </c>
      <c r="B6030" s="366">
        <v>293.56</v>
      </c>
    </row>
    <row r="6031" spans="1:2">
      <c r="A6031" s="365" t="s">
        <v>6196</v>
      </c>
      <c r="B6031" s="366">
        <v>270.5</v>
      </c>
    </row>
    <row r="6032" spans="1:2">
      <c r="A6032" s="365" t="s">
        <v>6197</v>
      </c>
      <c r="B6032" s="366">
        <v>345.65</v>
      </c>
    </row>
    <row r="6033" spans="1:2">
      <c r="A6033" s="365" t="s">
        <v>6198</v>
      </c>
      <c r="B6033" s="366">
        <v>318.82</v>
      </c>
    </row>
    <row r="6034" spans="1:2">
      <c r="A6034" s="365" t="s">
        <v>6199</v>
      </c>
      <c r="B6034" s="366">
        <v>394.23</v>
      </c>
    </row>
    <row r="6035" spans="1:2">
      <c r="A6035" s="365" t="s">
        <v>6200</v>
      </c>
      <c r="B6035" s="366">
        <v>364.2</v>
      </c>
    </row>
    <row r="6036" spans="1:2">
      <c r="A6036" s="365" t="s">
        <v>6201</v>
      </c>
      <c r="B6036" s="366">
        <v>447.42</v>
      </c>
    </row>
    <row r="6037" spans="1:2">
      <c r="A6037" s="365" t="s">
        <v>6202</v>
      </c>
      <c r="B6037" s="366">
        <v>413.47</v>
      </c>
    </row>
    <row r="6038" spans="1:2">
      <c r="A6038" s="365" t="s">
        <v>6203</v>
      </c>
      <c r="B6038" s="366">
        <v>496.01</v>
      </c>
    </row>
    <row r="6039" spans="1:2">
      <c r="A6039" s="365" t="s">
        <v>6204</v>
      </c>
      <c r="B6039" s="366">
        <v>458.86</v>
      </c>
    </row>
    <row r="6040" spans="1:2">
      <c r="A6040" s="365" t="s">
        <v>6205</v>
      </c>
      <c r="B6040" s="366">
        <v>545.92999999999995</v>
      </c>
    </row>
    <row r="6041" spans="1:2">
      <c r="A6041" s="365" t="s">
        <v>6206</v>
      </c>
      <c r="B6041" s="366">
        <v>505.3</v>
      </c>
    </row>
    <row r="6042" spans="1:2">
      <c r="A6042" s="365" t="s">
        <v>6207</v>
      </c>
      <c r="B6042" s="366">
        <v>654.80999999999995</v>
      </c>
    </row>
    <row r="6043" spans="1:2">
      <c r="A6043" s="365" t="s">
        <v>6208</v>
      </c>
      <c r="B6043" s="366">
        <v>607.66</v>
      </c>
    </row>
    <row r="6044" spans="1:2">
      <c r="A6044" s="365" t="s">
        <v>6209</v>
      </c>
      <c r="B6044" s="366">
        <v>785.82</v>
      </c>
    </row>
    <row r="6045" spans="1:2">
      <c r="A6045" s="365" t="s">
        <v>6210</v>
      </c>
      <c r="B6045" s="366">
        <v>728.1</v>
      </c>
    </row>
    <row r="6046" spans="1:2">
      <c r="A6046" s="365" t="s">
        <v>6211</v>
      </c>
      <c r="B6046" s="366">
        <v>903.13</v>
      </c>
    </row>
    <row r="6047" spans="1:2">
      <c r="A6047" s="365" t="s">
        <v>6212</v>
      </c>
      <c r="B6047" s="366">
        <v>836.68</v>
      </c>
    </row>
    <row r="6048" spans="1:2">
      <c r="A6048" s="365" t="s">
        <v>6213</v>
      </c>
      <c r="B6048" s="366">
        <v>477.49</v>
      </c>
    </row>
    <row r="6049" spans="1:2">
      <c r="A6049" s="365" t="s">
        <v>6214</v>
      </c>
      <c r="B6049" s="366">
        <v>440.09</v>
      </c>
    </row>
    <row r="6050" spans="1:2">
      <c r="A6050" s="365" t="s">
        <v>6215</v>
      </c>
      <c r="B6050" s="366">
        <v>543.05999999999995</v>
      </c>
    </row>
    <row r="6051" spans="1:2">
      <c r="A6051" s="365" t="s">
        <v>6216</v>
      </c>
      <c r="B6051" s="366">
        <v>501.4</v>
      </c>
    </row>
    <row r="6052" spans="1:2">
      <c r="A6052" s="365" t="s">
        <v>6217</v>
      </c>
      <c r="B6052" s="366">
        <v>614.78</v>
      </c>
    </row>
    <row r="6053" spans="1:2">
      <c r="A6053" s="365" t="s">
        <v>6218</v>
      </c>
      <c r="B6053" s="366">
        <v>567.89</v>
      </c>
    </row>
    <row r="6054" spans="1:2">
      <c r="A6054" s="365" t="s">
        <v>6219</v>
      </c>
      <c r="B6054" s="366">
        <v>680.35</v>
      </c>
    </row>
    <row r="6055" spans="1:2">
      <c r="A6055" s="365" t="s">
        <v>6220</v>
      </c>
      <c r="B6055" s="366">
        <v>629.19000000000005</v>
      </c>
    </row>
    <row r="6056" spans="1:2">
      <c r="A6056" s="365" t="s">
        <v>6221</v>
      </c>
      <c r="B6056" s="366">
        <v>752.36</v>
      </c>
    </row>
    <row r="6057" spans="1:2">
      <c r="A6057" s="365" t="s">
        <v>6222</v>
      </c>
      <c r="B6057" s="366">
        <v>695.93</v>
      </c>
    </row>
    <row r="6058" spans="1:2">
      <c r="A6058" s="365" t="s">
        <v>6223</v>
      </c>
      <c r="B6058" s="366">
        <v>923.78</v>
      </c>
    </row>
    <row r="6059" spans="1:2">
      <c r="A6059" s="365" t="s">
        <v>6224</v>
      </c>
      <c r="B6059" s="366">
        <v>855.48</v>
      </c>
    </row>
    <row r="6060" spans="1:2">
      <c r="A6060" s="365" t="s">
        <v>6225</v>
      </c>
      <c r="B6060" s="366">
        <v>1054.8</v>
      </c>
    </row>
    <row r="6061" spans="1:2">
      <c r="A6061" s="365" t="s">
        <v>6226</v>
      </c>
      <c r="B6061" s="366">
        <v>978.08</v>
      </c>
    </row>
    <row r="6062" spans="1:2">
      <c r="A6062" s="365" t="s">
        <v>6227</v>
      </c>
      <c r="B6062" s="366">
        <v>1199.44</v>
      </c>
    </row>
    <row r="6063" spans="1:2">
      <c r="A6063" s="365" t="s">
        <v>6228</v>
      </c>
      <c r="B6063" s="366">
        <v>1112.73</v>
      </c>
    </row>
    <row r="6064" spans="1:2">
      <c r="A6064" s="365" t="s">
        <v>6229</v>
      </c>
      <c r="B6064" s="366">
        <v>1335.06</v>
      </c>
    </row>
    <row r="6065" spans="1:2">
      <c r="A6065" s="365" t="s">
        <v>6230</v>
      </c>
      <c r="B6065" s="366">
        <v>1239.2</v>
      </c>
    </row>
    <row r="6066" spans="1:2">
      <c r="A6066" s="365" t="s">
        <v>6231</v>
      </c>
      <c r="B6066" s="366">
        <v>1492.07</v>
      </c>
    </row>
    <row r="6067" spans="1:2">
      <c r="A6067" s="365" t="s">
        <v>6232</v>
      </c>
      <c r="B6067" s="366">
        <v>1384.78</v>
      </c>
    </row>
    <row r="6068" spans="1:2">
      <c r="A6068" s="365" t="s">
        <v>6233</v>
      </c>
      <c r="B6068" s="366">
        <v>1758.87</v>
      </c>
    </row>
    <row r="6069" spans="1:2">
      <c r="A6069" s="365" t="s">
        <v>6234</v>
      </c>
      <c r="B6069" s="366">
        <v>1633.9</v>
      </c>
    </row>
    <row r="6070" spans="1:2">
      <c r="A6070" s="365" t="s">
        <v>6235</v>
      </c>
      <c r="B6070" s="366">
        <v>730.95</v>
      </c>
    </row>
    <row r="6071" spans="1:2">
      <c r="A6071" s="365" t="s">
        <v>6236</v>
      </c>
      <c r="B6071" s="366">
        <v>675.86</v>
      </c>
    </row>
    <row r="6072" spans="1:2">
      <c r="A6072" s="365" t="s">
        <v>6237</v>
      </c>
      <c r="B6072" s="366">
        <v>849.19</v>
      </c>
    </row>
    <row r="6073" spans="1:2">
      <c r="A6073" s="365" t="s">
        <v>6238</v>
      </c>
      <c r="B6073" s="366">
        <v>785.54</v>
      </c>
    </row>
    <row r="6074" spans="1:2">
      <c r="A6074" s="365" t="s">
        <v>6239</v>
      </c>
      <c r="B6074" s="366">
        <v>964.07</v>
      </c>
    </row>
    <row r="6075" spans="1:2">
      <c r="A6075" s="365" t="s">
        <v>6240</v>
      </c>
      <c r="B6075" s="366">
        <v>892.08</v>
      </c>
    </row>
    <row r="6076" spans="1:2">
      <c r="A6076" s="365" t="s">
        <v>6241</v>
      </c>
      <c r="B6076" s="366">
        <v>1078.51</v>
      </c>
    </row>
    <row r="6077" spans="1:2">
      <c r="A6077" s="365" t="s">
        <v>6242</v>
      </c>
      <c r="B6077" s="366">
        <v>998.48</v>
      </c>
    </row>
    <row r="6078" spans="1:2">
      <c r="A6078" s="365" t="s">
        <v>6243</v>
      </c>
      <c r="B6078" s="366">
        <v>1189.33</v>
      </c>
    </row>
    <row r="6079" spans="1:2">
      <c r="A6079" s="365" t="s">
        <v>6244</v>
      </c>
      <c r="B6079" s="366">
        <v>1101.51</v>
      </c>
    </row>
    <row r="6080" spans="1:2">
      <c r="A6080" s="365" t="s">
        <v>6245</v>
      </c>
      <c r="B6080" s="366">
        <v>1447.65</v>
      </c>
    </row>
    <row r="6081" spans="1:2">
      <c r="A6081" s="365" t="s">
        <v>6246</v>
      </c>
      <c r="B6081" s="366">
        <v>1341.77</v>
      </c>
    </row>
    <row r="6082" spans="1:2">
      <c r="A6082" s="365" t="s">
        <v>6247</v>
      </c>
      <c r="B6082" s="366">
        <v>1664.37</v>
      </c>
    </row>
    <row r="6083" spans="1:2">
      <c r="A6083" s="365" t="s">
        <v>6248</v>
      </c>
      <c r="B6083" s="366">
        <v>1543.79</v>
      </c>
    </row>
    <row r="6084" spans="1:2">
      <c r="A6084" s="365" t="s">
        <v>6249</v>
      </c>
      <c r="B6084" s="366">
        <v>1916.16</v>
      </c>
    </row>
    <row r="6085" spans="1:2">
      <c r="A6085" s="365" t="s">
        <v>6250</v>
      </c>
      <c r="B6085" s="366">
        <v>1777.41</v>
      </c>
    </row>
    <row r="6086" spans="1:2">
      <c r="A6086" s="365" t="s">
        <v>6251</v>
      </c>
      <c r="B6086" s="366">
        <v>2129.4299999999998</v>
      </c>
    </row>
    <row r="6087" spans="1:2">
      <c r="A6087" s="365" t="s">
        <v>6252</v>
      </c>
      <c r="B6087" s="366">
        <v>1976.22</v>
      </c>
    </row>
    <row r="6088" spans="1:2">
      <c r="A6088" s="365" t="s">
        <v>6253</v>
      </c>
      <c r="B6088" s="366">
        <v>2392.77</v>
      </c>
    </row>
    <row r="6089" spans="1:2">
      <c r="A6089" s="365" t="s">
        <v>6254</v>
      </c>
      <c r="B6089" s="366">
        <v>2219.87</v>
      </c>
    </row>
    <row r="6090" spans="1:2">
      <c r="A6090" s="365" t="s">
        <v>6255</v>
      </c>
      <c r="B6090" s="366">
        <v>2826.22</v>
      </c>
    </row>
    <row r="6091" spans="1:2">
      <c r="A6091" s="365" t="s">
        <v>6256</v>
      </c>
      <c r="B6091" s="366">
        <v>2623.93</v>
      </c>
    </row>
    <row r="6092" spans="1:2">
      <c r="A6092" s="365" t="s">
        <v>6257</v>
      </c>
      <c r="B6092" s="366">
        <v>3074.08</v>
      </c>
    </row>
    <row r="6093" spans="1:2">
      <c r="A6093" s="365" t="s">
        <v>6258</v>
      </c>
      <c r="B6093" s="366">
        <v>2853.58</v>
      </c>
    </row>
    <row r="6094" spans="1:2">
      <c r="A6094" s="365" t="s">
        <v>6259</v>
      </c>
      <c r="B6094" s="366">
        <v>3504.12</v>
      </c>
    </row>
    <row r="6095" spans="1:2">
      <c r="A6095" s="365" t="s">
        <v>6260</v>
      </c>
      <c r="B6095" s="366">
        <v>3254.46</v>
      </c>
    </row>
    <row r="6096" spans="1:2">
      <c r="A6096" s="365" t="s">
        <v>6261</v>
      </c>
      <c r="B6096" s="366">
        <v>4629.92</v>
      </c>
    </row>
    <row r="6097" spans="1:2">
      <c r="A6097" s="365" t="s">
        <v>6262</v>
      </c>
      <c r="B6097" s="366">
        <v>4301.7700000000004</v>
      </c>
    </row>
    <row r="6098" spans="1:2">
      <c r="A6098" s="365" t="s">
        <v>6263</v>
      </c>
      <c r="B6098" s="366">
        <v>5752.28</v>
      </c>
    </row>
    <row r="6099" spans="1:2">
      <c r="A6099" s="365" t="s">
        <v>6264</v>
      </c>
      <c r="B6099" s="366">
        <v>5345.9</v>
      </c>
    </row>
    <row r="6100" spans="1:2">
      <c r="A6100" s="365" t="s">
        <v>6265</v>
      </c>
      <c r="B6100" s="366">
        <v>1670.17</v>
      </c>
    </row>
    <row r="6101" spans="1:2">
      <c r="A6101" s="365" t="s">
        <v>6266</v>
      </c>
      <c r="B6101" s="366">
        <v>1541.85</v>
      </c>
    </row>
    <row r="6102" spans="1:2">
      <c r="A6102" s="365" t="s">
        <v>6267</v>
      </c>
      <c r="B6102" s="366">
        <v>2030.09</v>
      </c>
    </row>
    <row r="6103" spans="1:2">
      <c r="A6103" s="365" t="s">
        <v>6268</v>
      </c>
      <c r="B6103" s="366">
        <v>1875.36</v>
      </c>
    </row>
    <row r="6104" spans="1:2">
      <c r="A6104" s="365" t="s">
        <v>6269</v>
      </c>
      <c r="B6104" s="366">
        <v>2319.0500000000002</v>
      </c>
    </row>
    <row r="6105" spans="1:2">
      <c r="A6105" s="365" t="s">
        <v>6270</v>
      </c>
      <c r="B6105" s="366">
        <v>2144.7399999999998</v>
      </c>
    </row>
    <row r="6106" spans="1:2">
      <c r="A6106" s="365" t="s">
        <v>6271</v>
      </c>
      <c r="B6106" s="366">
        <v>2656.46</v>
      </c>
    </row>
    <row r="6107" spans="1:2">
      <c r="A6107" s="365" t="s">
        <v>6272</v>
      </c>
      <c r="B6107" s="366">
        <v>2457.17</v>
      </c>
    </row>
    <row r="6108" spans="1:2">
      <c r="A6108" s="365" t="s">
        <v>6273</v>
      </c>
      <c r="B6108" s="366">
        <v>2940.85</v>
      </c>
    </row>
    <row r="6109" spans="1:2">
      <c r="A6109" s="365" t="s">
        <v>6274</v>
      </c>
      <c r="B6109" s="366">
        <v>2722.28</v>
      </c>
    </row>
    <row r="6110" spans="1:2">
      <c r="A6110" s="365" t="s">
        <v>6275</v>
      </c>
      <c r="B6110" s="366">
        <v>3283.51</v>
      </c>
    </row>
    <row r="6111" spans="1:2">
      <c r="A6111" s="365" t="s">
        <v>6276</v>
      </c>
      <c r="B6111" s="366">
        <v>3039.49</v>
      </c>
    </row>
    <row r="6112" spans="1:2">
      <c r="A6112" s="365" t="s">
        <v>6277</v>
      </c>
      <c r="B6112" s="366">
        <v>3861.43</v>
      </c>
    </row>
    <row r="6113" spans="1:2">
      <c r="A6113" s="365" t="s">
        <v>6278</v>
      </c>
      <c r="B6113" s="366">
        <v>3578.24</v>
      </c>
    </row>
    <row r="6114" spans="1:2">
      <c r="A6114" s="365" t="s">
        <v>6279</v>
      </c>
      <c r="B6114" s="366">
        <v>4816.29</v>
      </c>
    </row>
    <row r="6115" spans="1:2">
      <c r="A6115" s="365" t="s">
        <v>6280</v>
      </c>
      <c r="B6115" s="366">
        <v>4463.53</v>
      </c>
    </row>
    <row r="6116" spans="1:2">
      <c r="A6116" s="365" t="s">
        <v>6281</v>
      </c>
      <c r="B6116" s="366">
        <v>5619.66</v>
      </c>
    </row>
    <row r="6117" spans="1:2">
      <c r="A6117" s="365" t="s">
        <v>6282</v>
      </c>
      <c r="B6117" s="366">
        <v>5208.01</v>
      </c>
    </row>
    <row r="6118" spans="1:2">
      <c r="A6118" s="365" t="s">
        <v>6283</v>
      </c>
      <c r="B6118" s="366">
        <v>5766.43</v>
      </c>
    </row>
    <row r="6119" spans="1:2">
      <c r="A6119" s="365" t="s">
        <v>6284</v>
      </c>
      <c r="B6119" s="366">
        <v>5344.83</v>
      </c>
    </row>
    <row r="6120" spans="1:2">
      <c r="A6120" s="365" t="s">
        <v>6285</v>
      </c>
      <c r="B6120" s="366">
        <v>6398.15</v>
      </c>
    </row>
    <row r="6121" spans="1:2">
      <c r="A6121" s="365" t="s">
        <v>6286</v>
      </c>
      <c r="B6121" s="366">
        <v>5930.71</v>
      </c>
    </row>
    <row r="6122" spans="1:2">
      <c r="A6122" s="365" t="s">
        <v>6287</v>
      </c>
      <c r="B6122" s="366">
        <v>7991.89</v>
      </c>
    </row>
    <row r="6123" spans="1:2">
      <c r="A6123" s="365" t="s">
        <v>6288</v>
      </c>
      <c r="B6123" s="366">
        <v>7408.68</v>
      </c>
    </row>
    <row r="6124" spans="1:2">
      <c r="A6124" s="365" t="s">
        <v>6289</v>
      </c>
      <c r="B6124" s="366">
        <v>7321.68</v>
      </c>
    </row>
    <row r="6125" spans="1:2">
      <c r="A6125" s="365" t="s">
        <v>6290</v>
      </c>
      <c r="B6125" s="366">
        <v>6794.57</v>
      </c>
    </row>
    <row r="6126" spans="1:2">
      <c r="A6126" s="365" t="s">
        <v>6291</v>
      </c>
      <c r="B6126" s="366">
        <v>8125.3</v>
      </c>
    </row>
    <row r="6127" spans="1:2">
      <c r="A6127" s="365" t="s">
        <v>6292</v>
      </c>
      <c r="B6127" s="366">
        <v>7540.68</v>
      </c>
    </row>
    <row r="6128" spans="1:2">
      <c r="A6128" s="365" t="s">
        <v>6293</v>
      </c>
      <c r="B6128" s="366">
        <v>10152.85</v>
      </c>
    </row>
    <row r="6129" spans="1:2">
      <c r="A6129" s="365" t="s">
        <v>6294</v>
      </c>
      <c r="B6129" s="366">
        <v>9423.06</v>
      </c>
    </row>
    <row r="6130" spans="1:2">
      <c r="A6130" s="365" t="s">
        <v>6295</v>
      </c>
      <c r="B6130" s="366">
        <v>89.77</v>
      </c>
    </row>
    <row r="6131" spans="1:2">
      <c r="A6131" s="365" t="s">
        <v>6296</v>
      </c>
      <c r="B6131" s="366">
        <v>82.71</v>
      </c>
    </row>
    <row r="6132" spans="1:2">
      <c r="A6132" s="365" t="s">
        <v>6297</v>
      </c>
      <c r="B6132" s="366">
        <v>119.68</v>
      </c>
    </row>
    <row r="6133" spans="1:2">
      <c r="A6133" s="365" t="s">
        <v>6298</v>
      </c>
      <c r="B6133" s="366">
        <v>110.27</v>
      </c>
    </row>
    <row r="6134" spans="1:2">
      <c r="A6134" s="365" t="s">
        <v>6299</v>
      </c>
      <c r="B6134" s="366">
        <v>149.63</v>
      </c>
    </row>
    <row r="6135" spans="1:2">
      <c r="A6135" s="365" t="s">
        <v>6300</v>
      </c>
      <c r="B6135" s="366">
        <v>137.87</v>
      </c>
    </row>
    <row r="6136" spans="1:2">
      <c r="A6136" s="365" t="s">
        <v>6301</v>
      </c>
      <c r="B6136" s="366">
        <v>179.48</v>
      </c>
    </row>
    <row r="6137" spans="1:2">
      <c r="A6137" s="365" t="s">
        <v>6302</v>
      </c>
      <c r="B6137" s="366">
        <v>165.38</v>
      </c>
    </row>
    <row r="6138" spans="1:2">
      <c r="A6138" s="365" t="s">
        <v>6303</v>
      </c>
      <c r="B6138" s="366">
        <v>239.51</v>
      </c>
    </row>
    <row r="6139" spans="1:2">
      <c r="A6139" s="365" t="s">
        <v>6304</v>
      </c>
      <c r="B6139" s="366">
        <v>220.69</v>
      </c>
    </row>
    <row r="6140" spans="1:2">
      <c r="A6140" s="365" t="s">
        <v>6305</v>
      </c>
      <c r="B6140" s="366">
        <v>269.49</v>
      </c>
    </row>
    <row r="6141" spans="1:2">
      <c r="A6141" s="365" t="s">
        <v>6306</v>
      </c>
      <c r="B6141" s="366">
        <v>248.31</v>
      </c>
    </row>
    <row r="6142" spans="1:2">
      <c r="A6142" s="365" t="s">
        <v>6307</v>
      </c>
      <c r="B6142" s="366">
        <v>298.99</v>
      </c>
    </row>
    <row r="6143" spans="1:2">
      <c r="A6143" s="365" t="s">
        <v>6308</v>
      </c>
      <c r="B6143" s="366">
        <v>275.51</v>
      </c>
    </row>
    <row r="6144" spans="1:2">
      <c r="A6144" s="365" t="s">
        <v>6309</v>
      </c>
      <c r="B6144" s="366">
        <v>358.54</v>
      </c>
    </row>
    <row r="6145" spans="1:2">
      <c r="A6145" s="365" t="s">
        <v>6310</v>
      </c>
      <c r="B6145" s="366">
        <v>330.36</v>
      </c>
    </row>
    <row r="6146" spans="1:2">
      <c r="A6146" s="365" t="s">
        <v>6311</v>
      </c>
      <c r="B6146" s="366">
        <v>419.06</v>
      </c>
    </row>
    <row r="6147" spans="1:2">
      <c r="A6147" s="365" t="s">
        <v>6312</v>
      </c>
      <c r="B6147" s="366">
        <v>386.12</v>
      </c>
    </row>
    <row r="6148" spans="1:2">
      <c r="A6148" s="365" t="s">
        <v>6313</v>
      </c>
      <c r="B6148" s="366">
        <v>104.43</v>
      </c>
    </row>
    <row r="6149" spans="1:2">
      <c r="A6149" s="365" t="s">
        <v>6314</v>
      </c>
      <c r="B6149" s="366">
        <v>96.4</v>
      </c>
    </row>
    <row r="6150" spans="1:2">
      <c r="A6150" s="365" t="s">
        <v>6315</v>
      </c>
      <c r="B6150" s="366">
        <v>139.19</v>
      </c>
    </row>
    <row r="6151" spans="1:2">
      <c r="A6151" s="365" t="s">
        <v>6316</v>
      </c>
      <c r="B6151" s="366">
        <v>128.47999999999999</v>
      </c>
    </row>
    <row r="6152" spans="1:2">
      <c r="A6152" s="365" t="s">
        <v>6317</v>
      </c>
      <c r="B6152" s="366">
        <v>174.03</v>
      </c>
    </row>
    <row r="6153" spans="1:2">
      <c r="A6153" s="365" t="s">
        <v>6318</v>
      </c>
      <c r="B6153" s="366">
        <v>160.65</v>
      </c>
    </row>
    <row r="6154" spans="1:2">
      <c r="A6154" s="365" t="s">
        <v>6319</v>
      </c>
      <c r="B6154" s="366">
        <v>208.78</v>
      </c>
    </row>
    <row r="6155" spans="1:2">
      <c r="A6155" s="365" t="s">
        <v>6320</v>
      </c>
      <c r="B6155" s="366">
        <v>192.71</v>
      </c>
    </row>
    <row r="6156" spans="1:2">
      <c r="A6156" s="365" t="s">
        <v>6321</v>
      </c>
      <c r="B6156" s="366">
        <v>243.81</v>
      </c>
    </row>
    <row r="6157" spans="1:2">
      <c r="A6157" s="365" t="s">
        <v>6322</v>
      </c>
      <c r="B6157" s="366">
        <v>225.05</v>
      </c>
    </row>
    <row r="6158" spans="1:2">
      <c r="A6158" s="365" t="s">
        <v>6323</v>
      </c>
      <c r="B6158" s="366">
        <v>278.55</v>
      </c>
    </row>
    <row r="6159" spans="1:2">
      <c r="A6159" s="365" t="s">
        <v>6324</v>
      </c>
      <c r="B6159" s="366">
        <v>257.12</v>
      </c>
    </row>
    <row r="6160" spans="1:2">
      <c r="A6160" s="365" t="s">
        <v>6325</v>
      </c>
      <c r="B6160" s="366">
        <v>313.39</v>
      </c>
    </row>
    <row r="6161" spans="1:2">
      <c r="A6161" s="365" t="s">
        <v>6326</v>
      </c>
      <c r="B6161" s="366">
        <v>289.27999999999997</v>
      </c>
    </row>
    <row r="6162" spans="1:2">
      <c r="A6162" s="365" t="s">
        <v>6327</v>
      </c>
      <c r="B6162" s="366">
        <v>347.81</v>
      </c>
    </row>
    <row r="6163" spans="1:2">
      <c r="A6163" s="365" t="s">
        <v>6328</v>
      </c>
      <c r="B6163" s="366">
        <v>321.07</v>
      </c>
    </row>
    <row r="6164" spans="1:2">
      <c r="A6164" s="365" t="s">
        <v>6329</v>
      </c>
      <c r="B6164" s="366">
        <v>417.79</v>
      </c>
    </row>
    <row r="6165" spans="1:2">
      <c r="A6165" s="365" t="s">
        <v>6330</v>
      </c>
      <c r="B6165" s="366">
        <v>385.64</v>
      </c>
    </row>
    <row r="6166" spans="1:2">
      <c r="A6166" s="365" t="s">
        <v>6331</v>
      </c>
      <c r="B6166" s="366">
        <v>487.37</v>
      </c>
    </row>
    <row r="6167" spans="1:2">
      <c r="A6167" s="365" t="s">
        <v>6332</v>
      </c>
      <c r="B6167" s="366">
        <v>449.87</v>
      </c>
    </row>
    <row r="6168" spans="1:2">
      <c r="A6168" s="365" t="s">
        <v>6333</v>
      </c>
      <c r="B6168" s="366">
        <v>556.99</v>
      </c>
    </row>
    <row r="6169" spans="1:2">
      <c r="A6169" s="365" t="s">
        <v>6334</v>
      </c>
      <c r="B6169" s="366">
        <v>514.13</v>
      </c>
    </row>
    <row r="6170" spans="1:2">
      <c r="A6170" s="365" t="s">
        <v>6335</v>
      </c>
      <c r="B6170" s="366">
        <v>259.27</v>
      </c>
    </row>
    <row r="6171" spans="1:2">
      <c r="A6171" s="365" t="s">
        <v>6336</v>
      </c>
      <c r="B6171" s="366">
        <v>240</v>
      </c>
    </row>
    <row r="6172" spans="1:2">
      <c r="A6172" s="365" t="s">
        <v>6337</v>
      </c>
      <c r="B6172" s="366">
        <v>302.69</v>
      </c>
    </row>
    <row r="6173" spans="1:2">
      <c r="A6173" s="365" t="s">
        <v>6338</v>
      </c>
      <c r="B6173" s="366">
        <v>280.19</v>
      </c>
    </row>
    <row r="6174" spans="1:2">
      <c r="A6174" s="365" t="s">
        <v>6339</v>
      </c>
      <c r="B6174" s="366">
        <v>345.87</v>
      </c>
    </row>
    <row r="6175" spans="1:2">
      <c r="A6175" s="365" t="s">
        <v>6340</v>
      </c>
      <c r="B6175" s="366">
        <v>320.16000000000003</v>
      </c>
    </row>
    <row r="6176" spans="1:2">
      <c r="A6176" s="365" t="s">
        <v>6341</v>
      </c>
      <c r="B6176" s="366">
        <v>389.15</v>
      </c>
    </row>
    <row r="6177" spans="1:2">
      <c r="A6177" s="365" t="s">
        <v>6342</v>
      </c>
      <c r="B6177" s="366">
        <v>360.23</v>
      </c>
    </row>
    <row r="6178" spans="1:2">
      <c r="A6178" s="365" t="s">
        <v>6343</v>
      </c>
      <c r="B6178" s="366">
        <v>432.35</v>
      </c>
    </row>
    <row r="6179" spans="1:2">
      <c r="A6179" s="365" t="s">
        <v>6344</v>
      </c>
      <c r="B6179" s="366">
        <v>400.21</v>
      </c>
    </row>
    <row r="6180" spans="1:2">
      <c r="A6180" s="365" t="s">
        <v>6345</v>
      </c>
      <c r="B6180" s="366">
        <v>518.79</v>
      </c>
    </row>
    <row r="6181" spans="1:2">
      <c r="A6181" s="365" t="s">
        <v>6346</v>
      </c>
      <c r="B6181" s="366">
        <v>480.23</v>
      </c>
    </row>
    <row r="6182" spans="1:2">
      <c r="A6182" s="365" t="s">
        <v>6347</v>
      </c>
      <c r="B6182" s="366">
        <v>604.84</v>
      </c>
    </row>
    <row r="6183" spans="1:2">
      <c r="A6183" s="365" t="s">
        <v>6348</v>
      </c>
      <c r="B6183" s="366">
        <v>559.9</v>
      </c>
    </row>
    <row r="6184" spans="1:2">
      <c r="A6184" s="365" t="s">
        <v>6349</v>
      </c>
      <c r="B6184" s="366">
        <v>691.64</v>
      </c>
    </row>
    <row r="6185" spans="1:2">
      <c r="A6185" s="365" t="s">
        <v>6350</v>
      </c>
      <c r="B6185" s="366">
        <v>640.23</v>
      </c>
    </row>
    <row r="6186" spans="1:2">
      <c r="A6186" s="365" t="s">
        <v>6351</v>
      </c>
      <c r="B6186" s="366">
        <v>778.01</v>
      </c>
    </row>
    <row r="6187" spans="1:2">
      <c r="A6187" s="365" t="s">
        <v>6352</v>
      </c>
      <c r="B6187" s="366">
        <v>720.17</v>
      </c>
    </row>
    <row r="6188" spans="1:2">
      <c r="A6188" s="365" t="s">
        <v>6353</v>
      </c>
      <c r="B6188" s="366">
        <v>865.57</v>
      </c>
    </row>
    <row r="6189" spans="1:2">
      <c r="A6189" s="365" t="s">
        <v>6354</v>
      </c>
      <c r="B6189" s="366">
        <v>801.3</v>
      </c>
    </row>
    <row r="6190" spans="1:2">
      <c r="A6190" s="365" t="s">
        <v>6355</v>
      </c>
      <c r="B6190" s="366">
        <v>1037.52</v>
      </c>
    </row>
    <row r="6191" spans="1:2">
      <c r="A6191" s="365" t="s">
        <v>6356</v>
      </c>
      <c r="B6191" s="366">
        <v>960.4</v>
      </c>
    </row>
    <row r="6192" spans="1:2">
      <c r="A6192" s="365" t="s">
        <v>6357</v>
      </c>
      <c r="B6192" s="366">
        <v>390.83</v>
      </c>
    </row>
    <row r="6193" spans="1:2">
      <c r="A6193" s="365" t="s">
        <v>6358</v>
      </c>
      <c r="B6193" s="366">
        <v>362.08</v>
      </c>
    </row>
    <row r="6194" spans="1:2">
      <c r="A6194" s="365" t="s">
        <v>6359</v>
      </c>
      <c r="B6194" s="366">
        <v>456.42</v>
      </c>
    </row>
    <row r="6195" spans="1:2">
      <c r="A6195" s="365" t="s">
        <v>6360</v>
      </c>
      <c r="B6195" s="366">
        <v>422.84</v>
      </c>
    </row>
    <row r="6196" spans="1:2">
      <c r="A6196" s="365" t="s">
        <v>6361</v>
      </c>
      <c r="B6196" s="366">
        <v>521.51</v>
      </c>
    </row>
    <row r="6197" spans="1:2">
      <c r="A6197" s="365" t="s">
        <v>6362</v>
      </c>
      <c r="B6197" s="366">
        <v>483.15</v>
      </c>
    </row>
    <row r="6198" spans="1:2">
      <c r="A6198" s="365" t="s">
        <v>6363</v>
      </c>
      <c r="B6198" s="366">
        <v>586.66999999999996</v>
      </c>
    </row>
    <row r="6199" spans="1:2">
      <c r="A6199" s="365" t="s">
        <v>6364</v>
      </c>
      <c r="B6199" s="366">
        <v>543.51</v>
      </c>
    </row>
    <row r="6200" spans="1:2">
      <c r="A6200" s="365" t="s">
        <v>6365</v>
      </c>
      <c r="B6200" s="366">
        <v>651.83000000000004</v>
      </c>
    </row>
    <row r="6201" spans="1:2">
      <c r="A6201" s="365" t="s">
        <v>6366</v>
      </c>
      <c r="B6201" s="366">
        <v>603.87</v>
      </c>
    </row>
    <row r="6202" spans="1:2">
      <c r="A6202" s="365" t="s">
        <v>6367</v>
      </c>
      <c r="B6202" s="366">
        <v>782.14</v>
      </c>
    </row>
    <row r="6203" spans="1:2">
      <c r="A6203" s="365" t="s">
        <v>6368</v>
      </c>
      <c r="B6203" s="366">
        <v>724.6</v>
      </c>
    </row>
    <row r="6204" spans="1:2">
      <c r="A6204" s="365" t="s">
        <v>6369</v>
      </c>
      <c r="B6204" s="366">
        <v>912.4</v>
      </c>
    </row>
    <row r="6205" spans="1:2">
      <c r="A6205" s="365" t="s">
        <v>6370</v>
      </c>
      <c r="B6205" s="366">
        <v>845.27</v>
      </c>
    </row>
    <row r="6206" spans="1:2">
      <c r="A6206" s="365" t="s">
        <v>6371</v>
      </c>
      <c r="B6206" s="366">
        <v>1042.71</v>
      </c>
    </row>
    <row r="6207" spans="1:2">
      <c r="A6207" s="365" t="s">
        <v>6372</v>
      </c>
      <c r="B6207" s="366">
        <v>966</v>
      </c>
    </row>
    <row r="6208" spans="1:2">
      <c r="A6208" s="365" t="s">
        <v>6373</v>
      </c>
      <c r="B6208" s="366">
        <v>1172.98</v>
      </c>
    </row>
    <row r="6209" spans="1:2">
      <c r="A6209" s="365" t="s">
        <v>6374</v>
      </c>
      <c r="B6209" s="366">
        <v>1086.68</v>
      </c>
    </row>
    <row r="6210" spans="1:2">
      <c r="A6210" s="365" t="s">
        <v>6375</v>
      </c>
      <c r="B6210" s="366">
        <v>1303.6600000000001</v>
      </c>
    </row>
    <row r="6211" spans="1:2">
      <c r="A6211" s="365" t="s">
        <v>6376</v>
      </c>
      <c r="B6211" s="366">
        <v>1207.75</v>
      </c>
    </row>
    <row r="6212" spans="1:2">
      <c r="A6212" s="365" t="s">
        <v>6377</v>
      </c>
      <c r="B6212" s="366">
        <v>1564.25</v>
      </c>
    </row>
    <row r="6213" spans="1:2">
      <c r="A6213" s="365" t="s">
        <v>6378</v>
      </c>
      <c r="B6213" s="366">
        <v>1449.16</v>
      </c>
    </row>
    <row r="6214" spans="1:2">
      <c r="A6214" s="365" t="s">
        <v>6379</v>
      </c>
      <c r="B6214" s="366">
        <v>1694.54</v>
      </c>
    </row>
    <row r="6215" spans="1:2">
      <c r="A6215" s="365" t="s">
        <v>6380</v>
      </c>
      <c r="B6215" s="366">
        <v>1569.87</v>
      </c>
    </row>
    <row r="6216" spans="1:2">
      <c r="A6216" s="365" t="s">
        <v>6381</v>
      </c>
      <c r="B6216" s="366">
        <v>1955.13</v>
      </c>
    </row>
    <row r="6217" spans="1:2">
      <c r="A6217" s="365" t="s">
        <v>6382</v>
      </c>
      <c r="B6217" s="366">
        <v>1811.29</v>
      </c>
    </row>
    <row r="6218" spans="1:2">
      <c r="A6218" s="365" t="s">
        <v>6383</v>
      </c>
      <c r="B6218" s="366">
        <v>2606.96</v>
      </c>
    </row>
    <row r="6219" spans="1:2">
      <c r="A6219" s="365" t="s">
        <v>6384</v>
      </c>
      <c r="B6219" s="366">
        <v>2415.16</v>
      </c>
    </row>
    <row r="6220" spans="1:2">
      <c r="A6220" s="365" t="s">
        <v>6385</v>
      </c>
      <c r="B6220" s="366">
        <v>3258.8</v>
      </c>
    </row>
    <row r="6221" spans="1:2">
      <c r="A6221" s="365" t="s">
        <v>6386</v>
      </c>
      <c r="B6221" s="366">
        <v>3019.04</v>
      </c>
    </row>
    <row r="6222" spans="1:2">
      <c r="A6222" s="365" t="s">
        <v>6387</v>
      </c>
      <c r="B6222" s="366">
        <v>833.7</v>
      </c>
    </row>
    <row r="6223" spans="1:2">
      <c r="A6223" s="365" t="s">
        <v>6388</v>
      </c>
      <c r="B6223" s="366">
        <v>773.31</v>
      </c>
    </row>
    <row r="6224" spans="1:2">
      <c r="A6224" s="365" t="s">
        <v>6389</v>
      </c>
      <c r="B6224" s="366">
        <v>1000.35</v>
      </c>
    </row>
    <row r="6225" spans="1:2">
      <c r="A6225" s="365" t="s">
        <v>6390</v>
      </c>
      <c r="B6225" s="366">
        <v>927.89</v>
      </c>
    </row>
    <row r="6226" spans="1:2">
      <c r="A6226" s="365" t="s">
        <v>6391</v>
      </c>
      <c r="B6226" s="366">
        <v>1166.97</v>
      </c>
    </row>
    <row r="6227" spans="1:2">
      <c r="A6227" s="365" t="s">
        <v>6392</v>
      </c>
      <c r="B6227" s="366">
        <v>1082.44</v>
      </c>
    </row>
    <row r="6228" spans="1:2">
      <c r="A6228" s="365" t="s">
        <v>6393</v>
      </c>
      <c r="B6228" s="366">
        <v>1333.61</v>
      </c>
    </row>
    <row r="6229" spans="1:2">
      <c r="A6229" s="365" t="s">
        <v>6394</v>
      </c>
      <c r="B6229" s="366">
        <v>1237.01</v>
      </c>
    </row>
    <row r="6230" spans="1:2">
      <c r="A6230" s="365" t="s">
        <v>6395</v>
      </c>
      <c r="B6230" s="366">
        <v>1500.25</v>
      </c>
    </row>
    <row r="6231" spans="1:2">
      <c r="A6231" s="365" t="s">
        <v>6396</v>
      </c>
      <c r="B6231" s="366">
        <v>1391.58</v>
      </c>
    </row>
    <row r="6232" spans="1:2">
      <c r="A6232" s="365" t="s">
        <v>6397</v>
      </c>
      <c r="B6232" s="366">
        <v>1667.44</v>
      </c>
    </row>
    <row r="6233" spans="1:2">
      <c r="A6233" s="365" t="s">
        <v>6398</v>
      </c>
      <c r="B6233" s="366">
        <v>1546.67</v>
      </c>
    </row>
    <row r="6234" spans="1:2">
      <c r="A6234" s="365" t="s">
        <v>6399</v>
      </c>
      <c r="B6234" s="366">
        <v>2000.72</v>
      </c>
    </row>
    <row r="6235" spans="1:2">
      <c r="A6235" s="365" t="s">
        <v>6400</v>
      </c>
      <c r="B6235" s="366">
        <v>1855.8</v>
      </c>
    </row>
    <row r="6236" spans="1:2">
      <c r="A6236" s="365" t="s">
        <v>6401</v>
      </c>
      <c r="B6236" s="366">
        <v>2500.66</v>
      </c>
    </row>
    <row r="6237" spans="1:2">
      <c r="A6237" s="365" t="s">
        <v>6402</v>
      </c>
      <c r="B6237" s="366">
        <v>2319.5300000000002</v>
      </c>
    </row>
    <row r="6238" spans="1:2">
      <c r="A6238" s="365" t="s">
        <v>6403</v>
      </c>
      <c r="B6238" s="366">
        <v>2917.75</v>
      </c>
    </row>
    <row r="6239" spans="1:2">
      <c r="A6239" s="365" t="s">
        <v>6404</v>
      </c>
      <c r="B6239" s="366">
        <v>2706.4</v>
      </c>
    </row>
    <row r="6240" spans="1:2">
      <c r="A6240" s="365" t="s">
        <v>6405</v>
      </c>
      <c r="B6240" s="366">
        <v>3001.08</v>
      </c>
    </row>
    <row r="6241" spans="1:2">
      <c r="A6241" s="365" t="s">
        <v>6406</v>
      </c>
      <c r="B6241" s="366">
        <v>2783.7</v>
      </c>
    </row>
    <row r="6242" spans="1:2">
      <c r="A6242" s="365" t="s">
        <v>6407</v>
      </c>
      <c r="B6242" s="366">
        <v>3334.34</v>
      </c>
    </row>
    <row r="6243" spans="1:2">
      <c r="A6243" s="365" t="s">
        <v>6408</v>
      </c>
      <c r="B6243" s="366">
        <v>3092.82</v>
      </c>
    </row>
    <row r="6244" spans="1:2">
      <c r="A6244" s="365" t="s">
        <v>6409</v>
      </c>
      <c r="B6244" s="366">
        <v>4168.04</v>
      </c>
    </row>
    <row r="6245" spans="1:2">
      <c r="A6245" s="365" t="s">
        <v>6410</v>
      </c>
      <c r="B6245" s="366">
        <v>3866.13</v>
      </c>
    </row>
    <row r="6246" spans="1:2">
      <c r="A6246" s="365" t="s">
        <v>6411</v>
      </c>
      <c r="B6246" s="366">
        <v>3785.4</v>
      </c>
    </row>
    <row r="6247" spans="1:2">
      <c r="A6247" s="365" t="s">
        <v>6412</v>
      </c>
      <c r="B6247" s="366">
        <v>3514.43</v>
      </c>
    </row>
    <row r="6248" spans="1:2">
      <c r="A6248" s="365" t="s">
        <v>6413</v>
      </c>
      <c r="B6248" s="366">
        <v>4205.79</v>
      </c>
    </row>
    <row r="6249" spans="1:2">
      <c r="A6249" s="365" t="s">
        <v>6414</v>
      </c>
      <c r="B6249" s="366">
        <v>3904.72</v>
      </c>
    </row>
    <row r="6250" spans="1:2">
      <c r="A6250" s="365" t="s">
        <v>6415</v>
      </c>
      <c r="B6250" s="366">
        <v>5257.48</v>
      </c>
    </row>
    <row r="6251" spans="1:2">
      <c r="A6251" s="365" t="s">
        <v>6416</v>
      </c>
      <c r="B6251" s="366">
        <v>4881.13</v>
      </c>
    </row>
    <row r="6252" spans="1:2">
      <c r="A6252" s="365" t="s">
        <v>6417</v>
      </c>
      <c r="B6252" s="366">
        <v>255.26</v>
      </c>
    </row>
    <row r="6253" spans="1:2">
      <c r="A6253" s="365" t="s">
        <v>6418</v>
      </c>
      <c r="B6253" s="366">
        <v>241.45</v>
      </c>
    </row>
    <row r="6254" spans="1:2">
      <c r="A6254" s="365" t="s">
        <v>6419</v>
      </c>
      <c r="B6254" s="366">
        <v>268.56</v>
      </c>
    </row>
    <row r="6255" spans="1:2">
      <c r="A6255" s="365" t="s">
        <v>6420</v>
      </c>
      <c r="B6255" s="366">
        <v>254.07</v>
      </c>
    </row>
    <row r="6256" spans="1:2">
      <c r="A6256" s="365" t="s">
        <v>6421</v>
      </c>
      <c r="B6256" s="366">
        <v>206.87</v>
      </c>
    </row>
    <row r="6257" spans="1:2">
      <c r="A6257" s="365" t="s">
        <v>6422</v>
      </c>
      <c r="B6257" s="366">
        <v>194.47</v>
      </c>
    </row>
    <row r="6258" spans="1:2">
      <c r="A6258" s="365" t="s">
        <v>6423</v>
      </c>
      <c r="B6258" s="366">
        <v>182.77</v>
      </c>
    </row>
    <row r="6259" spans="1:2">
      <c r="A6259" s="365" t="s">
        <v>6424</v>
      </c>
      <c r="B6259" s="366">
        <v>171.1</v>
      </c>
    </row>
    <row r="6260" spans="1:2">
      <c r="A6260" s="365" t="s">
        <v>6425</v>
      </c>
      <c r="B6260" s="366">
        <v>175.97</v>
      </c>
    </row>
    <row r="6261" spans="1:2">
      <c r="A6261" s="365" t="s">
        <v>6426</v>
      </c>
      <c r="B6261" s="366">
        <v>161.16</v>
      </c>
    </row>
    <row r="6262" spans="1:2">
      <c r="A6262" s="365" t="s">
        <v>6427</v>
      </c>
      <c r="B6262" s="366">
        <v>220.47</v>
      </c>
    </row>
    <row r="6263" spans="1:2">
      <c r="A6263" s="365" t="s">
        <v>6428</v>
      </c>
      <c r="B6263" s="366">
        <v>202.7</v>
      </c>
    </row>
    <row r="6264" spans="1:2">
      <c r="A6264" s="365" t="s">
        <v>6429</v>
      </c>
      <c r="B6264" s="366">
        <v>274.2</v>
      </c>
    </row>
    <row r="6265" spans="1:2">
      <c r="A6265" s="365" t="s">
        <v>6430</v>
      </c>
      <c r="B6265" s="366">
        <v>252.15</v>
      </c>
    </row>
    <row r="6266" spans="1:2">
      <c r="A6266" s="365" t="s">
        <v>6431</v>
      </c>
      <c r="B6266" s="366">
        <v>382.69</v>
      </c>
    </row>
    <row r="6267" spans="1:2">
      <c r="A6267" s="365" t="s">
        <v>6432</v>
      </c>
      <c r="B6267" s="366">
        <v>353.42</v>
      </c>
    </row>
    <row r="6268" spans="1:2">
      <c r="A6268" s="365" t="s">
        <v>6433</v>
      </c>
      <c r="B6268" s="366">
        <v>444.04</v>
      </c>
    </row>
    <row r="6269" spans="1:2">
      <c r="A6269" s="365" t="s">
        <v>6434</v>
      </c>
      <c r="B6269" s="366">
        <v>410.2</v>
      </c>
    </row>
    <row r="6270" spans="1:2">
      <c r="A6270" s="365" t="s">
        <v>6435</v>
      </c>
      <c r="B6270" s="366">
        <v>514.30999999999995</v>
      </c>
    </row>
    <row r="6271" spans="1:2">
      <c r="A6271" s="365" t="s">
        <v>6436</v>
      </c>
      <c r="B6271" s="366">
        <v>474.7</v>
      </c>
    </row>
    <row r="6272" spans="1:2">
      <c r="A6272" s="365" t="s">
        <v>6437</v>
      </c>
      <c r="B6272" s="366">
        <v>747.45</v>
      </c>
    </row>
    <row r="6273" spans="1:2">
      <c r="A6273" s="365" t="s">
        <v>6438</v>
      </c>
      <c r="B6273" s="366">
        <v>692.3</v>
      </c>
    </row>
    <row r="6274" spans="1:2">
      <c r="A6274" s="365" t="s">
        <v>6439</v>
      </c>
      <c r="B6274" s="366">
        <v>823.65</v>
      </c>
    </row>
    <row r="6275" spans="1:2">
      <c r="A6275" s="365" t="s">
        <v>6440</v>
      </c>
      <c r="B6275" s="366">
        <v>763.27</v>
      </c>
    </row>
    <row r="6276" spans="1:2">
      <c r="A6276" s="365" t="s">
        <v>6441</v>
      </c>
      <c r="B6276" s="366">
        <v>979.93</v>
      </c>
    </row>
    <row r="6277" spans="1:2">
      <c r="A6277" s="365" t="s">
        <v>6442</v>
      </c>
      <c r="B6277" s="366">
        <v>908.72</v>
      </c>
    </row>
    <row r="6278" spans="1:2">
      <c r="A6278" s="365" t="s">
        <v>6443</v>
      </c>
      <c r="B6278" s="366">
        <v>1835.09</v>
      </c>
    </row>
    <row r="6279" spans="1:2">
      <c r="A6279" s="365" t="s">
        <v>6444</v>
      </c>
      <c r="B6279" s="366">
        <v>1702.45</v>
      </c>
    </row>
    <row r="6280" spans="1:2">
      <c r="A6280" s="365" t="s">
        <v>6445</v>
      </c>
      <c r="B6280" s="366">
        <v>2207.6</v>
      </c>
    </row>
    <row r="6281" spans="1:2">
      <c r="A6281" s="365" t="s">
        <v>6446</v>
      </c>
      <c r="B6281" s="366">
        <v>2055.11</v>
      </c>
    </row>
    <row r="6282" spans="1:2">
      <c r="A6282" s="365" t="s">
        <v>6447</v>
      </c>
      <c r="B6282" s="366">
        <v>2466.89</v>
      </c>
    </row>
    <row r="6283" spans="1:2">
      <c r="A6283" s="365" t="s">
        <v>6448</v>
      </c>
      <c r="B6283" s="366">
        <v>2295.8000000000002</v>
      </c>
    </row>
    <row r="6284" spans="1:2">
      <c r="A6284" s="365" t="s">
        <v>6449</v>
      </c>
      <c r="B6284" s="366">
        <v>3549.96</v>
      </c>
    </row>
    <row r="6285" spans="1:2">
      <c r="A6285" s="365" t="s">
        <v>6450</v>
      </c>
      <c r="B6285" s="366">
        <v>3304.31</v>
      </c>
    </row>
    <row r="6286" spans="1:2">
      <c r="A6286" s="365" t="s">
        <v>6451</v>
      </c>
      <c r="B6286" s="366">
        <v>4231.4399999999996</v>
      </c>
    </row>
    <row r="6287" spans="1:2">
      <c r="A6287" s="365" t="s">
        <v>6452</v>
      </c>
      <c r="B6287" s="366">
        <v>3937.51</v>
      </c>
    </row>
    <row r="6288" spans="1:2">
      <c r="A6288" s="365" t="s">
        <v>6453</v>
      </c>
      <c r="B6288" s="366">
        <v>4584.67</v>
      </c>
    </row>
    <row r="6289" spans="1:2">
      <c r="A6289" s="365" t="s">
        <v>6454</v>
      </c>
      <c r="B6289" s="366">
        <v>4264.9799999999996</v>
      </c>
    </row>
    <row r="6290" spans="1:2">
      <c r="A6290" s="365" t="s">
        <v>6455</v>
      </c>
      <c r="B6290" s="366">
        <v>6743.16</v>
      </c>
    </row>
    <row r="6291" spans="1:2">
      <c r="A6291" s="365" t="s">
        <v>6456</v>
      </c>
      <c r="B6291" s="366">
        <v>6274.94</v>
      </c>
    </row>
    <row r="6292" spans="1:2">
      <c r="A6292" s="365" t="s">
        <v>6457</v>
      </c>
      <c r="B6292" s="366">
        <v>8944.91</v>
      </c>
    </row>
    <row r="6293" spans="1:2">
      <c r="A6293" s="365" t="s">
        <v>6458</v>
      </c>
      <c r="B6293" s="366">
        <v>8322.06</v>
      </c>
    </row>
    <row r="6294" spans="1:2">
      <c r="A6294" s="365" t="s">
        <v>6459</v>
      </c>
      <c r="B6294" s="366">
        <v>11168.97</v>
      </c>
    </row>
    <row r="6295" spans="1:2">
      <c r="A6295" s="365" t="s">
        <v>6460</v>
      </c>
      <c r="B6295" s="366">
        <v>10388.9</v>
      </c>
    </row>
    <row r="6296" spans="1:2">
      <c r="A6296" s="365" t="s">
        <v>6461</v>
      </c>
      <c r="B6296" s="366">
        <v>271.52</v>
      </c>
    </row>
    <row r="6297" spans="1:2">
      <c r="A6297" s="365" t="s">
        <v>6462</v>
      </c>
      <c r="B6297" s="366">
        <v>249.84</v>
      </c>
    </row>
    <row r="6298" spans="1:2">
      <c r="A6298" s="365" t="s">
        <v>6463</v>
      </c>
      <c r="B6298" s="366">
        <v>349.23</v>
      </c>
    </row>
    <row r="6299" spans="1:2">
      <c r="A6299" s="365" t="s">
        <v>6464</v>
      </c>
      <c r="B6299" s="366">
        <v>321.39</v>
      </c>
    </row>
    <row r="6300" spans="1:2">
      <c r="A6300" s="365" t="s">
        <v>6465</v>
      </c>
      <c r="B6300" s="366">
        <v>404.52</v>
      </c>
    </row>
    <row r="6301" spans="1:2">
      <c r="A6301" s="365" t="s">
        <v>6466</v>
      </c>
      <c r="B6301" s="366">
        <v>372.07</v>
      </c>
    </row>
    <row r="6302" spans="1:2">
      <c r="A6302" s="365" t="s">
        <v>6467</v>
      </c>
      <c r="B6302" s="366">
        <v>491.98</v>
      </c>
    </row>
    <row r="6303" spans="1:2">
      <c r="A6303" s="365" t="s">
        <v>6468</v>
      </c>
      <c r="B6303" s="366">
        <v>452.49</v>
      </c>
    </row>
    <row r="6304" spans="1:2">
      <c r="A6304" s="365" t="s">
        <v>6469</v>
      </c>
      <c r="B6304" s="366">
        <v>654.37</v>
      </c>
    </row>
    <row r="6305" spans="1:2">
      <c r="A6305" s="365" t="s">
        <v>6470</v>
      </c>
      <c r="B6305" s="366">
        <v>602.38</v>
      </c>
    </row>
    <row r="6306" spans="1:2">
      <c r="A6306" s="365" t="s">
        <v>6471</v>
      </c>
      <c r="B6306" s="366">
        <v>765.67</v>
      </c>
    </row>
    <row r="6307" spans="1:2">
      <c r="A6307" s="365" t="s">
        <v>6472</v>
      </c>
      <c r="B6307" s="366">
        <v>704.77</v>
      </c>
    </row>
    <row r="6308" spans="1:2">
      <c r="A6308" s="365" t="s">
        <v>6473</v>
      </c>
      <c r="B6308" s="366">
        <v>935.31</v>
      </c>
    </row>
    <row r="6309" spans="1:2">
      <c r="A6309" s="365" t="s">
        <v>6474</v>
      </c>
      <c r="B6309" s="366">
        <v>861.89</v>
      </c>
    </row>
    <row r="6310" spans="1:2">
      <c r="A6310" s="365" t="s">
        <v>6475</v>
      </c>
      <c r="B6310" s="366">
        <v>888.79</v>
      </c>
    </row>
    <row r="6311" spans="1:2">
      <c r="A6311" s="365" t="s">
        <v>6476</v>
      </c>
      <c r="B6311" s="366">
        <v>818.19</v>
      </c>
    </row>
    <row r="6312" spans="1:2">
      <c r="A6312" s="365" t="s">
        <v>6477</v>
      </c>
      <c r="B6312" s="366">
        <v>1186.45</v>
      </c>
    </row>
    <row r="6313" spans="1:2">
      <c r="A6313" s="365" t="s">
        <v>6478</v>
      </c>
      <c r="B6313" s="366">
        <v>1093.83</v>
      </c>
    </row>
    <row r="6314" spans="1:2">
      <c r="A6314" s="365" t="s">
        <v>6479</v>
      </c>
      <c r="B6314" s="366">
        <v>1389.04</v>
      </c>
    </row>
    <row r="6315" spans="1:2">
      <c r="A6315" s="365" t="s">
        <v>6480</v>
      </c>
      <c r="B6315" s="366">
        <v>1280.18</v>
      </c>
    </row>
    <row r="6316" spans="1:2">
      <c r="A6316" s="365" t="s">
        <v>6481</v>
      </c>
      <c r="B6316" s="366">
        <v>1809.11</v>
      </c>
    </row>
    <row r="6317" spans="1:2">
      <c r="A6317" s="365" t="s">
        <v>6482</v>
      </c>
      <c r="B6317" s="366">
        <v>1669.73</v>
      </c>
    </row>
    <row r="6318" spans="1:2">
      <c r="A6318" s="365" t="s">
        <v>6483</v>
      </c>
      <c r="B6318" s="366">
        <v>2037.94</v>
      </c>
    </row>
    <row r="6319" spans="1:2">
      <c r="A6319" s="365" t="s">
        <v>6484</v>
      </c>
      <c r="B6319" s="366">
        <v>1881.18</v>
      </c>
    </row>
    <row r="6320" spans="1:2">
      <c r="A6320" s="365" t="s">
        <v>6485</v>
      </c>
      <c r="B6320" s="366">
        <v>619.73</v>
      </c>
    </row>
    <row r="6321" spans="1:2">
      <c r="A6321" s="365" t="s">
        <v>6486</v>
      </c>
      <c r="B6321" s="366">
        <v>568.91999999999996</v>
      </c>
    </row>
    <row r="6322" spans="1:2">
      <c r="A6322" s="365" t="s">
        <v>6487</v>
      </c>
      <c r="B6322" s="366">
        <v>797.61</v>
      </c>
    </row>
    <row r="6323" spans="1:2">
      <c r="A6323" s="365" t="s">
        <v>6488</v>
      </c>
      <c r="B6323" s="366">
        <v>732.32</v>
      </c>
    </row>
    <row r="6324" spans="1:2">
      <c r="A6324" s="365" t="s">
        <v>6489</v>
      </c>
      <c r="B6324" s="366">
        <v>1077.2</v>
      </c>
    </row>
    <row r="6325" spans="1:2">
      <c r="A6325" s="365" t="s">
        <v>6490</v>
      </c>
      <c r="B6325" s="366">
        <v>990.45</v>
      </c>
    </row>
    <row r="6326" spans="1:2">
      <c r="A6326" s="365" t="s">
        <v>6491</v>
      </c>
      <c r="B6326" s="366">
        <v>1307.5999999999999</v>
      </c>
    </row>
    <row r="6327" spans="1:2">
      <c r="A6327" s="365" t="s">
        <v>6492</v>
      </c>
      <c r="B6327" s="366">
        <v>1202.19</v>
      </c>
    </row>
    <row r="6328" spans="1:2">
      <c r="A6328" s="365" t="s">
        <v>6493</v>
      </c>
      <c r="B6328" s="366">
        <v>1827.98</v>
      </c>
    </row>
    <row r="6329" spans="1:2">
      <c r="A6329" s="365" t="s">
        <v>6494</v>
      </c>
      <c r="B6329" s="366">
        <v>1683.17</v>
      </c>
    </row>
    <row r="6330" spans="1:2">
      <c r="A6330" s="365" t="s">
        <v>6495</v>
      </c>
      <c r="B6330" s="366">
        <v>2130.34</v>
      </c>
    </row>
    <row r="6331" spans="1:2">
      <c r="A6331" s="365" t="s">
        <v>6496</v>
      </c>
      <c r="B6331" s="366">
        <v>1961.23</v>
      </c>
    </row>
    <row r="6332" spans="1:2">
      <c r="A6332" s="365" t="s">
        <v>6497</v>
      </c>
      <c r="B6332" s="366">
        <v>2784.46</v>
      </c>
    </row>
    <row r="6333" spans="1:2">
      <c r="A6333" s="365" t="s">
        <v>6498</v>
      </c>
      <c r="B6333" s="366">
        <v>2567.69</v>
      </c>
    </row>
    <row r="6334" spans="1:2">
      <c r="A6334" s="365" t="s">
        <v>6499</v>
      </c>
      <c r="B6334" s="366">
        <v>3050.42</v>
      </c>
    </row>
    <row r="6335" spans="1:2">
      <c r="A6335" s="365" t="s">
        <v>6500</v>
      </c>
      <c r="B6335" s="366">
        <v>2813.35</v>
      </c>
    </row>
    <row r="6336" spans="1:2">
      <c r="A6336" s="365" t="s">
        <v>6501</v>
      </c>
      <c r="B6336" s="366">
        <v>3582.05</v>
      </c>
    </row>
    <row r="6337" spans="1:2">
      <c r="A6337" s="365" t="s">
        <v>6502</v>
      </c>
      <c r="B6337" s="366">
        <v>3303.81</v>
      </c>
    </row>
    <row r="6338" spans="1:2">
      <c r="A6338" s="365" t="s">
        <v>6503</v>
      </c>
      <c r="B6338" s="366">
        <v>4669.92</v>
      </c>
    </row>
    <row r="6339" spans="1:2">
      <c r="A6339" s="365" t="s">
        <v>6504</v>
      </c>
      <c r="B6339" s="366">
        <v>4312.3</v>
      </c>
    </row>
    <row r="6340" spans="1:2">
      <c r="A6340" s="365" t="s">
        <v>6505</v>
      </c>
      <c r="B6340" s="366">
        <v>6267.11</v>
      </c>
    </row>
    <row r="6341" spans="1:2">
      <c r="A6341" s="365" t="s">
        <v>6506</v>
      </c>
      <c r="B6341" s="366">
        <v>5795.34</v>
      </c>
    </row>
    <row r="6342" spans="1:2">
      <c r="A6342" s="365" t="s">
        <v>6507</v>
      </c>
      <c r="B6342" s="366">
        <v>7087.24</v>
      </c>
    </row>
    <row r="6343" spans="1:2">
      <c r="A6343" s="365" t="s">
        <v>6508</v>
      </c>
      <c r="B6343" s="366">
        <v>6554.65</v>
      </c>
    </row>
    <row r="6344" spans="1:2">
      <c r="A6344" s="365" t="s">
        <v>6509</v>
      </c>
      <c r="B6344" s="366">
        <v>5888.56</v>
      </c>
    </row>
    <row r="6345" spans="1:2">
      <c r="A6345" s="365" t="s">
        <v>6510</v>
      </c>
      <c r="B6345" s="366">
        <v>5415.25</v>
      </c>
    </row>
    <row r="6346" spans="1:2">
      <c r="A6346" s="365" t="s">
        <v>6511</v>
      </c>
      <c r="B6346" s="366">
        <v>15531.41</v>
      </c>
    </row>
    <row r="6347" spans="1:2">
      <c r="A6347" s="365" t="s">
        <v>6512</v>
      </c>
      <c r="B6347" s="366">
        <v>14499.29</v>
      </c>
    </row>
    <row r="6348" spans="1:2">
      <c r="A6348" s="365" t="s">
        <v>6513</v>
      </c>
      <c r="B6348" s="366">
        <v>87.56</v>
      </c>
    </row>
    <row r="6349" spans="1:2">
      <c r="A6349" s="365" t="s">
        <v>6514</v>
      </c>
      <c r="B6349" s="366">
        <v>85.82</v>
      </c>
    </row>
    <row r="6350" spans="1:2">
      <c r="A6350" s="365" t="s">
        <v>6515</v>
      </c>
      <c r="B6350" s="366">
        <v>50.63</v>
      </c>
    </row>
    <row r="6351" spans="1:2">
      <c r="A6351" s="365" t="s">
        <v>6516</v>
      </c>
      <c r="B6351" s="366">
        <v>47.85</v>
      </c>
    </row>
    <row r="6352" spans="1:2">
      <c r="A6352" s="365" t="s">
        <v>6517</v>
      </c>
      <c r="B6352" s="366">
        <v>80.239999999999995</v>
      </c>
    </row>
    <row r="6353" spans="1:2">
      <c r="A6353" s="365" t="s">
        <v>6518</v>
      </c>
      <c r="B6353" s="366">
        <v>76.760000000000005</v>
      </c>
    </row>
    <row r="6354" spans="1:2">
      <c r="A6354" s="365" t="s">
        <v>6519</v>
      </c>
      <c r="B6354" s="366">
        <v>150.09</v>
      </c>
    </row>
    <row r="6355" spans="1:2">
      <c r="A6355" s="365" t="s">
        <v>6520</v>
      </c>
      <c r="B6355" s="366">
        <v>146.26</v>
      </c>
    </row>
    <row r="6356" spans="1:2">
      <c r="A6356" s="365" t="s">
        <v>6521</v>
      </c>
      <c r="B6356" s="366">
        <v>339.04</v>
      </c>
    </row>
    <row r="6357" spans="1:2">
      <c r="A6357" s="365" t="s">
        <v>6522</v>
      </c>
      <c r="B6357" s="366">
        <v>333.82</v>
      </c>
    </row>
    <row r="6358" spans="1:2">
      <c r="A6358" s="365" t="s">
        <v>6523</v>
      </c>
      <c r="B6358" s="366">
        <v>31.81</v>
      </c>
    </row>
    <row r="6359" spans="1:2">
      <c r="A6359" s="365" t="s">
        <v>6524</v>
      </c>
      <c r="B6359" s="366">
        <v>30.42</v>
      </c>
    </row>
    <row r="6360" spans="1:2">
      <c r="A6360" s="365" t="s">
        <v>6525</v>
      </c>
      <c r="B6360" s="366">
        <v>45.62</v>
      </c>
    </row>
    <row r="6361" spans="1:2">
      <c r="A6361" s="365" t="s">
        <v>6526</v>
      </c>
      <c r="B6361" s="366">
        <v>43.88</v>
      </c>
    </row>
    <row r="6362" spans="1:2">
      <c r="A6362" s="365" t="s">
        <v>6527</v>
      </c>
      <c r="B6362" s="366">
        <v>80.290000000000006</v>
      </c>
    </row>
    <row r="6363" spans="1:2">
      <c r="A6363" s="365" t="s">
        <v>6528</v>
      </c>
      <c r="B6363" s="366">
        <v>77.69</v>
      </c>
    </row>
    <row r="6364" spans="1:2">
      <c r="A6364" s="365" t="s">
        <v>6529</v>
      </c>
      <c r="B6364" s="366">
        <v>275.41000000000003</v>
      </c>
    </row>
    <row r="6365" spans="1:2">
      <c r="A6365" s="365" t="s">
        <v>6530</v>
      </c>
      <c r="B6365" s="366">
        <v>271.93</v>
      </c>
    </row>
    <row r="6366" spans="1:2">
      <c r="A6366" s="365" t="s">
        <v>6531</v>
      </c>
      <c r="B6366" s="366">
        <v>64.430000000000007</v>
      </c>
    </row>
    <row r="6367" spans="1:2">
      <c r="A6367" s="365" t="s">
        <v>6532</v>
      </c>
      <c r="B6367" s="366">
        <v>61.31</v>
      </c>
    </row>
    <row r="6368" spans="1:2">
      <c r="A6368" s="365" t="s">
        <v>6533</v>
      </c>
      <c r="B6368" s="366">
        <v>82.11</v>
      </c>
    </row>
    <row r="6369" spans="1:2">
      <c r="A6369" s="365" t="s">
        <v>6534</v>
      </c>
      <c r="B6369" s="366">
        <v>78.12</v>
      </c>
    </row>
    <row r="6370" spans="1:2">
      <c r="A6370" s="365" t="s">
        <v>6535</v>
      </c>
      <c r="B6370" s="366">
        <v>87.91</v>
      </c>
    </row>
    <row r="6371" spans="1:2">
      <c r="A6371" s="365" t="s">
        <v>6536</v>
      </c>
      <c r="B6371" s="366">
        <v>83.57</v>
      </c>
    </row>
    <row r="6372" spans="1:2">
      <c r="A6372" s="365" t="s">
        <v>6537</v>
      </c>
      <c r="B6372" s="366">
        <v>93.79</v>
      </c>
    </row>
    <row r="6373" spans="1:2">
      <c r="A6373" s="365" t="s">
        <v>6538</v>
      </c>
      <c r="B6373" s="366">
        <v>88.93</v>
      </c>
    </row>
    <row r="6374" spans="1:2">
      <c r="A6374" s="365" t="s">
        <v>6539</v>
      </c>
      <c r="B6374" s="366">
        <v>101.59</v>
      </c>
    </row>
    <row r="6375" spans="1:2">
      <c r="A6375" s="365" t="s">
        <v>6540</v>
      </c>
      <c r="B6375" s="366">
        <v>96.38</v>
      </c>
    </row>
    <row r="6376" spans="1:2">
      <c r="A6376" s="365" t="s">
        <v>6541</v>
      </c>
      <c r="B6376" s="366">
        <v>102.46</v>
      </c>
    </row>
    <row r="6377" spans="1:2">
      <c r="A6377" s="365" t="s">
        <v>6542</v>
      </c>
      <c r="B6377" s="366">
        <v>96.74</v>
      </c>
    </row>
    <row r="6378" spans="1:2">
      <c r="A6378" s="365" t="s">
        <v>6543</v>
      </c>
      <c r="B6378" s="366">
        <v>108.87</v>
      </c>
    </row>
    <row r="6379" spans="1:2">
      <c r="A6379" s="365" t="s">
        <v>6544</v>
      </c>
      <c r="B6379" s="366">
        <v>102.79</v>
      </c>
    </row>
    <row r="6380" spans="1:2">
      <c r="A6380" s="365" t="s">
        <v>6545</v>
      </c>
      <c r="B6380" s="366">
        <v>33277.370000000003</v>
      </c>
    </row>
    <row r="6381" spans="1:2">
      <c r="A6381" s="365" t="s">
        <v>6546</v>
      </c>
      <c r="B6381" s="366">
        <v>30840.49</v>
      </c>
    </row>
    <row r="6382" spans="1:2">
      <c r="A6382" s="365" t="s">
        <v>6547</v>
      </c>
      <c r="B6382" s="366">
        <v>54907.67</v>
      </c>
    </row>
    <row r="6383" spans="1:2">
      <c r="A6383" s="365" t="s">
        <v>6548</v>
      </c>
      <c r="B6383" s="366">
        <v>50886.82</v>
      </c>
    </row>
    <row r="6384" spans="1:2">
      <c r="A6384" s="365" t="s">
        <v>6549</v>
      </c>
      <c r="B6384" s="366">
        <v>530</v>
      </c>
    </row>
    <row r="6385" spans="1:2">
      <c r="A6385" s="365" t="s">
        <v>6550</v>
      </c>
      <c r="B6385" s="366">
        <v>530</v>
      </c>
    </row>
    <row r="6386" spans="1:2">
      <c r="A6386" s="365" t="s">
        <v>6551</v>
      </c>
      <c r="B6386" s="366">
        <v>702</v>
      </c>
    </row>
    <row r="6387" spans="1:2">
      <c r="A6387" s="365" t="s">
        <v>6552</v>
      </c>
      <c r="B6387" s="366">
        <v>702</v>
      </c>
    </row>
    <row r="6388" spans="1:2">
      <c r="A6388" s="365" t="s">
        <v>6553</v>
      </c>
      <c r="B6388" s="366">
        <v>974</v>
      </c>
    </row>
    <row r="6389" spans="1:2">
      <c r="A6389" s="365" t="s">
        <v>6554</v>
      </c>
      <c r="B6389" s="366">
        <v>974</v>
      </c>
    </row>
    <row r="6390" spans="1:2">
      <c r="A6390" s="365" t="s">
        <v>6555</v>
      </c>
      <c r="B6390" s="366">
        <v>1189</v>
      </c>
    </row>
    <row r="6391" spans="1:2">
      <c r="A6391" s="365" t="s">
        <v>6556</v>
      </c>
      <c r="B6391" s="366">
        <v>1189</v>
      </c>
    </row>
    <row r="6392" spans="1:2">
      <c r="A6392" s="365" t="s">
        <v>6557</v>
      </c>
      <c r="B6392" s="366">
        <v>1421</v>
      </c>
    </row>
    <row r="6393" spans="1:2">
      <c r="A6393" s="365" t="s">
        <v>6558</v>
      </c>
      <c r="B6393" s="366">
        <v>1421</v>
      </c>
    </row>
    <row r="6394" spans="1:2">
      <c r="A6394" s="365" t="s">
        <v>6559</v>
      </c>
      <c r="B6394" s="366">
        <v>1792</v>
      </c>
    </row>
    <row r="6395" spans="1:2">
      <c r="A6395" s="365" t="s">
        <v>6560</v>
      </c>
      <c r="B6395" s="366">
        <v>1792</v>
      </c>
    </row>
    <row r="6396" spans="1:2">
      <c r="A6396" s="365" t="s">
        <v>6561</v>
      </c>
      <c r="B6396" s="366">
        <v>2165</v>
      </c>
    </row>
    <row r="6397" spans="1:2">
      <c r="A6397" s="365" t="s">
        <v>6562</v>
      </c>
      <c r="B6397" s="366">
        <v>2165</v>
      </c>
    </row>
    <row r="6398" spans="1:2">
      <c r="A6398" s="365" t="s">
        <v>6563</v>
      </c>
      <c r="B6398" s="366">
        <v>3199</v>
      </c>
    </row>
    <row r="6399" spans="1:2">
      <c r="A6399" s="365" t="s">
        <v>6564</v>
      </c>
      <c r="B6399" s="366">
        <v>3199</v>
      </c>
    </row>
    <row r="6400" spans="1:2">
      <c r="A6400" s="365" t="s">
        <v>6565</v>
      </c>
      <c r="B6400" s="366">
        <v>4531</v>
      </c>
    </row>
    <row r="6401" spans="1:2">
      <c r="A6401" s="365" t="s">
        <v>6566</v>
      </c>
      <c r="B6401" s="366">
        <v>4531</v>
      </c>
    </row>
    <row r="6402" spans="1:2">
      <c r="A6402" s="365" t="s">
        <v>6567</v>
      </c>
      <c r="B6402" s="366">
        <v>7033</v>
      </c>
    </row>
    <row r="6403" spans="1:2">
      <c r="A6403" s="365" t="s">
        <v>6568</v>
      </c>
      <c r="B6403" s="366">
        <v>7033</v>
      </c>
    </row>
    <row r="6404" spans="1:2">
      <c r="A6404" s="365" t="s">
        <v>6569</v>
      </c>
      <c r="B6404" s="366">
        <v>15.24</v>
      </c>
    </row>
    <row r="6405" spans="1:2">
      <c r="A6405" s="365" t="s">
        <v>6570</v>
      </c>
      <c r="B6405" s="366">
        <v>14.16</v>
      </c>
    </row>
    <row r="6406" spans="1:2">
      <c r="A6406" s="365" t="s">
        <v>6571</v>
      </c>
      <c r="B6406" s="366">
        <v>24.71</v>
      </c>
    </row>
    <row r="6407" spans="1:2">
      <c r="A6407" s="365" t="s">
        <v>6572</v>
      </c>
      <c r="B6407" s="366">
        <v>23.31</v>
      </c>
    </row>
    <row r="6408" spans="1:2">
      <c r="A6408" s="365" t="s">
        <v>6573</v>
      </c>
      <c r="B6408" s="366">
        <v>15.91</v>
      </c>
    </row>
    <row r="6409" spans="1:2">
      <c r="A6409" s="365" t="s">
        <v>6574</v>
      </c>
      <c r="B6409" s="366">
        <v>14.83</v>
      </c>
    </row>
    <row r="6410" spans="1:2">
      <c r="A6410" s="365" t="s">
        <v>6575</v>
      </c>
      <c r="B6410" s="366">
        <v>26.05</v>
      </c>
    </row>
    <row r="6411" spans="1:2">
      <c r="A6411" s="365" t="s">
        <v>6576</v>
      </c>
      <c r="B6411" s="366">
        <v>24.66</v>
      </c>
    </row>
    <row r="6412" spans="1:2">
      <c r="A6412" s="365" t="s">
        <v>6577</v>
      </c>
      <c r="B6412" s="366">
        <v>17.239999999999998</v>
      </c>
    </row>
    <row r="6413" spans="1:2">
      <c r="A6413" s="365" t="s">
        <v>6578</v>
      </c>
      <c r="B6413" s="366">
        <v>16.16</v>
      </c>
    </row>
    <row r="6414" spans="1:2">
      <c r="A6414" s="365" t="s">
        <v>6579</v>
      </c>
      <c r="B6414" s="366">
        <v>28.71</v>
      </c>
    </row>
    <row r="6415" spans="1:2">
      <c r="A6415" s="365" t="s">
        <v>6580</v>
      </c>
      <c r="B6415" s="366">
        <v>27.31</v>
      </c>
    </row>
    <row r="6416" spans="1:2">
      <c r="A6416" s="365" t="s">
        <v>6581</v>
      </c>
      <c r="B6416" s="366">
        <v>21.16</v>
      </c>
    </row>
    <row r="6417" spans="1:2">
      <c r="A6417" s="365" t="s">
        <v>6582</v>
      </c>
      <c r="B6417" s="366">
        <v>20.079999999999998</v>
      </c>
    </row>
    <row r="6418" spans="1:2">
      <c r="A6418" s="365" t="s">
        <v>6583</v>
      </c>
      <c r="B6418" s="366">
        <v>36.549999999999997</v>
      </c>
    </row>
    <row r="6419" spans="1:2">
      <c r="A6419" s="365" t="s">
        <v>6584</v>
      </c>
      <c r="B6419" s="366">
        <v>35.15</v>
      </c>
    </row>
    <row r="6420" spans="1:2">
      <c r="A6420" s="365" t="s">
        <v>6585</v>
      </c>
      <c r="B6420" s="366">
        <v>25.66</v>
      </c>
    </row>
    <row r="6421" spans="1:2">
      <c r="A6421" s="365" t="s">
        <v>6586</v>
      </c>
      <c r="B6421" s="366">
        <v>24.57</v>
      </c>
    </row>
    <row r="6422" spans="1:2">
      <c r="A6422" s="365" t="s">
        <v>6587</v>
      </c>
      <c r="B6422" s="366">
        <v>45.54</v>
      </c>
    </row>
    <row r="6423" spans="1:2">
      <c r="A6423" s="365" t="s">
        <v>6588</v>
      </c>
      <c r="B6423" s="366">
        <v>44.14</v>
      </c>
    </row>
    <row r="6424" spans="1:2">
      <c r="A6424" s="365" t="s">
        <v>6589</v>
      </c>
      <c r="B6424" s="366">
        <v>32.369999999999997</v>
      </c>
    </row>
    <row r="6425" spans="1:2">
      <c r="A6425" s="365" t="s">
        <v>6590</v>
      </c>
      <c r="B6425" s="366">
        <v>31.28</v>
      </c>
    </row>
    <row r="6426" spans="1:2">
      <c r="A6426" s="365" t="s">
        <v>6591</v>
      </c>
      <c r="B6426" s="366">
        <v>58.96</v>
      </c>
    </row>
    <row r="6427" spans="1:2">
      <c r="A6427" s="365" t="s">
        <v>6592</v>
      </c>
      <c r="B6427" s="366">
        <v>57.56</v>
      </c>
    </row>
    <row r="6428" spans="1:2">
      <c r="A6428" s="365" t="s">
        <v>6593</v>
      </c>
      <c r="B6428" s="366">
        <v>35.909999999999997</v>
      </c>
    </row>
    <row r="6429" spans="1:2">
      <c r="A6429" s="365" t="s">
        <v>6594</v>
      </c>
      <c r="B6429" s="366">
        <v>34.82</v>
      </c>
    </row>
    <row r="6430" spans="1:2">
      <c r="A6430" s="365" t="s">
        <v>6595</v>
      </c>
      <c r="B6430" s="366">
        <v>66.040000000000006</v>
      </c>
    </row>
    <row r="6431" spans="1:2">
      <c r="A6431" s="365" t="s">
        <v>6596</v>
      </c>
      <c r="B6431" s="366">
        <v>64.64</v>
      </c>
    </row>
    <row r="6432" spans="1:2">
      <c r="A6432" s="365" t="s">
        <v>6597</v>
      </c>
      <c r="B6432" s="366">
        <v>19.16</v>
      </c>
    </row>
    <row r="6433" spans="1:2">
      <c r="A6433" s="365" t="s">
        <v>6598</v>
      </c>
      <c r="B6433" s="366">
        <v>18.07</v>
      </c>
    </row>
    <row r="6434" spans="1:2">
      <c r="A6434" s="365" t="s">
        <v>6599</v>
      </c>
      <c r="B6434" s="366">
        <v>32.54</v>
      </c>
    </row>
    <row r="6435" spans="1:2">
      <c r="A6435" s="365" t="s">
        <v>6600</v>
      </c>
      <c r="B6435" s="366">
        <v>31.14</v>
      </c>
    </row>
    <row r="6436" spans="1:2">
      <c r="A6436" s="365" t="s">
        <v>6601</v>
      </c>
      <c r="B6436" s="366">
        <v>20.76</v>
      </c>
    </row>
    <row r="6437" spans="1:2">
      <c r="A6437" s="365" t="s">
        <v>6602</v>
      </c>
      <c r="B6437" s="366">
        <v>19.68</v>
      </c>
    </row>
    <row r="6438" spans="1:2">
      <c r="A6438" s="365" t="s">
        <v>6603</v>
      </c>
      <c r="B6438" s="366">
        <v>35.75</v>
      </c>
    </row>
    <row r="6439" spans="1:2">
      <c r="A6439" s="365" t="s">
        <v>6604</v>
      </c>
      <c r="B6439" s="366">
        <v>34.35</v>
      </c>
    </row>
    <row r="6440" spans="1:2">
      <c r="A6440" s="365" t="s">
        <v>6605</v>
      </c>
      <c r="B6440" s="366">
        <v>29.99</v>
      </c>
    </row>
    <row r="6441" spans="1:2">
      <c r="A6441" s="365" t="s">
        <v>6606</v>
      </c>
      <c r="B6441" s="366">
        <v>28.91</v>
      </c>
    </row>
    <row r="6442" spans="1:2">
      <c r="A6442" s="365" t="s">
        <v>6607</v>
      </c>
      <c r="B6442" s="366">
        <v>54.21</v>
      </c>
    </row>
    <row r="6443" spans="1:2">
      <c r="A6443" s="365" t="s">
        <v>6608</v>
      </c>
      <c r="B6443" s="366">
        <v>52.81</v>
      </c>
    </row>
    <row r="6444" spans="1:2">
      <c r="A6444" s="365" t="s">
        <v>6609</v>
      </c>
      <c r="B6444" s="366">
        <v>36.15</v>
      </c>
    </row>
    <row r="6445" spans="1:2">
      <c r="A6445" s="365" t="s">
        <v>6610</v>
      </c>
      <c r="B6445" s="366">
        <v>35.07</v>
      </c>
    </row>
    <row r="6446" spans="1:2">
      <c r="A6446" s="365" t="s">
        <v>6611</v>
      </c>
      <c r="B6446" s="366">
        <v>66.53</v>
      </c>
    </row>
    <row r="6447" spans="1:2">
      <c r="A6447" s="365" t="s">
        <v>6612</v>
      </c>
      <c r="B6447" s="366">
        <v>65.13</v>
      </c>
    </row>
    <row r="6448" spans="1:2">
      <c r="A6448" s="365" t="s">
        <v>6613</v>
      </c>
      <c r="B6448" s="366">
        <v>45.83</v>
      </c>
    </row>
    <row r="6449" spans="1:2">
      <c r="A6449" s="365" t="s">
        <v>6614</v>
      </c>
      <c r="B6449" s="366">
        <v>44.74</v>
      </c>
    </row>
    <row r="6450" spans="1:2">
      <c r="A6450" s="365" t="s">
        <v>6615</v>
      </c>
      <c r="B6450" s="366">
        <v>85.88</v>
      </c>
    </row>
    <row r="6451" spans="1:2">
      <c r="A6451" s="365" t="s">
        <v>6616</v>
      </c>
      <c r="B6451" s="366">
        <v>84.48</v>
      </c>
    </row>
    <row r="6452" spans="1:2">
      <c r="A6452" s="365" t="s">
        <v>6617</v>
      </c>
      <c r="B6452" s="366">
        <v>70.459999999999994</v>
      </c>
    </row>
    <row r="6453" spans="1:2">
      <c r="A6453" s="365" t="s">
        <v>6618</v>
      </c>
      <c r="B6453" s="366">
        <v>69.37</v>
      </c>
    </row>
    <row r="6454" spans="1:2">
      <c r="A6454" s="365" t="s">
        <v>6619</v>
      </c>
      <c r="B6454" s="366">
        <v>135.13999999999999</v>
      </c>
    </row>
    <row r="6455" spans="1:2">
      <c r="A6455" s="365" t="s">
        <v>6620</v>
      </c>
      <c r="B6455" s="366">
        <v>133.74</v>
      </c>
    </row>
    <row r="6456" spans="1:2">
      <c r="A6456" s="365" t="s">
        <v>6621</v>
      </c>
      <c r="B6456" s="366">
        <v>94.04</v>
      </c>
    </row>
    <row r="6457" spans="1:2">
      <c r="A6457" s="365" t="s">
        <v>6622</v>
      </c>
      <c r="B6457" s="366">
        <v>92.95</v>
      </c>
    </row>
    <row r="6458" spans="1:2">
      <c r="A6458" s="365" t="s">
        <v>6623</v>
      </c>
      <c r="B6458" s="366">
        <v>182.3</v>
      </c>
    </row>
    <row r="6459" spans="1:2">
      <c r="A6459" s="365" t="s">
        <v>6624</v>
      </c>
      <c r="B6459" s="366">
        <v>180.9</v>
      </c>
    </row>
    <row r="6460" spans="1:2">
      <c r="A6460" s="365" t="s">
        <v>6625</v>
      </c>
      <c r="B6460" s="366">
        <v>152.49</v>
      </c>
    </row>
    <row r="6461" spans="1:2">
      <c r="A6461" s="365" t="s">
        <v>6626</v>
      </c>
      <c r="B6461" s="366">
        <v>151.41</v>
      </c>
    </row>
    <row r="6462" spans="1:2">
      <c r="A6462" s="365" t="s">
        <v>6627</v>
      </c>
      <c r="B6462" s="366">
        <v>299.20999999999998</v>
      </c>
    </row>
    <row r="6463" spans="1:2">
      <c r="A6463" s="365" t="s">
        <v>6628</v>
      </c>
      <c r="B6463" s="366">
        <v>297.82</v>
      </c>
    </row>
    <row r="6464" spans="1:2">
      <c r="A6464" s="365" t="s">
        <v>6629</v>
      </c>
      <c r="B6464" s="366">
        <v>702.62</v>
      </c>
    </row>
    <row r="6465" spans="1:2">
      <c r="A6465" s="365" t="s">
        <v>6630</v>
      </c>
      <c r="B6465" s="366">
        <v>673.62</v>
      </c>
    </row>
    <row r="6466" spans="1:2">
      <c r="A6466" s="365" t="s">
        <v>6631</v>
      </c>
      <c r="B6466" s="366">
        <v>877.82</v>
      </c>
    </row>
    <row r="6467" spans="1:2">
      <c r="A6467" s="365" t="s">
        <v>6632</v>
      </c>
      <c r="B6467" s="366">
        <v>847.81</v>
      </c>
    </row>
    <row r="6468" spans="1:2">
      <c r="A6468" s="365" t="s">
        <v>6633</v>
      </c>
      <c r="B6468" s="366">
        <v>895.43</v>
      </c>
    </row>
    <row r="6469" spans="1:2">
      <c r="A6469" s="365" t="s">
        <v>6634</v>
      </c>
      <c r="B6469" s="366">
        <v>866.26</v>
      </c>
    </row>
    <row r="6470" spans="1:2">
      <c r="A6470" s="365" t="s">
        <v>6635</v>
      </c>
      <c r="B6470" s="366">
        <v>1056.32</v>
      </c>
    </row>
    <row r="6471" spans="1:2">
      <c r="A6471" s="365" t="s">
        <v>6636</v>
      </c>
      <c r="B6471" s="366">
        <v>1026.31</v>
      </c>
    </row>
    <row r="6472" spans="1:2">
      <c r="A6472" s="365" t="s">
        <v>6637</v>
      </c>
      <c r="B6472" s="366">
        <v>803.59</v>
      </c>
    </row>
    <row r="6473" spans="1:2">
      <c r="A6473" s="365" t="s">
        <v>6638</v>
      </c>
      <c r="B6473" s="366">
        <v>774.59</v>
      </c>
    </row>
    <row r="6474" spans="1:2">
      <c r="A6474" s="365" t="s">
        <v>6639</v>
      </c>
      <c r="B6474" s="366">
        <v>1053.92</v>
      </c>
    </row>
    <row r="6475" spans="1:2">
      <c r="A6475" s="365" t="s">
        <v>6640</v>
      </c>
      <c r="B6475" s="366">
        <v>1023.91</v>
      </c>
    </row>
    <row r="6476" spans="1:2">
      <c r="A6476" s="365" t="s">
        <v>6641</v>
      </c>
      <c r="B6476" s="366">
        <v>815.25</v>
      </c>
    </row>
    <row r="6477" spans="1:2">
      <c r="A6477" s="365" t="s">
        <v>6642</v>
      </c>
      <c r="B6477" s="366">
        <v>790.26</v>
      </c>
    </row>
    <row r="6478" spans="1:2">
      <c r="A6478" s="365" t="s">
        <v>6643</v>
      </c>
      <c r="B6478" s="366">
        <v>340.55</v>
      </c>
    </row>
    <row r="6479" spans="1:2">
      <c r="A6479" s="365" t="s">
        <v>6644</v>
      </c>
      <c r="B6479" s="366">
        <v>330.73</v>
      </c>
    </row>
    <row r="6480" spans="1:2">
      <c r="A6480" s="365" t="s">
        <v>6645</v>
      </c>
      <c r="B6480" s="366">
        <v>298.72000000000003</v>
      </c>
    </row>
    <row r="6481" spans="1:2">
      <c r="A6481" s="365" t="s">
        <v>6646</v>
      </c>
      <c r="B6481" s="366">
        <v>291.16000000000003</v>
      </c>
    </row>
    <row r="6482" spans="1:2">
      <c r="A6482" s="365" t="s">
        <v>6647</v>
      </c>
      <c r="B6482" s="366">
        <v>982.09</v>
      </c>
    </row>
    <row r="6483" spans="1:2">
      <c r="A6483" s="365" t="s">
        <v>6648</v>
      </c>
      <c r="B6483" s="366">
        <v>953.09</v>
      </c>
    </row>
    <row r="6484" spans="1:2">
      <c r="A6484" s="365" t="s">
        <v>6649</v>
      </c>
      <c r="B6484" s="366">
        <v>1232.42</v>
      </c>
    </row>
    <row r="6485" spans="1:2">
      <c r="A6485" s="365" t="s">
        <v>6650</v>
      </c>
      <c r="B6485" s="366">
        <v>1202.4100000000001</v>
      </c>
    </row>
    <row r="6486" spans="1:2">
      <c r="A6486" s="365" t="s">
        <v>6651</v>
      </c>
      <c r="B6486" s="366">
        <v>993.75</v>
      </c>
    </row>
    <row r="6487" spans="1:2">
      <c r="A6487" s="365" t="s">
        <v>6652</v>
      </c>
      <c r="B6487" s="366">
        <v>968.76</v>
      </c>
    </row>
    <row r="6488" spans="1:2">
      <c r="A6488" s="365" t="s">
        <v>6653</v>
      </c>
      <c r="B6488" s="366">
        <v>394.1</v>
      </c>
    </row>
    <row r="6489" spans="1:2">
      <c r="A6489" s="365" t="s">
        <v>6654</v>
      </c>
      <c r="B6489" s="366">
        <v>384.28</v>
      </c>
    </row>
    <row r="6490" spans="1:2">
      <c r="A6490" s="365" t="s">
        <v>6655</v>
      </c>
      <c r="B6490" s="366">
        <v>339.78</v>
      </c>
    </row>
    <row r="6491" spans="1:2">
      <c r="A6491" s="365" t="s">
        <v>6656</v>
      </c>
      <c r="B6491" s="366">
        <v>332.22</v>
      </c>
    </row>
    <row r="6492" spans="1:2">
      <c r="A6492" s="365" t="s">
        <v>6657</v>
      </c>
      <c r="B6492" s="366">
        <v>127.4</v>
      </c>
    </row>
    <row r="6493" spans="1:2">
      <c r="A6493" s="365" t="s">
        <v>6658</v>
      </c>
      <c r="B6493" s="366">
        <v>121.17</v>
      </c>
    </row>
    <row r="6494" spans="1:2">
      <c r="A6494" s="365" t="s">
        <v>6659</v>
      </c>
      <c r="B6494" s="366">
        <v>29.11</v>
      </c>
    </row>
    <row r="6495" spans="1:2">
      <c r="A6495" s="365" t="s">
        <v>6660</v>
      </c>
      <c r="B6495" s="366">
        <v>26.58</v>
      </c>
    </row>
    <row r="6496" spans="1:2">
      <c r="A6496" s="365" t="s">
        <v>6661</v>
      </c>
      <c r="B6496" s="366">
        <v>40.82</v>
      </c>
    </row>
    <row r="6497" spans="1:2">
      <c r="A6497" s="365" t="s">
        <v>6662</v>
      </c>
      <c r="B6497" s="366">
        <v>37.65</v>
      </c>
    </row>
    <row r="6498" spans="1:2">
      <c r="A6498" s="365" t="s">
        <v>6663</v>
      </c>
      <c r="B6498" s="366">
        <v>46.98</v>
      </c>
    </row>
    <row r="6499" spans="1:2">
      <c r="A6499" s="365" t="s">
        <v>6664</v>
      </c>
      <c r="B6499" s="366">
        <v>43.2</v>
      </c>
    </row>
    <row r="6500" spans="1:2">
      <c r="A6500" s="365" t="s">
        <v>6665</v>
      </c>
      <c r="B6500" s="366">
        <v>19.5</v>
      </c>
    </row>
    <row r="6501" spans="1:2">
      <c r="A6501" s="365" t="s">
        <v>6666</v>
      </c>
      <c r="B6501" s="366">
        <v>18.3</v>
      </c>
    </row>
    <row r="6502" spans="1:2">
      <c r="A6502" s="365" t="s">
        <v>6667</v>
      </c>
      <c r="B6502" s="366">
        <v>25.56</v>
      </c>
    </row>
    <row r="6503" spans="1:2">
      <c r="A6503" s="365" t="s">
        <v>6668</v>
      </c>
      <c r="B6503" s="366">
        <v>24.36</v>
      </c>
    </row>
    <row r="6504" spans="1:2">
      <c r="A6504" s="365" t="s">
        <v>6669</v>
      </c>
      <c r="B6504" s="366">
        <v>27.11</v>
      </c>
    </row>
    <row r="6505" spans="1:2">
      <c r="A6505" s="365" t="s">
        <v>6670</v>
      </c>
      <c r="B6505" s="366">
        <v>25.91</v>
      </c>
    </row>
    <row r="6506" spans="1:2">
      <c r="A6506" s="365" t="s">
        <v>6671</v>
      </c>
      <c r="B6506" s="366">
        <v>23.47</v>
      </c>
    </row>
    <row r="6507" spans="1:2">
      <c r="A6507" s="365" t="s">
        <v>6672</v>
      </c>
      <c r="B6507" s="366">
        <v>22.51</v>
      </c>
    </row>
    <row r="6508" spans="1:2">
      <c r="A6508" s="365" t="s">
        <v>6673</v>
      </c>
      <c r="B6508" s="366">
        <v>24.79</v>
      </c>
    </row>
    <row r="6509" spans="1:2">
      <c r="A6509" s="365" t="s">
        <v>6674</v>
      </c>
      <c r="B6509" s="366">
        <v>23.83</v>
      </c>
    </row>
    <row r="6510" spans="1:2">
      <c r="A6510" s="365" t="s">
        <v>6675</v>
      </c>
      <c r="B6510" s="366">
        <v>181.44</v>
      </c>
    </row>
    <row r="6511" spans="1:2">
      <c r="A6511" s="365" t="s">
        <v>6676</v>
      </c>
      <c r="B6511" s="366">
        <v>175.41</v>
      </c>
    </row>
    <row r="6512" spans="1:2">
      <c r="A6512" s="365" t="s">
        <v>6677</v>
      </c>
      <c r="B6512" s="366">
        <v>12.38</v>
      </c>
    </row>
    <row r="6513" spans="1:2">
      <c r="A6513" s="365" t="s">
        <v>6678</v>
      </c>
      <c r="B6513" s="366">
        <v>11.18</v>
      </c>
    </row>
    <row r="6514" spans="1:2">
      <c r="A6514" s="365" t="s">
        <v>6679</v>
      </c>
      <c r="B6514" s="366">
        <v>97.01</v>
      </c>
    </row>
    <row r="6515" spans="1:2">
      <c r="A6515" s="365" t="s">
        <v>6680</v>
      </c>
      <c r="B6515" s="366">
        <v>89.78</v>
      </c>
    </row>
    <row r="6516" spans="1:2">
      <c r="A6516" s="365" t="s">
        <v>6681</v>
      </c>
      <c r="B6516" s="366">
        <v>187.88</v>
      </c>
    </row>
    <row r="6517" spans="1:2">
      <c r="A6517" s="365" t="s">
        <v>6682</v>
      </c>
      <c r="B6517" s="366">
        <v>181.86</v>
      </c>
    </row>
    <row r="6518" spans="1:2">
      <c r="A6518" s="365" t="s">
        <v>6683</v>
      </c>
      <c r="B6518" s="366">
        <v>202.1</v>
      </c>
    </row>
    <row r="6519" spans="1:2">
      <c r="A6519" s="365" t="s">
        <v>6684</v>
      </c>
      <c r="B6519" s="366">
        <v>194.87</v>
      </c>
    </row>
    <row r="6520" spans="1:2">
      <c r="A6520" s="365" t="s">
        <v>6685</v>
      </c>
      <c r="B6520" s="366">
        <v>181.61</v>
      </c>
    </row>
    <row r="6521" spans="1:2">
      <c r="A6521" s="365" t="s">
        <v>6686</v>
      </c>
      <c r="B6521" s="366">
        <v>175.58</v>
      </c>
    </row>
    <row r="6522" spans="1:2">
      <c r="A6522" s="365" t="s">
        <v>6687</v>
      </c>
      <c r="B6522" s="366">
        <v>549.16</v>
      </c>
    </row>
    <row r="6523" spans="1:2">
      <c r="A6523" s="365" t="s">
        <v>6688</v>
      </c>
      <c r="B6523" s="366">
        <v>543.14</v>
      </c>
    </row>
    <row r="6524" spans="1:2">
      <c r="A6524" s="365" t="s">
        <v>6689</v>
      </c>
      <c r="B6524" s="366">
        <v>193.21</v>
      </c>
    </row>
    <row r="6525" spans="1:2">
      <c r="A6525" s="365" t="s">
        <v>6690</v>
      </c>
      <c r="B6525" s="366">
        <v>188.39</v>
      </c>
    </row>
    <row r="6526" spans="1:2">
      <c r="A6526" s="365" t="s">
        <v>6691</v>
      </c>
      <c r="B6526" s="366">
        <v>229.34</v>
      </c>
    </row>
    <row r="6527" spans="1:2">
      <c r="A6527" s="365" t="s">
        <v>6692</v>
      </c>
      <c r="B6527" s="366">
        <v>219.7</v>
      </c>
    </row>
    <row r="6528" spans="1:2">
      <c r="A6528" s="365" t="s">
        <v>6693</v>
      </c>
      <c r="B6528" s="366">
        <v>363.55</v>
      </c>
    </row>
    <row r="6529" spans="1:2">
      <c r="A6529" s="365" t="s">
        <v>6694</v>
      </c>
      <c r="B6529" s="366">
        <v>357.12</v>
      </c>
    </row>
    <row r="6530" spans="1:2">
      <c r="A6530" s="365" t="s">
        <v>6695</v>
      </c>
      <c r="B6530" s="366">
        <v>215.06</v>
      </c>
    </row>
    <row r="6531" spans="1:2">
      <c r="A6531" s="365" t="s">
        <v>6696</v>
      </c>
      <c r="B6531" s="366">
        <v>205.42</v>
      </c>
    </row>
    <row r="6532" spans="1:2">
      <c r="A6532" s="365" t="s">
        <v>6697</v>
      </c>
      <c r="B6532" s="366">
        <v>423.99</v>
      </c>
    </row>
    <row r="6533" spans="1:2">
      <c r="A6533" s="365" t="s">
        <v>6698</v>
      </c>
      <c r="B6533" s="366">
        <v>383.24</v>
      </c>
    </row>
    <row r="6534" spans="1:2">
      <c r="A6534" s="365" t="s">
        <v>6699</v>
      </c>
      <c r="B6534" s="366">
        <v>183.24</v>
      </c>
    </row>
    <row r="6535" spans="1:2">
      <c r="A6535" s="365" t="s">
        <v>6700</v>
      </c>
      <c r="B6535" s="366">
        <v>176.01</v>
      </c>
    </row>
    <row r="6536" spans="1:2">
      <c r="A6536" s="365" t="s">
        <v>6701</v>
      </c>
      <c r="B6536" s="366">
        <v>174.57</v>
      </c>
    </row>
    <row r="6537" spans="1:2">
      <c r="A6537" s="365" t="s">
        <v>6702</v>
      </c>
      <c r="B6537" s="366">
        <v>168.55</v>
      </c>
    </row>
    <row r="6538" spans="1:2">
      <c r="A6538" s="365" t="s">
        <v>6703</v>
      </c>
      <c r="B6538" s="366">
        <v>220.92</v>
      </c>
    </row>
    <row r="6539" spans="1:2">
      <c r="A6539" s="365" t="s">
        <v>6704</v>
      </c>
      <c r="B6539" s="366">
        <v>211.27</v>
      </c>
    </row>
    <row r="6540" spans="1:2">
      <c r="A6540" s="365" t="s">
        <v>6705</v>
      </c>
      <c r="B6540" s="366">
        <v>214.76</v>
      </c>
    </row>
    <row r="6541" spans="1:2">
      <c r="A6541" s="365" t="s">
        <v>6706</v>
      </c>
      <c r="B6541" s="366">
        <v>205.12</v>
      </c>
    </row>
    <row r="6542" spans="1:2">
      <c r="A6542" s="365" t="s">
        <v>6707</v>
      </c>
      <c r="B6542" s="366">
        <v>215.2</v>
      </c>
    </row>
    <row r="6543" spans="1:2">
      <c r="A6543" s="365" t="s">
        <v>6708</v>
      </c>
      <c r="B6543" s="366">
        <v>205.56</v>
      </c>
    </row>
    <row r="6544" spans="1:2">
      <c r="A6544" s="365" t="s">
        <v>6709</v>
      </c>
      <c r="B6544" s="366">
        <v>489.81</v>
      </c>
    </row>
    <row r="6545" spans="1:2">
      <c r="A6545" s="365" t="s">
        <v>6710</v>
      </c>
      <c r="B6545" s="366">
        <v>471.61</v>
      </c>
    </row>
    <row r="6546" spans="1:2">
      <c r="A6546" s="365" t="s">
        <v>6711</v>
      </c>
      <c r="B6546" s="366">
        <v>1371.84</v>
      </c>
    </row>
    <row r="6547" spans="1:2">
      <c r="A6547" s="365" t="s">
        <v>6712</v>
      </c>
      <c r="B6547" s="366">
        <v>1314.05</v>
      </c>
    </row>
    <row r="6548" spans="1:2">
      <c r="A6548" s="365" t="s">
        <v>6713</v>
      </c>
      <c r="B6548" s="366">
        <v>154.06</v>
      </c>
    </row>
    <row r="6549" spans="1:2">
      <c r="A6549" s="365" t="s">
        <v>6714</v>
      </c>
      <c r="B6549" s="366">
        <v>149.24</v>
      </c>
    </row>
    <row r="6550" spans="1:2">
      <c r="A6550" s="365" t="s">
        <v>6715</v>
      </c>
      <c r="B6550" s="366">
        <v>5.96</v>
      </c>
    </row>
    <row r="6551" spans="1:2">
      <c r="A6551" s="365" t="s">
        <v>6716</v>
      </c>
      <c r="B6551" s="366">
        <v>5.16</v>
      </c>
    </row>
    <row r="6552" spans="1:2">
      <c r="A6552" s="365" t="s">
        <v>6717</v>
      </c>
      <c r="B6552" s="366">
        <v>29.81</v>
      </c>
    </row>
    <row r="6553" spans="1:2">
      <c r="A6553" s="365" t="s">
        <v>6718</v>
      </c>
      <c r="B6553" s="366">
        <v>28.46</v>
      </c>
    </row>
    <row r="6554" spans="1:2">
      <c r="A6554" s="365" t="s">
        <v>6719</v>
      </c>
      <c r="B6554" s="366">
        <v>35.11</v>
      </c>
    </row>
    <row r="6555" spans="1:2">
      <c r="A6555" s="365" t="s">
        <v>6720</v>
      </c>
      <c r="B6555" s="366">
        <v>33.68</v>
      </c>
    </row>
    <row r="6556" spans="1:2">
      <c r="A6556" s="365" t="s">
        <v>6721</v>
      </c>
      <c r="B6556" s="366">
        <v>48.91</v>
      </c>
    </row>
    <row r="6557" spans="1:2">
      <c r="A6557" s="365" t="s">
        <v>6722</v>
      </c>
      <c r="B6557" s="366">
        <v>47.32</v>
      </c>
    </row>
    <row r="6558" spans="1:2">
      <c r="A6558" s="365" t="s">
        <v>6723</v>
      </c>
      <c r="B6558" s="366">
        <v>61.75</v>
      </c>
    </row>
    <row r="6559" spans="1:2">
      <c r="A6559" s="365" t="s">
        <v>6724</v>
      </c>
      <c r="B6559" s="366">
        <v>60</v>
      </c>
    </row>
    <row r="6560" spans="1:2">
      <c r="A6560" s="365" t="s">
        <v>6725</v>
      </c>
      <c r="B6560" s="366">
        <v>75.55</v>
      </c>
    </row>
    <row r="6561" spans="1:2">
      <c r="A6561" s="365" t="s">
        <v>6726</v>
      </c>
      <c r="B6561" s="366">
        <v>73.64</v>
      </c>
    </row>
    <row r="6562" spans="1:2">
      <c r="A6562" s="365" t="s">
        <v>6727</v>
      </c>
      <c r="B6562" s="366">
        <v>39.979999999999997</v>
      </c>
    </row>
    <row r="6563" spans="1:2">
      <c r="A6563" s="365" t="s">
        <v>6728</v>
      </c>
      <c r="B6563" s="366">
        <v>38.549999999999997</v>
      </c>
    </row>
    <row r="6564" spans="1:2">
      <c r="A6564" s="365" t="s">
        <v>6729</v>
      </c>
      <c r="B6564" s="366">
        <v>53.01</v>
      </c>
    </row>
    <row r="6565" spans="1:2">
      <c r="A6565" s="365" t="s">
        <v>6730</v>
      </c>
      <c r="B6565" s="366">
        <v>51.42</v>
      </c>
    </row>
    <row r="6566" spans="1:2">
      <c r="A6566" s="365" t="s">
        <v>6731</v>
      </c>
      <c r="B6566" s="366">
        <v>66.930000000000007</v>
      </c>
    </row>
    <row r="6567" spans="1:2">
      <c r="A6567" s="365" t="s">
        <v>6732</v>
      </c>
      <c r="B6567" s="366">
        <v>65.180000000000007</v>
      </c>
    </row>
    <row r="6568" spans="1:2">
      <c r="A6568" s="365" t="s">
        <v>6733</v>
      </c>
      <c r="B6568" s="366">
        <v>7.5</v>
      </c>
    </row>
    <row r="6569" spans="1:2">
      <c r="A6569" s="365" t="s">
        <v>6734</v>
      </c>
      <c r="B6569" s="366">
        <v>7.33</v>
      </c>
    </row>
    <row r="6570" spans="1:2">
      <c r="A6570" s="365" t="s">
        <v>6735</v>
      </c>
      <c r="B6570" s="366">
        <v>10.61</v>
      </c>
    </row>
    <row r="6571" spans="1:2">
      <c r="A6571" s="365" t="s">
        <v>6736</v>
      </c>
      <c r="B6571" s="366">
        <v>10.44</v>
      </c>
    </row>
    <row r="6572" spans="1:2">
      <c r="A6572" s="365" t="s">
        <v>6737</v>
      </c>
      <c r="B6572" s="366">
        <v>13.29</v>
      </c>
    </row>
    <row r="6573" spans="1:2">
      <c r="A6573" s="365" t="s">
        <v>6738</v>
      </c>
      <c r="B6573" s="366">
        <v>13.17</v>
      </c>
    </row>
    <row r="6574" spans="1:2">
      <c r="A6574" s="365" t="s">
        <v>6739</v>
      </c>
      <c r="B6574" s="366">
        <v>11.47</v>
      </c>
    </row>
    <row r="6575" spans="1:2">
      <c r="A6575" s="365" t="s">
        <v>6740</v>
      </c>
      <c r="B6575" s="366">
        <v>11.18</v>
      </c>
    </row>
    <row r="6576" spans="1:2">
      <c r="A6576" s="365" t="s">
        <v>6741</v>
      </c>
      <c r="B6576" s="366">
        <v>18.88</v>
      </c>
    </row>
    <row r="6577" spans="1:2">
      <c r="A6577" s="365" t="s">
        <v>6742</v>
      </c>
      <c r="B6577" s="366">
        <v>18.02</v>
      </c>
    </row>
    <row r="6578" spans="1:2">
      <c r="A6578" s="365" t="s">
        <v>6743</v>
      </c>
      <c r="B6578" s="366">
        <v>17.920000000000002</v>
      </c>
    </row>
    <row r="6579" spans="1:2">
      <c r="A6579" s="365" t="s">
        <v>6744</v>
      </c>
      <c r="B6579" s="366">
        <v>16.77</v>
      </c>
    </row>
    <row r="6580" spans="1:2">
      <c r="A6580" s="365" t="s">
        <v>6745</v>
      </c>
      <c r="B6580" s="366">
        <v>17.920000000000002</v>
      </c>
    </row>
    <row r="6581" spans="1:2">
      <c r="A6581" s="365" t="s">
        <v>6746</v>
      </c>
      <c r="B6581" s="366">
        <v>16.77</v>
      </c>
    </row>
    <row r="6582" spans="1:2">
      <c r="A6582" s="365" t="s">
        <v>6747</v>
      </c>
      <c r="B6582" s="366">
        <v>6.32</v>
      </c>
    </row>
    <row r="6583" spans="1:2">
      <c r="A6583" s="365" t="s">
        <v>6748</v>
      </c>
      <c r="B6583" s="366">
        <v>6.03</v>
      </c>
    </row>
    <row r="6584" spans="1:2">
      <c r="A6584" s="365" t="s">
        <v>6749</v>
      </c>
      <c r="B6584" s="366">
        <v>8.14</v>
      </c>
    </row>
    <row r="6585" spans="1:2">
      <c r="A6585" s="365" t="s">
        <v>6750</v>
      </c>
      <c r="B6585" s="366">
        <v>7.79</v>
      </c>
    </row>
    <row r="6586" spans="1:2">
      <c r="A6586" s="365" t="s">
        <v>6751</v>
      </c>
      <c r="B6586" s="366">
        <v>11.13</v>
      </c>
    </row>
    <row r="6587" spans="1:2">
      <c r="A6587" s="365" t="s">
        <v>6752</v>
      </c>
      <c r="B6587" s="366">
        <v>10.76</v>
      </c>
    </row>
    <row r="6588" spans="1:2">
      <c r="A6588" s="365" t="s">
        <v>6753</v>
      </c>
      <c r="B6588" s="366">
        <v>14.31</v>
      </c>
    </row>
    <row r="6589" spans="1:2">
      <c r="A6589" s="365" t="s">
        <v>6754</v>
      </c>
      <c r="B6589" s="366">
        <v>13.91</v>
      </c>
    </row>
    <row r="6590" spans="1:2">
      <c r="A6590" s="365" t="s">
        <v>6755</v>
      </c>
      <c r="B6590" s="366">
        <v>22.04</v>
      </c>
    </row>
    <row r="6591" spans="1:2">
      <c r="A6591" s="365" t="s">
        <v>6756</v>
      </c>
      <c r="B6591" s="366">
        <v>21.61</v>
      </c>
    </row>
    <row r="6592" spans="1:2">
      <c r="A6592" s="365" t="s">
        <v>6757</v>
      </c>
      <c r="B6592" s="366">
        <v>5.62</v>
      </c>
    </row>
    <row r="6593" spans="1:2">
      <c r="A6593" s="365" t="s">
        <v>6758</v>
      </c>
      <c r="B6593" s="366">
        <v>5.36</v>
      </c>
    </row>
    <row r="6594" spans="1:2">
      <c r="A6594" s="365" t="s">
        <v>6759</v>
      </c>
      <c r="B6594" s="366">
        <v>26.38</v>
      </c>
    </row>
    <row r="6595" spans="1:2">
      <c r="A6595" s="365" t="s">
        <v>6760</v>
      </c>
      <c r="B6595" s="366">
        <v>25.78</v>
      </c>
    </row>
    <row r="6596" spans="1:2">
      <c r="A6596" s="365" t="s">
        <v>6761</v>
      </c>
      <c r="B6596" s="366">
        <v>28.73</v>
      </c>
    </row>
    <row r="6597" spans="1:2">
      <c r="A6597" s="365" t="s">
        <v>6762</v>
      </c>
      <c r="B6597" s="366">
        <v>27.82</v>
      </c>
    </row>
    <row r="6598" spans="1:2">
      <c r="A6598" s="365" t="s">
        <v>6763</v>
      </c>
      <c r="B6598" s="366">
        <v>35.17</v>
      </c>
    </row>
    <row r="6599" spans="1:2">
      <c r="A6599" s="365" t="s">
        <v>6764</v>
      </c>
      <c r="B6599" s="366">
        <v>34.229999999999997</v>
      </c>
    </row>
    <row r="6600" spans="1:2">
      <c r="A6600" s="365" t="s">
        <v>6765</v>
      </c>
      <c r="B6600" s="366">
        <v>35.35</v>
      </c>
    </row>
    <row r="6601" spans="1:2">
      <c r="A6601" s="365" t="s">
        <v>6766</v>
      </c>
      <c r="B6601" s="366">
        <v>34.39</v>
      </c>
    </row>
    <row r="6602" spans="1:2">
      <c r="A6602" s="365" t="s">
        <v>6767</v>
      </c>
      <c r="B6602" s="366">
        <v>46.08</v>
      </c>
    </row>
    <row r="6603" spans="1:2">
      <c r="A6603" s="365" t="s">
        <v>6768</v>
      </c>
      <c r="B6603" s="366">
        <v>45.1</v>
      </c>
    </row>
    <row r="6604" spans="1:2">
      <c r="A6604" s="365" t="s">
        <v>6769</v>
      </c>
      <c r="B6604" s="366">
        <v>46.26</v>
      </c>
    </row>
    <row r="6605" spans="1:2">
      <c r="A6605" s="365" t="s">
        <v>6770</v>
      </c>
      <c r="B6605" s="366">
        <v>45.25</v>
      </c>
    </row>
    <row r="6606" spans="1:2">
      <c r="A6606" s="365" t="s">
        <v>6771</v>
      </c>
      <c r="B6606" s="366">
        <v>54.65</v>
      </c>
    </row>
    <row r="6607" spans="1:2">
      <c r="A6607" s="365" t="s">
        <v>6772</v>
      </c>
      <c r="B6607" s="366">
        <v>53.61</v>
      </c>
    </row>
    <row r="6608" spans="1:2">
      <c r="A6608" s="365" t="s">
        <v>6773</v>
      </c>
      <c r="B6608" s="366">
        <v>55.19</v>
      </c>
    </row>
    <row r="6609" spans="1:2">
      <c r="A6609" s="365" t="s">
        <v>6774</v>
      </c>
      <c r="B6609" s="366">
        <v>54.08</v>
      </c>
    </row>
    <row r="6610" spans="1:2">
      <c r="A6610" s="365" t="s">
        <v>6775</v>
      </c>
      <c r="B6610" s="366">
        <v>65.03</v>
      </c>
    </row>
    <row r="6611" spans="1:2">
      <c r="A6611" s="365" t="s">
        <v>6776</v>
      </c>
      <c r="B6611" s="366">
        <v>63.85</v>
      </c>
    </row>
    <row r="6612" spans="1:2">
      <c r="A6612" s="365" t="s">
        <v>6777</v>
      </c>
      <c r="B6612" s="366">
        <v>81.09</v>
      </c>
    </row>
    <row r="6613" spans="1:2">
      <c r="A6613" s="365" t="s">
        <v>6778</v>
      </c>
      <c r="B6613" s="366">
        <v>79.86</v>
      </c>
    </row>
    <row r="6614" spans="1:2">
      <c r="A6614" s="365" t="s">
        <v>6779</v>
      </c>
      <c r="B6614" s="366">
        <v>112.71</v>
      </c>
    </row>
    <row r="6615" spans="1:2">
      <c r="A6615" s="365" t="s">
        <v>6780</v>
      </c>
      <c r="B6615" s="366">
        <v>111.43</v>
      </c>
    </row>
    <row r="6616" spans="1:2">
      <c r="A6616" s="365" t="s">
        <v>6781</v>
      </c>
      <c r="B6616" s="366">
        <v>144.51</v>
      </c>
    </row>
    <row r="6617" spans="1:2">
      <c r="A6617" s="365" t="s">
        <v>6782</v>
      </c>
      <c r="B6617" s="366">
        <v>143.16</v>
      </c>
    </row>
    <row r="6618" spans="1:2">
      <c r="A6618" s="365" t="s">
        <v>6783</v>
      </c>
      <c r="B6618" s="366">
        <v>52.68</v>
      </c>
    </row>
    <row r="6619" spans="1:2">
      <c r="A6619" s="365" t="s">
        <v>6784</v>
      </c>
      <c r="B6619" s="366">
        <v>51.29</v>
      </c>
    </row>
    <row r="6620" spans="1:2">
      <c r="A6620" s="365" t="s">
        <v>6785</v>
      </c>
      <c r="B6620" s="366">
        <v>70.55</v>
      </c>
    </row>
    <row r="6621" spans="1:2">
      <c r="A6621" s="365" t="s">
        <v>6786</v>
      </c>
      <c r="B6621" s="366">
        <v>69.11</v>
      </c>
    </row>
    <row r="6622" spans="1:2">
      <c r="A6622" s="365" t="s">
        <v>6787</v>
      </c>
      <c r="B6622" s="366">
        <v>84.16</v>
      </c>
    </row>
    <row r="6623" spans="1:2">
      <c r="A6623" s="365" t="s">
        <v>6788</v>
      </c>
      <c r="B6623" s="366">
        <v>82.59</v>
      </c>
    </row>
    <row r="6624" spans="1:2">
      <c r="A6624" s="365" t="s">
        <v>6789</v>
      </c>
      <c r="B6624" s="366">
        <v>98.6</v>
      </c>
    </row>
    <row r="6625" spans="1:2">
      <c r="A6625" s="365" t="s">
        <v>6790</v>
      </c>
      <c r="B6625" s="366">
        <v>96.98</v>
      </c>
    </row>
    <row r="6626" spans="1:2">
      <c r="A6626" s="365" t="s">
        <v>6791</v>
      </c>
      <c r="B6626" s="366">
        <v>121.56</v>
      </c>
    </row>
    <row r="6627" spans="1:2">
      <c r="A6627" s="365" t="s">
        <v>6792</v>
      </c>
      <c r="B6627" s="366">
        <v>119.9</v>
      </c>
    </row>
    <row r="6628" spans="1:2">
      <c r="A6628" s="365" t="s">
        <v>6793</v>
      </c>
      <c r="B6628" s="366">
        <v>139.68</v>
      </c>
    </row>
    <row r="6629" spans="1:2">
      <c r="A6629" s="365" t="s">
        <v>6794</v>
      </c>
      <c r="B6629" s="366">
        <v>137.94999999999999</v>
      </c>
    </row>
    <row r="6630" spans="1:2">
      <c r="A6630" s="365" t="s">
        <v>6795</v>
      </c>
      <c r="B6630" s="366">
        <v>203.57</v>
      </c>
    </row>
    <row r="6631" spans="1:2">
      <c r="A6631" s="365" t="s">
        <v>6796</v>
      </c>
      <c r="B6631" s="366">
        <v>201.77</v>
      </c>
    </row>
    <row r="6632" spans="1:2">
      <c r="A6632" s="365" t="s">
        <v>6797</v>
      </c>
      <c r="B6632" s="366">
        <v>267.27999999999997</v>
      </c>
    </row>
    <row r="6633" spans="1:2">
      <c r="A6633" s="365" t="s">
        <v>6798</v>
      </c>
      <c r="B6633" s="366">
        <v>265.42</v>
      </c>
    </row>
    <row r="6634" spans="1:2">
      <c r="A6634" s="365" t="s">
        <v>6799</v>
      </c>
      <c r="B6634" s="366">
        <v>25.94</v>
      </c>
    </row>
    <row r="6635" spans="1:2">
      <c r="A6635" s="365" t="s">
        <v>6800</v>
      </c>
      <c r="B6635" s="366">
        <v>25</v>
      </c>
    </row>
    <row r="6636" spans="1:2">
      <c r="A6636" s="365" t="s">
        <v>6801</v>
      </c>
      <c r="B6636" s="366">
        <v>46.22</v>
      </c>
    </row>
    <row r="6637" spans="1:2">
      <c r="A6637" s="365" t="s">
        <v>6802</v>
      </c>
      <c r="B6637" s="366">
        <v>44.77</v>
      </c>
    </row>
    <row r="6638" spans="1:2">
      <c r="A6638" s="365" t="s">
        <v>6803</v>
      </c>
      <c r="B6638" s="366">
        <v>45.06</v>
      </c>
    </row>
    <row r="6639" spans="1:2">
      <c r="A6639" s="365" t="s">
        <v>6804</v>
      </c>
      <c r="B6639" s="366">
        <v>43.62</v>
      </c>
    </row>
    <row r="6640" spans="1:2">
      <c r="A6640" s="365" t="s">
        <v>6805</v>
      </c>
      <c r="B6640" s="366">
        <v>48</v>
      </c>
    </row>
    <row r="6641" spans="1:2">
      <c r="A6641" s="365" t="s">
        <v>6806</v>
      </c>
      <c r="B6641" s="366">
        <v>46.56</v>
      </c>
    </row>
    <row r="6642" spans="1:2">
      <c r="A6642" s="365" t="s">
        <v>6807</v>
      </c>
      <c r="B6642" s="366">
        <v>68.69</v>
      </c>
    </row>
    <row r="6643" spans="1:2">
      <c r="A6643" s="365" t="s">
        <v>6808</v>
      </c>
      <c r="B6643" s="366">
        <v>65.8</v>
      </c>
    </row>
    <row r="6644" spans="1:2">
      <c r="A6644" s="365" t="s">
        <v>6809</v>
      </c>
      <c r="B6644" s="366">
        <v>69.45</v>
      </c>
    </row>
    <row r="6645" spans="1:2">
      <c r="A6645" s="365" t="s">
        <v>6810</v>
      </c>
      <c r="B6645" s="366">
        <v>66.55</v>
      </c>
    </row>
    <row r="6646" spans="1:2">
      <c r="A6646" s="365" t="s">
        <v>6811</v>
      </c>
      <c r="B6646" s="366">
        <v>48.74</v>
      </c>
    </row>
    <row r="6647" spans="1:2">
      <c r="A6647" s="365" t="s">
        <v>6812</v>
      </c>
      <c r="B6647" s="366">
        <v>47.29</v>
      </c>
    </row>
    <row r="6648" spans="1:2">
      <c r="A6648" s="365" t="s">
        <v>6813</v>
      </c>
      <c r="B6648" s="366">
        <v>74.040000000000006</v>
      </c>
    </row>
    <row r="6649" spans="1:2">
      <c r="A6649" s="365" t="s">
        <v>6814</v>
      </c>
      <c r="B6649" s="366">
        <v>71.14</v>
      </c>
    </row>
    <row r="6650" spans="1:2">
      <c r="A6650" s="365" t="s">
        <v>6815</v>
      </c>
      <c r="B6650" s="366">
        <v>81.7</v>
      </c>
    </row>
    <row r="6651" spans="1:2">
      <c r="A6651" s="365" t="s">
        <v>6816</v>
      </c>
      <c r="B6651" s="366">
        <v>77.849999999999994</v>
      </c>
    </row>
    <row r="6652" spans="1:2">
      <c r="A6652" s="365" t="s">
        <v>6817</v>
      </c>
      <c r="B6652" s="366">
        <v>91.44</v>
      </c>
    </row>
    <row r="6653" spans="1:2">
      <c r="A6653" s="365" t="s">
        <v>6818</v>
      </c>
      <c r="B6653" s="366">
        <v>89.87</v>
      </c>
    </row>
    <row r="6654" spans="1:2">
      <c r="A6654" s="365" t="s">
        <v>6819</v>
      </c>
      <c r="B6654" s="366">
        <v>72.040000000000006</v>
      </c>
    </row>
    <row r="6655" spans="1:2">
      <c r="A6655" s="365" t="s">
        <v>6820</v>
      </c>
      <c r="B6655" s="366">
        <v>68.319999999999993</v>
      </c>
    </row>
    <row r="6656" spans="1:2">
      <c r="A6656" s="365" t="s">
        <v>6821</v>
      </c>
      <c r="B6656" s="366">
        <v>59.78</v>
      </c>
    </row>
    <row r="6657" spans="1:2">
      <c r="A6657" s="365" t="s">
        <v>6822</v>
      </c>
      <c r="B6657" s="366">
        <v>59.42</v>
      </c>
    </row>
    <row r="6658" spans="1:2">
      <c r="A6658" s="365" t="s">
        <v>6823</v>
      </c>
      <c r="B6658" s="366">
        <v>240.55</v>
      </c>
    </row>
    <row r="6659" spans="1:2">
      <c r="A6659" s="365" t="s">
        <v>6824</v>
      </c>
      <c r="B6659" s="366">
        <v>225.08</v>
      </c>
    </row>
    <row r="6660" spans="1:2">
      <c r="A6660" s="365" t="s">
        <v>6825</v>
      </c>
      <c r="B6660" s="366">
        <v>684.87</v>
      </c>
    </row>
    <row r="6661" spans="1:2">
      <c r="A6661" s="365" t="s">
        <v>6826</v>
      </c>
      <c r="B6661" s="366">
        <v>684.87</v>
      </c>
    </row>
    <row r="6662" spans="1:2">
      <c r="A6662" s="365" t="s">
        <v>6827</v>
      </c>
      <c r="B6662" s="366">
        <v>804.85</v>
      </c>
    </row>
    <row r="6663" spans="1:2">
      <c r="A6663" s="365" t="s">
        <v>6828</v>
      </c>
      <c r="B6663" s="366">
        <v>804.85</v>
      </c>
    </row>
    <row r="6664" spans="1:2">
      <c r="A6664" s="365" t="s">
        <v>6829</v>
      </c>
      <c r="B6664" s="366">
        <v>891.37</v>
      </c>
    </row>
    <row r="6665" spans="1:2">
      <c r="A6665" s="365" t="s">
        <v>6830</v>
      </c>
      <c r="B6665" s="366">
        <v>891.37</v>
      </c>
    </row>
    <row r="6666" spans="1:2">
      <c r="A6666" s="365" t="s">
        <v>6831</v>
      </c>
      <c r="B6666" s="366">
        <v>990.85</v>
      </c>
    </row>
    <row r="6667" spans="1:2">
      <c r="A6667" s="365" t="s">
        <v>6832</v>
      </c>
      <c r="B6667" s="366">
        <v>990.85</v>
      </c>
    </row>
    <row r="6668" spans="1:2">
      <c r="A6668" s="365" t="s">
        <v>6833</v>
      </c>
      <c r="B6668" s="366">
        <v>1084.06</v>
      </c>
    </row>
    <row r="6669" spans="1:2">
      <c r="A6669" s="365" t="s">
        <v>6834</v>
      </c>
      <c r="B6669" s="366">
        <v>1084.06</v>
      </c>
    </row>
    <row r="6670" spans="1:2">
      <c r="A6670" s="365" t="s">
        <v>6835</v>
      </c>
      <c r="B6670" s="366">
        <v>1180.0899999999999</v>
      </c>
    </row>
    <row r="6671" spans="1:2">
      <c r="A6671" s="365" t="s">
        <v>6836</v>
      </c>
      <c r="B6671" s="366">
        <v>1180.0899999999999</v>
      </c>
    </row>
    <row r="6672" spans="1:2">
      <c r="A6672" s="365" t="s">
        <v>6837</v>
      </c>
      <c r="B6672" s="366">
        <v>1290.1300000000001</v>
      </c>
    </row>
    <row r="6673" spans="1:2">
      <c r="A6673" s="365" t="s">
        <v>6838</v>
      </c>
      <c r="B6673" s="366">
        <v>1290.1300000000001</v>
      </c>
    </row>
    <row r="6674" spans="1:2">
      <c r="A6674" s="365" t="s">
        <v>6839</v>
      </c>
      <c r="B6674" s="366">
        <v>1389.82</v>
      </c>
    </row>
    <row r="6675" spans="1:2">
      <c r="A6675" s="365" t="s">
        <v>6840</v>
      </c>
      <c r="B6675" s="366">
        <v>1389.82</v>
      </c>
    </row>
    <row r="6676" spans="1:2">
      <c r="A6676" s="365" t="s">
        <v>6841</v>
      </c>
      <c r="B6676" s="366">
        <v>1486.27</v>
      </c>
    </row>
    <row r="6677" spans="1:2">
      <c r="A6677" s="365" t="s">
        <v>6842</v>
      </c>
      <c r="B6677" s="366">
        <v>1486.27</v>
      </c>
    </row>
    <row r="6678" spans="1:2">
      <c r="A6678" s="365" t="s">
        <v>6843</v>
      </c>
      <c r="B6678" s="366">
        <v>1582.94</v>
      </c>
    </row>
    <row r="6679" spans="1:2">
      <c r="A6679" s="365" t="s">
        <v>6844</v>
      </c>
      <c r="B6679" s="366">
        <v>1582.94</v>
      </c>
    </row>
    <row r="6680" spans="1:2">
      <c r="A6680" s="365" t="s">
        <v>6845</v>
      </c>
      <c r="B6680" s="366">
        <v>881.23</v>
      </c>
    </row>
    <row r="6681" spans="1:2">
      <c r="A6681" s="365" t="s">
        <v>6846</v>
      </c>
      <c r="B6681" s="366">
        <v>881.23</v>
      </c>
    </row>
    <row r="6682" spans="1:2">
      <c r="A6682" s="365" t="s">
        <v>6847</v>
      </c>
      <c r="B6682" s="366">
        <v>971</v>
      </c>
    </row>
    <row r="6683" spans="1:2">
      <c r="A6683" s="365" t="s">
        <v>6848</v>
      </c>
      <c r="B6683" s="366">
        <v>971</v>
      </c>
    </row>
    <row r="6684" spans="1:2">
      <c r="A6684" s="365" t="s">
        <v>6849</v>
      </c>
      <c r="B6684" s="366">
        <v>1073.92</v>
      </c>
    </row>
    <row r="6685" spans="1:2">
      <c r="A6685" s="365" t="s">
        <v>6850</v>
      </c>
      <c r="B6685" s="366">
        <v>1073.92</v>
      </c>
    </row>
    <row r="6686" spans="1:2">
      <c r="A6686" s="365" t="s">
        <v>6851</v>
      </c>
      <c r="B6686" s="366">
        <v>1170.5899999999999</v>
      </c>
    </row>
    <row r="6687" spans="1:2">
      <c r="A6687" s="365" t="s">
        <v>6852</v>
      </c>
      <c r="B6687" s="366">
        <v>1170.5899999999999</v>
      </c>
    </row>
    <row r="6688" spans="1:2">
      <c r="A6688" s="365" t="s">
        <v>6853</v>
      </c>
      <c r="B6688" s="366">
        <v>1263.7</v>
      </c>
    </row>
    <row r="6689" spans="1:2">
      <c r="A6689" s="365" t="s">
        <v>6854</v>
      </c>
      <c r="B6689" s="366">
        <v>1263.7</v>
      </c>
    </row>
    <row r="6690" spans="1:2">
      <c r="A6690" s="365" t="s">
        <v>6855</v>
      </c>
      <c r="B6690" s="366">
        <v>1270.24</v>
      </c>
    </row>
    <row r="6691" spans="1:2">
      <c r="A6691" s="365" t="s">
        <v>6856</v>
      </c>
      <c r="B6691" s="366">
        <v>1270.24</v>
      </c>
    </row>
    <row r="6692" spans="1:2">
      <c r="A6692" s="365" t="s">
        <v>6857</v>
      </c>
      <c r="B6692" s="366">
        <v>1479.59</v>
      </c>
    </row>
    <row r="6693" spans="1:2">
      <c r="A6693" s="365" t="s">
        <v>6858</v>
      </c>
      <c r="B6693" s="366">
        <v>1479.59</v>
      </c>
    </row>
    <row r="6694" spans="1:2">
      <c r="A6694" s="365" t="s">
        <v>6859</v>
      </c>
      <c r="B6694" s="366">
        <v>1582.94</v>
      </c>
    </row>
    <row r="6695" spans="1:2">
      <c r="A6695" s="365" t="s">
        <v>6860</v>
      </c>
      <c r="B6695" s="366">
        <v>1582.94</v>
      </c>
    </row>
    <row r="6696" spans="1:2">
      <c r="A6696" s="365" t="s">
        <v>6861</v>
      </c>
      <c r="B6696" s="366">
        <v>1679.18</v>
      </c>
    </row>
    <row r="6697" spans="1:2">
      <c r="A6697" s="365" t="s">
        <v>6862</v>
      </c>
      <c r="B6697" s="366">
        <v>1679.18</v>
      </c>
    </row>
    <row r="6698" spans="1:2">
      <c r="A6698" s="365" t="s">
        <v>6863</v>
      </c>
      <c r="B6698" s="366">
        <v>1788.8</v>
      </c>
    </row>
    <row r="6699" spans="1:2">
      <c r="A6699" s="365" t="s">
        <v>6864</v>
      </c>
      <c r="B6699" s="366">
        <v>1788.8</v>
      </c>
    </row>
    <row r="6700" spans="1:2">
      <c r="A6700" s="365" t="s">
        <v>6865</v>
      </c>
      <c r="B6700" s="366">
        <v>90.98</v>
      </c>
    </row>
    <row r="6701" spans="1:2">
      <c r="A6701" s="365" t="s">
        <v>6866</v>
      </c>
      <c r="B6701" s="366">
        <v>90.98</v>
      </c>
    </row>
    <row r="6702" spans="1:2">
      <c r="A6702" s="365" t="s">
        <v>6867</v>
      </c>
      <c r="B6702" s="366">
        <v>1863.01</v>
      </c>
    </row>
    <row r="6703" spans="1:2">
      <c r="A6703" s="365" t="s">
        <v>6868</v>
      </c>
      <c r="B6703" s="366">
        <v>1724.04</v>
      </c>
    </row>
    <row r="6704" spans="1:2">
      <c r="A6704" s="365" t="s">
        <v>6869</v>
      </c>
      <c r="B6704" s="366">
        <v>2113.0300000000002</v>
      </c>
    </row>
    <row r="6705" spans="1:2">
      <c r="A6705" s="365" t="s">
        <v>6870</v>
      </c>
      <c r="B6705" s="366">
        <v>1959.46</v>
      </c>
    </row>
    <row r="6706" spans="1:2">
      <c r="A6706" s="365" t="s">
        <v>6871</v>
      </c>
      <c r="B6706" s="366">
        <v>2552.8000000000002</v>
      </c>
    </row>
    <row r="6707" spans="1:2">
      <c r="A6707" s="365" t="s">
        <v>6872</v>
      </c>
      <c r="B6707" s="366">
        <v>2370.34</v>
      </c>
    </row>
    <row r="6708" spans="1:2">
      <c r="A6708" s="365" t="s">
        <v>6873</v>
      </c>
      <c r="B6708" s="366">
        <v>2020.76</v>
      </c>
    </row>
    <row r="6709" spans="1:2">
      <c r="A6709" s="365" t="s">
        <v>6874</v>
      </c>
      <c r="B6709" s="366">
        <v>1876.1</v>
      </c>
    </row>
    <row r="6710" spans="1:2">
      <c r="A6710" s="365" t="s">
        <v>6875</v>
      </c>
      <c r="B6710" s="366">
        <v>2424.88</v>
      </c>
    </row>
    <row r="6711" spans="1:2">
      <c r="A6711" s="365" t="s">
        <v>6876</v>
      </c>
      <c r="B6711" s="366">
        <v>2251.3000000000002</v>
      </c>
    </row>
    <row r="6712" spans="1:2">
      <c r="A6712" s="365" t="s">
        <v>6877</v>
      </c>
      <c r="B6712" s="366">
        <v>3031.14</v>
      </c>
    </row>
    <row r="6713" spans="1:2">
      <c r="A6713" s="365" t="s">
        <v>6878</v>
      </c>
      <c r="B6713" s="366">
        <v>2814.16</v>
      </c>
    </row>
    <row r="6714" spans="1:2">
      <c r="A6714" s="365" t="s">
        <v>6879</v>
      </c>
      <c r="B6714" s="366">
        <v>4041.52</v>
      </c>
    </row>
    <row r="6715" spans="1:2">
      <c r="A6715" s="365" t="s">
        <v>6880</v>
      </c>
      <c r="B6715" s="366">
        <v>3752.21</v>
      </c>
    </row>
    <row r="6716" spans="1:2">
      <c r="A6716" s="365" t="s">
        <v>6881</v>
      </c>
      <c r="B6716" s="366">
        <v>5051.8999999999996</v>
      </c>
    </row>
    <row r="6717" spans="1:2">
      <c r="A6717" s="365" t="s">
        <v>6882</v>
      </c>
      <c r="B6717" s="366">
        <v>4690.2700000000004</v>
      </c>
    </row>
    <row r="6718" spans="1:2">
      <c r="A6718" s="365" t="s">
        <v>6883</v>
      </c>
      <c r="B6718" s="366">
        <v>1496.7</v>
      </c>
    </row>
    <row r="6719" spans="1:2">
      <c r="A6719" s="365" t="s">
        <v>6884</v>
      </c>
      <c r="B6719" s="366">
        <v>1340.03</v>
      </c>
    </row>
    <row r="6720" spans="1:2">
      <c r="A6720" s="365" t="s">
        <v>6885</v>
      </c>
      <c r="B6720" s="366">
        <v>403.25</v>
      </c>
    </row>
    <row r="6721" spans="1:2">
      <c r="A6721" s="365" t="s">
        <v>6886</v>
      </c>
      <c r="B6721" s="366">
        <v>362.24</v>
      </c>
    </row>
    <row r="6722" spans="1:2">
      <c r="A6722" s="365" t="s">
        <v>6887</v>
      </c>
      <c r="B6722" s="366">
        <v>192.54</v>
      </c>
    </row>
    <row r="6723" spans="1:2">
      <c r="A6723" s="365" t="s">
        <v>6888</v>
      </c>
      <c r="B6723" s="366">
        <v>192.54</v>
      </c>
    </row>
    <row r="6724" spans="1:2">
      <c r="A6724" s="365" t="s">
        <v>6889</v>
      </c>
      <c r="B6724" s="366">
        <v>271.60000000000002</v>
      </c>
    </row>
    <row r="6725" spans="1:2">
      <c r="A6725" s="365" t="s">
        <v>6890</v>
      </c>
      <c r="B6725" s="366">
        <v>271.60000000000002</v>
      </c>
    </row>
    <row r="6726" spans="1:2">
      <c r="A6726" s="365" t="s">
        <v>6891</v>
      </c>
      <c r="B6726" s="366">
        <v>375.29</v>
      </c>
    </row>
    <row r="6727" spans="1:2">
      <c r="A6727" s="365" t="s">
        <v>6892</v>
      </c>
      <c r="B6727" s="366">
        <v>375.29</v>
      </c>
    </row>
    <row r="6728" spans="1:2">
      <c r="A6728" s="365" t="s">
        <v>6893</v>
      </c>
      <c r="B6728" s="366">
        <v>457.69</v>
      </c>
    </row>
    <row r="6729" spans="1:2">
      <c r="A6729" s="365" t="s">
        <v>6894</v>
      </c>
      <c r="B6729" s="366">
        <v>457.69</v>
      </c>
    </row>
    <row r="6730" spans="1:2">
      <c r="A6730" s="365" t="s">
        <v>6895</v>
      </c>
      <c r="B6730" s="366">
        <v>447.41</v>
      </c>
    </row>
    <row r="6731" spans="1:2">
      <c r="A6731" s="365" t="s">
        <v>6896</v>
      </c>
      <c r="B6731" s="366">
        <v>447.41</v>
      </c>
    </row>
    <row r="6732" spans="1:2">
      <c r="A6732" s="365" t="s">
        <v>6897</v>
      </c>
      <c r="B6732" s="366">
        <v>531.82000000000005</v>
      </c>
    </row>
    <row r="6733" spans="1:2">
      <c r="A6733" s="365" t="s">
        <v>6898</v>
      </c>
      <c r="B6733" s="366">
        <v>531.82000000000005</v>
      </c>
    </row>
    <row r="6734" spans="1:2">
      <c r="A6734" s="365" t="s">
        <v>6899</v>
      </c>
      <c r="B6734" s="366">
        <v>647.34</v>
      </c>
    </row>
    <row r="6735" spans="1:2">
      <c r="A6735" s="365" t="s">
        <v>6900</v>
      </c>
      <c r="B6735" s="366">
        <v>647.34</v>
      </c>
    </row>
    <row r="6736" spans="1:2">
      <c r="A6736" s="365" t="s">
        <v>6901</v>
      </c>
      <c r="B6736" s="366">
        <v>793.84</v>
      </c>
    </row>
    <row r="6737" spans="1:2">
      <c r="A6737" s="365" t="s">
        <v>6902</v>
      </c>
      <c r="B6737" s="366">
        <v>793.84</v>
      </c>
    </row>
    <row r="6738" spans="1:2">
      <c r="A6738" s="365" t="s">
        <v>6903</v>
      </c>
      <c r="B6738" s="366">
        <v>936.9</v>
      </c>
    </row>
    <row r="6739" spans="1:2">
      <c r="A6739" s="365" t="s">
        <v>6904</v>
      </c>
      <c r="B6739" s="366">
        <v>936.9</v>
      </c>
    </row>
    <row r="6740" spans="1:2">
      <c r="A6740" s="365" t="s">
        <v>6905</v>
      </c>
      <c r="B6740" s="366">
        <v>1223.23</v>
      </c>
    </row>
    <row r="6741" spans="1:2">
      <c r="A6741" s="365" t="s">
        <v>6906</v>
      </c>
      <c r="B6741" s="366">
        <v>1223.23</v>
      </c>
    </row>
    <row r="6742" spans="1:2">
      <c r="A6742" s="365" t="s">
        <v>6907</v>
      </c>
      <c r="B6742" s="366">
        <v>1279.18</v>
      </c>
    </row>
    <row r="6743" spans="1:2">
      <c r="A6743" s="365" t="s">
        <v>6908</v>
      </c>
      <c r="B6743" s="366">
        <v>1279.18</v>
      </c>
    </row>
    <row r="6744" spans="1:2">
      <c r="A6744" s="365" t="s">
        <v>6909</v>
      </c>
      <c r="B6744" s="366">
        <v>1497.14</v>
      </c>
    </row>
    <row r="6745" spans="1:2">
      <c r="A6745" s="365" t="s">
        <v>6910</v>
      </c>
      <c r="B6745" s="366">
        <v>1497.14</v>
      </c>
    </row>
    <row r="6746" spans="1:2">
      <c r="A6746" s="365" t="s">
        <v>6911</v>
      </c>
      <c r="B6746" s="366">
        <v>1645.72</v>
      </c>
    </row>
    <row r="6747" spans="1:2">
      <c r="A6747" s="365" t="s">
        <v>6912</v>
      </c>
      <c r="B6747" s="366">
        <v>1645.72</v>
      </c>
    </row>
    <row r="6748" spans="1:2">
      <c r="A6748" s="365" t="s">
        <v>6913</v>
      </c>
      <c r="B6748" s="366">
        <v>2134.66</v>
      </c>
    </row>
    <row r="6749" spans="1:2">
      <c r="A6749" s="365" t="s">
        <v>6914</v>
      </c>
      <c r="B6749" s="366">
        <v>2134.66</v>
      </c>
    </row>
    <row r="6750" spans="1:2">
      <c r="A6750" s="365" t="s">
        <v>6915</v>
      </c>
      <c r="B6750" s="366">
        <v>3007.15</v>
      </c>
    </row>
    <row r="6751" spans="1:2">
      <c r="A6751" s="365" t="s">
        <v>6916</v>
      </c>
      <c r="B6751" s="366">
        <v>3007.15</v>
      </c>
    </row>
    <row r="6752" spans="1:2">
      <c r="A6752" s="365" t="s">
        <v>6917</v>
      </c>
      <c r="B6752" s="366">
        <v>3600.89</v>
      </c>
    </row>
    <row r="6753" spans="1:2">
      <c r="A6753" s="365" t="s">
        <v>6918</v>
      </c>
      <c r="B6753" s="366">
        <v>3600.89</v>
      </c>
    </row>
    <row r="6754" spans="1:2">
      <c r="A6754" s="365" t="s">
        <v>6919</v>
      </c>
      <c r="B6754" s="366">
        <v>4214.88</v>
      </c>
    </row>
    <row r="6755" spans="1:2">
      <c r="A6755" s="365" t="s">
        <v>6920</v>
      </c>
      <c r="B6755" s="366">
        <v>4214.88</v>
      </c>
    </row>
    <row r="6756" spans="1:2">
      <c r="A6756" s="365" t="s">
        <v>6921</v>
      </c>
      <c r="B6756" s="366">
        <v>4916.87</v>
      </c>
    </row>
    <row r="6757" spans="1:2">
      <c r="A6757" s="365" t="s">
        <v>6922</v>
      </c>
      <c r="B6757" s="366">
        <v>4916.87</v>
      </c>
    </row>
    <row r="6758" spans="1:2">
      <c r="A6758" s="365" t="s">
        <v>6923</v>
      </c>
      <c r="B6758" s="366">
        <v>6445.03</v>
      </c>
    </row>
    <row r="6759" spans="1:2">
      <c r="A6759" s="365" t="s">
        <v>6924</v>
      </c>
      <c r="B6759" s="366">
        <v>6445.03</v>
      </c>
    </row>
    <row r="6760" spans="1:2">
      <c r="A6760" s="365" t="s">
        <v>6925</v>
      </c>
      <c r="B6760" s="366">
        <v>495.82</v>
      </c>
    </row>
    <row r="6761" spans="1:2">
      <c r="A6761" s="365" t="s">
        <v>6926</v>
      </c>
      <c r="B6761" s="366">
        <v>495.82</v>
      </c>
    </row>
    <row r="6762" spans="1:2">
      <c r="A6762" s="365" t="s">
        <v>6927</v>
      </c>
      <c r="B6762" s="366">
        <v>592.74</v>
      </c>
    </row>
    <row r="6763" spans="1:2">
      <c r="A6763" s="365" t="s">
        <v>6928</v>
      </c>
      <c r="B6763" s="366">
        <v>592.74</v>
      </c>
    </row>
    <row r="6764" spans="1:2">
      <c r="A6764" s="365" t="s">
        <v>6929</v>
      </c>
      <c r="B6764" s="366">
        <v>724.85</v>
      </c>
    </row>
    <row r="6765" spans="1:2">
      <c r="A6765" s="365" t="s">
        <v>6930</v>
      </c>
      <c r="B6765" s="366">
        <v>724.85</v>
      </c>
    </row>
    <row r="6766" spans="1:2">
      <c r="A6766" s="365" t="s">
        <v>6931</v>
      </c>
      <c r="B6766" s="366">
        <v>826.91</v>
      </c>
    </row>
    <row r="6767" spans="1:2">
      <c r="A6767" s="365" t="s">
        <v>6932</v>
      </c>
      <c r="B6767" s="366">
        <v>826.91</v>
      </c>
    </row>
    <row r="6768" spans="1:2">
      <c r="A6768" s="365" t="s">
        <v>6933</v>
      </c>
      <c r="B6768" s="366">
        <v>1091</v>
      </c>
    </row>
    <row r="6769" spans="1:2">
      <c r="A6769" s="365" t="s">
        <v>6934</v>
      </c>
      <c r="B6769" s="366">
        <v>1091</v>
      </c>
    </row>
    <row r="6770" spans="1:2">
      <c r="A6770" s="365" t="s">
        <v>6935</v>
      </c>
      <c r="B6770" s="366">
        <v>1164.17</v>
      </c>
    </row>
    <row r="6771" spans="1:2">
      <c r="A6771" s="365" t="s">
        <v>6936</v>
      </c>
      <c r="B6771" s="366">
        <v>1164.17</v>
      </c>
    </row>
    <row r="6772" spans="1:2">
      <c r="A6772" s="365" t="s">
        <v>6937</v>
      </c>
      <c r="B6772" s="366">
        <v>1363.01</v>
      </c>
    </row>
    <row r="6773" spans="1:2">
      <c r="A6773" s="365" t="s">
        <v>6938</v>
      </c>
      <c r="B6773" s="366">
        <v>1363.01</v>
      </c>
    </row>
    <row r="6774" spans="1:2">
      <c r="A6774" s="365" t="s">
        <v>6939</v>
      </c>
      <c r="B6774" s="366">
        <v>1451.58</v>
      </c>
    </row>
    <row r="6775" spans="1:2">
      <c r="A6775" s="365" t="s">
        <v>6940</v>
      </c>
      <c r="B6775" s="366">
        <v>1451.58</v>
      </c>
    </row>
    <row r="6776" spans="1:2">
      <c r="A6776" s="365" t="s">
        <v>6941</v>
      </c>
      <c r="B6776" s="366">
        <v>1876.81</v>
      </c>
    </row>
    <row r="6777" spans="1:2">
      <c r="A6777" s="365" t="s">
        <v>6942</v>
      </c>
      <c r="B6777" s="366">
        <v>1876.81</v>
      </c>
    </row>
    <row r="6778" spans="1:2">
      <c r="A6778" s="365" t="s">
        <v>6943</v>
      </c>
      <c r="B6778" s="366">
        <v>2668.39</v>
      </c>
    </row>
    <row r="6779" spans="1:2">
      <c r="A6779" s="365" t="s">
        <v>6944</v>
      </c>
      <c r="B6779" s="366">
        <v>2668.39</v>
      </c>
    </row>
    <row r="6780" spans="1:2">
      <c r="A6780" s="365" t="s">
        <v>6945</v>
      </c>
      <c r="B6780" s="366">
        <v>3097.29</v>
      </c>
    </row>
    <row r="6781" spans="1:2">
      <c r="A6781" s="365" t="s">
        <v>6946</v>
      </c>
      <c r="B6781" s="366">
        <v>3097.29</v>
      </c>
    </row>
    <row r="6782" spans="1:2">
      <c r="A6782" s="365" t="s">
        <v>6947</v>
      </c>
      <c r="B6782" s="366">
        <v>3578.06</v>
      </c>
    </row>
    <row r="6783" spans="1:2">
      <c r="A6783" s="365" t="s">
        <v>6948</v>
      </c>
      <c r="B6783" s="366">
        <v>3578.06</v>
      </c>
    </row>
    <row r="6784" spans="1:2">
      <c r="A6784" s="365" t="s">
        <v>6949</v>
      </c>
      <c r="B6784" s="366">
        <v>4206.38</v>
      </c>
    </row>
    <row r="6785" spans="1:2">
      <c r="A6785" s="365" t="s">
        <v>6950</v>
      </c>
      <c r="B6785" s="366">
        <v>4206.38</v>
      </c>
    </row>
    <row r="6786" spans="1:2">
      <c r="A6786" s="365" t="s">
        <v>6951</v>
      </c>
      <c r="B6786" s="366">
        <v>5597.12</v>
      </c>
    </row>
    <row r="6787" spans="1:2">
      <c r="A6787" s="365" t="s">
        <v>6952</v>
      </c>
      <c r="B6787" s="366">
        <v>5597.12</v>
      </c>
    </row>
    <row r="6788" spans="1:2">
      <c r="A6788" s="365" t="s">
        <v>6953</v>
      </c>
      <c r="B6788" s="366">
        <v>491.85</v>
      </c>
    </row>
    <row r="6789" spans="1:2">
      <c r="A6789" s="365" t="s">
        <v>6954</v>
      </c>
      <c r="B6789" s="366">
        <v>491.85</v>
      </c>
    </row>
    <row r="6790" spans="1:2">
      <c r="A6790" s="365" t="s">
        <v>6955</v>
      </c>
      <c r="B6790" s="366">
        <v>492.02</v>
      </c>
    </row>
    <row r="6791" spans="1:2">
      <c r="A6791" s="365" t="s">
        <v>6956</v>
      </c>
      <c r="B6791" s="366">
        <v>492.02</v>
      </c>
    </row>
    <row r="6792" spans="1:2">
      <c r="A6792" s="365" t="s">
        <v>6957</v>
      </c>
      <c r="B6792" s="366">
        <v>567.92999999999995</v>
      </c>
    </row>
    <row r="6793" spans="1:2">
      <c r="A6793" s="365" t="s">
        <v>6958</v>
      </c>
      <c r="B6793" s="366">
        <v>567.92999999999995</v>
      </c>
    </row>
    <row r="6794" spans="1:2">
      <c r="A6794" s="365" t="s">
        <v>6959</v>
      </c>
      <c r="B6794" s="366">
        <v>664.25</v>
      </c>
    </row>
    <row r="6795" spans="1:2">
      <c r="A6795" s="365" t="s">
        <v>6960</v>
      </c>
      <c r="B6795" s="366">
        <v>664.25</v>
      </c>
    </row>
    <row r="6796" spans="1:2">
      <c r="A6796" s="365" t="s">
        <v>6961</v>
      </c>
      <c r="B6796" s="366">
        <v>824.32</v>
      </c>
    </row>
    <row r="6797" spans="1:2">
      <c r="A6797" s="365" t="s">
        <v>6962</v>
      </c>
      <c r="B6797" s="366">
        <v>824.32</v>
      </c>
    </row>
    <row r="6798" spans="1:2">
      <c r="A6798" s="365" t="s">
        <v>6963</v>
      </c>
      <c r="B6798" s="366">
        <v>930.59</v>
      </c>
    </row>
    <row r="6799" spans="1:2">
      <c r="A6799" s="365" t="s">
        <v>6964</v>
      </c>
      <c r="B6799" s="366">
        <v>930.59</v>
      </c>
    </row>
    <row r="6800" spans="1:2">
      <c r="A6800" s="365" t="s">
        <v>6965</v>
      </c>
      <c r="B6800" s="366">
        <v>1244.05</v>
      </c>
    </row>
    <row r="6801" spans="1:2">
      <c r="A6801" s="365" t="s">
        <v>6966</v>
      </c>
      <c r="B6801" s="366">
        <v>1244.05</v>
      </c>
    </row>
    <row r="6802" spans="1:2">
      <c r="A6802" s="365" t="s">
        <v>6967</v>
      </c>
      <c r="B6802" s="366">
        <v>1360.58</v>
      </c>
    </row>
    <row r="6803" spans="1:2">
      <c r="A6803" s="365" t="s">
        <v>6968</v>
      </c>
      <c r="B6803" s="366">
        <v>1360.58</v>
      </c>
    </row>
    <row r="6804" spans="1:2">
      <c r="A6804" s="365" t="s">
        <v>6969</v>
      </c>
      <c r="B6804" s="366">
        <v>1557.33</v>
      </c>
    </row>
    <row r="6805" spans="1:2">
      <c r="A6805" s="365" t="s">
        <v>6970</v>
      </c>
      <c r="B6805" s="366">
        <v>1557.33</v>
      </c>
    </row>
    <row r="6806" spans="1:2">
      <c r="A6806" s="365" t="s">
        <v>6971</v>
      </c>
      <c r="B6806" s="366">
        <v>1672.69</v>
      </c>
    </row>
    <row r="6807" spans="1:2">
      <c r="A6807" s="365" t="s">
        <v>6972</v>
      </c>
      <c r="B6807" s="366">
        <v>1672.69</v>
      </c>
    </row>
    <row r="6808" spans="1:2">
      <c r="A6808" s="365" t="s">
        <v>6973</v>
      </c>
      <c r="B6808" s="366">
        <v>2220.41</v>
      </c>
    </row>
    <row r="6809" spans="1:2">
      <c r="A6809" s="365" t="s">
        <v>6974</v>
      </c>
      <c r="B6809" s="366">
        <v>2220.41</v>
      </c>
    </row>
    <row r="6810" spans="1:2">
      <c r="A6810" s="365" t="s">
        <v>6975</v>
      </c>
      <c r="B6810" s="366">
        <v>3241.95</v>
      </c>
    </row>
    <row r="6811" spans="1:2">
      <c r="A6811" s="365" t="s">
        <v>6976</v>
      </c>
      <c r="B6811" s="366">
        <v>3241.95</v>
      </c>
    </row>
    <row r="6812" spans="1:2">
      <c r="A6812" s="365" t="s">
        <v>6977</v>
      </c>
      <c r="B6812" s="366">
        <v>3797.18</v>
      </c>
    </row>
    <row r="6813" spans="1:2">
      <c r="A6813" s="365" t="s">
        <v>6978</v>
      </c>
      <c r="B6813" s="366">
        <v>3797.18</v>
      </c>
    </row>
    <row r="6814" spans="1:2">
      <c r="A6814" s="365" t="s">
        <v>6979</v>
      </c>
      <c r="B6814" s="366">
        <v>4515.1099999999997</v>
      </c>
    </row>
    <row r="6815" spans="1:2">
      <c r="A6815" s="365" t="s">
        <v>6980</v>
      </c>
      <c r="B6815" s="366">
        <v>4515.1099999999997</v>
      </c>
    </row>
    <row r="6816" spans="1:2">
      <c r="A6816" s="365" t="s">
        <v>6981</v>
      </c>
      <c r="B6816" s="366">
        <v>5292.8</v>
      </c>
    </row>
    <row r="6817" spans="1:2">
      <c r="A6817" s="365" t="s">
        <v>6982</v>
      </c>
      <c r="B6817" s="366">
        <v>5292.8</v>
      </c>
    </row>
    <row r="6818" spans="1:2">
      <c r="A6818" s="365" t="s">
        <v>6983</v>
      </c>
      <c r="B6818" s="366">
        <v>7410.13</v>
      </c>
    </row>
    <row r="6819" spans="1:2">
      <c r="A6819" s="365" t="s">
        <v>6984</v>
      </c>
      <c r="B6819" s="366">
        <v>7410.13</v>
      </c>
    </row>
    <row r="6820" spans="1:2">
      <c r="A6820" s="365" t="s">
        <v>6985</v>
      </c>
      <c r="B6820" s="366">
        <v>1632.26</v>
      </c>
    </row>
    <row r="6821" spans="1:2">
      <c r="A6821" s="365" t="s">
        <v>6986</v>
      </c>
      <c r="B6821" s="366">
        <v>1632.26</v>
      </c>
    </row>
    <row r="6822" spans="1:2">
      <c r="A6822" s="365" t="s">
        <v>6987</v>
      </c>
      <c r="B6822" s="366">
        <v>1816.78</v>
      </c>
    </row>
    <row r="6823" spans="1:2">
      <c r="A6823" s="365" t="s">
        <v>6988</v>
      </c>
      <c r="B6823" s="366">
        <v>1816.78</v>
      </c>
    </row>
    <row r="6824" spans="1:2">
      <c r="A6824" s="365" t="s">
        <v>6989</v>
      </c>
      <c r="B6824" s="366">
        <v>2241.9899999999998</v>
      </c>
    </row>
    <row r="6825" spans="1:2">
      <c r="A6825" s="365" t="s">
        <v>6990</v>
      </c>
      <c r="B6825" s="366">
        <v>2241.9899999999998</v>
      </c>
    </row>
    <row r="6826" spans="1:2">
      <c r="A6826" s="365" t="s">
        <v>6991</v>
      </c>
      <c r="B6826" s="366">
        <v>2708.53</v>
      </c>
    </row>
    <row r="6827" spans="1:2">
      <c r="A6827" s="365" t="s">
        <v>6992</v>
      </c>
      <c r="B6827" s="366">
        <v>2708.53</v>
      </c>
    </row>
    <row r="6828" spans="1:2">
      <c r="A6828" s="365" t="s">
        <v>6993</v>
      </c>
      <c r="B6828" s="366">
        <v>3202.61</v>
      </c>
    </row>
    <row r="6829" spans="1:2">
      <c r="A6829" s="365" t="s">
        <v>6994</v>
      </c>
      <c r="B6829" s="366">
        <v>3202.61</v>
      </c>
    </row>
    <row r="6830" spans="1:2">
      <c r="A6830" s="365" t="s">
        <v>6995</v>
      </c>
      <c r="B6830" s="366">
        <v>3922.35</v>
      </c>
    </row>
    <row r="6831" spans="1:2">
      <c r="A6831" s="365" t="s">
        <v>6996</v>
      </c>
      <c r="B6831" s="366">
        <v>3922.35</v>
      </c>
    </row>
    <row r="6832" spans="1:2">
      <c r="A6832" s="365" t="s">
        <v>6997</v>
      </c>
      <c r="B6832" s="366">
        <v>4558.6899999999996</v>
      </c>
    </row>
    <row r="6833" spans="1:2">
      <c r="A6833" s="365" t="s">
        <v>6998</v>
      </c>
      <c r="B6833" s="366">
        <v>4558.6899999999996</v>
      </c>
    </row>
    <row r="6834" spans="1:2">
      <c r="A6834" s="365" t="s">
        <v>6999</v>
      </c>
      <c r="B6834" s="366">
        <v>5129.57</v>
      </c>
    </row>
    <row r="6835" spans="1:2">
      <c r="A6835" s="365" t="s">
        <v>7000</v>
      </c>
      <c r="B6835" s="366">
        <v>5129.57</v>
      </c>
    </row>
    <row r="6836" spans="1:2">
      <c r="A6836" s="365" t="s">
        <v>7001</v>
      </c>
      <c r="B6836" s="366">
        <v>6284.02</v>
      </c>
    </row>
    <row r="6837" spans="1:2">
      <c r="A6837" s="365" t="s">
        <v>7002</v>
      </c>
      <c r="B6837" s="366">
        <v>6284.02</v>
      </c>
    </row>
    <row r="6838" spans="1:2">
      <c r="A6838" s="365" t="s">
        <v>7003</v>
      </c>
      <c r="B6838" s="366">
        <v>6697.07</v>
      </c>
    </row>
    <row r="6839" spans="1:2">
      <c r="A6839" s="365" t="s">
        <v>7004</v>
      </c>
      <c r="B6839" s="366">
        <v>6697.07</v>
      </c>
    </row>
    <row r="6840" spans="1:2">
      <c r="A6840" s="365" t="s">
        <v>7005</v>
      </c>
      <c r="B6840" s="366">
        <v>8111.59</v>
      </c>
    </row>
    <row r="6841" spans="1:2">
      <c r="A6841" s="365" t="s">
        <v>7006</v>
      </c>
      <c r="B6841" s="366">
        <v>8111.59</v>
      </c>
    </row>
    <row r="6842" spans="1:2">
      <c r="A6842" s="365" t="s">
        <v>7007</v>
      </c>
      <c r="B6842" s="366">
        <v>18033.419999999998</v>
      </c>
    </row>
    <row r="6843" spans="1:2">
      <c r="A6843" s="365" t="s">
        <v>7008</v>
      </c>
      <c r="B6843" s="366">
        <v>18033.419999999998</v>
      </c>
    </row>
    <row r="6844" spans="1:2">
      <c r="A6844" s="365" t="s">
        <v>7009</v>
      </c>
      <c r="B6844" s="366">
        <v>22898.59</v>
      </c>
    </row>
    <row r="6845" spans="1:2">
      <c r="A6845" s="365" t="s">
        <v>7010</v>
      </c>
      <c r="B6845" s="366">
        <v>22898.59</v>
      </c>
    </row>
    <row r="6846" spans="1:2">
      <c r="A6846" s="365" t="s">
        <v>7011</v>
      </c>
      <c r="B6846" s="366">
        <v>33263.760000000002</v>
      </c>
    </row>
    <row r="6847" spans="1:2">
      <c r="A6847" s="365" t="s">
        <v>7012</v>
      </c>
      <c r="B6847" s="366">
        <v>33263.760000000002</v>
      </c>
    </row>
    <row r="6848" spans="1:2">
      <c r="A6848" s="365" t="s">
        <v>7013</v>
      </c>
      <c r="B6848" s="366">
        <v>34509.550000000003</v>
      </c>
    </row>
    <row r="6849" spans="1:2">
      <c r="A6849" s="365" t="s">
        <v>7014</v>
      </c>
      <c r="B6849" s="366">
        <v>34509.550000000003</v>
      </c>
    </row>
    <row r="6850" spans="1:2">
      <c r="A6850" s="365" t="s">
        <v>7015</v>
      </c>
      <c r="B6850" s="366">
        <v>49494.99</v>
      </c>
    </row>
    <row r="6851" spans="1:2">
      <c r="A6851" s="365" t="s">
        <v>7016</v>
      </c>
      <c r="B6851" s="366">
        <v>49494.99</v>
      </c>
    </row>
    <row r="6852" spans="1:2">
      <c r="A6852" s="365" t="s">
        <v>7017</v>
      </c>
      <c r="B6852" s="366">
        <v>1632.25</v>
      </c>
    </row>
    <row r="6853" spans="1:2">
      <c r="A6853" s="365" t="s">
        <v>7018</v>
      </c>
      <c r="B6853" s="366">
        <v>1632.25</v>
      </c>
    </row>
    <row r="6854" spans="1:2">
      <c r="A6854" s="365" t="s">
        <v>7019</v>
      </c>
      <c r="B6854" s="366">
        <v>1816.78</v>
      </c>
    </row>
    <row r="6855" spans="1:2">
      <c r="A6855" s="365" t="s">
        <v>7020</v>
      </c>
      <c r="B6855" s="366">
        <v>1816.78</v>
      </c>
    </row>
    <row r="6856" spans="1:2">
      <c r="A6856" s="365" t="s">
        <v>7021</v>
      </c>
      <c r="B6856" s="366">
        <v>2242</v>
      </c>
    </row>
    <row r="6857" spans="1:2">
      <c r="A6857" s="365" t="s">
        <v>7022</v>
      </c>
      <c r="B6857" s="366">
        <v>2242</v>
      </c>
    </row>
    <row r="6858" spans="1:2">
      <c r="A6858" s="365" t="s">
        <v>7023</v>
      </c>
      <c r="B6858" s="366">
        <v>2709.63</v>
      </c>
    </row>
    <row r="6859" spans="1:2">
      <c r="A6859" s="365" t="s">
        <v>7024</v>
      </c>
      <c r="B6859" s="366">
        <v>2709.63</v>
      </c>
    </row>
    <row r="6860" spans="1:2">
      <c r="A6860" s="365" t="s">
        <v>7025</v>
      </c>
      <c r="B6860" s="366">
        <v>3276.24</v>
      </c>
    </row>
    <row r="6861" spans="1:2">
      <c r="A6861" s="365" t="s">
        <v>7026</v>
      </c>
      <c r="B6861" s="366">
        <v>3276.24</v>
      </c>
    </row>
    <row r="6862" spans="1:2">
      <c r="A6862" s="365" t="s">
        <v>7027</v>
      </c>
      <c r="B6862" s="366">
        <v>3982.8</v>
      </c>
    </row>
    <row r="6863" spans="1:2">
      <c r="A6863" s="365" t="s">
        <v>7028</v>
      </c>
      <c r="B6863" s="366">
        <v>3982.8</v>
      </c>
    </row>
    <row r="6864" spans="1:2">
      <c r="A6864" s="365" t="s">
        <v>7029</v>
      </c>
      <c r="B6864" s="366">
        <v>4623.76</v>
      </c>
    </row>
    <row r="6865" spans="1:2">
      <c r="A6865" s="365" t="s">
        <v>7030</v>
      </c>
      <c r="B6865" s="366">
        <v>4623.76</v>
      </c>
    </row>
    <row r="6866" spans="1:2">
      <c r="A6866" s="365" t="s">
        <v>7031</v>
      </c>
      <c r="B6866" s="366">
        <v>5439.29</v>
      </c>
    </row>
    <row r="6867" spans="1:2">
      <c r="A6867" s="365" t="s">
        <v>7032</v>
      </c>
      <c r="B6867" s="366">
        <v>5439.29</v>
      </c>
    </row>
    <row r="6868" spans="1:2">
      <c r="A6868" s="365" t="s">
        <v>7033</v>
      </c>
      <c r="B6868" s="366">
        <v>6664.4</v>
      </c>
    </row>
    <row r="6869" spans="1:2">
      <c r="A6869" s="365" t="s">
        <v>7034</v>
      </c>
      <c r="B6869" s="366">
        <v>6664.4</v>
      </c>
    </row>
    <row r="6870" spans="1:2">
      <c r="A6870" s="365" t="s">
        <v>7035</v>
      </c>
      <c r="B6870" s="366">
        <v>7731.02</v>
      </c>
    </row>
    <row r="6871" spans="1:2">
      <c r="A6871" s="365" t="s">
        <v>7036</v>
      </c>
      <c r="B6871" s="366">
        <v>7731.02</v>
      </c>
    </row>
    <row r="6872" spans="1:2">
      <c r="A6872" s="365" t="s">
        <v>7037</v>
      </c>
      <c r="B6872" s="366">
        <v>10617.78</v>
      </c>
    </row>
    <row r="6873" spans="1:2">
      <c r="A6873" s="365" t="s">
        <v>7038</v>
      </c>
      <c r="B6873" s="366">
        <v>10617.78</v>
      </c>
    </row>
    <row r="6874" spans="1:2">
      <c r="A6874" s="365" t="s">
        <v>7039</v>
      </c>
      <c r="B6874" s="366">
        <v>18521.07</v>
      </c>
    </row>
    <row r="6875" spans="1:2">
      <c r="A6875" s="365" t="s">
        <v>7040</v>
      </c>
      <c r="B6875" s="366">
        <v>18521.07</v>
      </c>
    </row>
    <row r="6876" spans="1:2">
      <c r="A6876" s="365" t="s">
        <v>7041</v>
      </c>
      <c r="B6876" s="366">
        <v>33292.629999999997</v>
      </c>
    </row>
    <row r="6877" spans="1:2">
      <c r="A6877" s="365" t="s">
        <v>7042</v>
      </c>
      <c r="B6877" s="366">
        <v>33292.629999999997</v>
      </c>
    </row>
    <row r="6878" spans="1:2">
      <c r="A6878" s="365" t="s">
        <v>7043</v>
      </c>
      <c r="B6878" s="366">
        <v>44112.85</v>
      </c>
    </row>
    <row r="6879" spans="1:2">
      <c r="A6879" s="365" t="s">
        <v>7044</v>
      </c>
      <c r="B6879" s="366">
        <v>44112.85</v>
      </c>
    </row>
    <row r="6880" spans="1:2">
      <c r="A6880" s="365" t="s">
        <v>7045</v>
      </c>
      <c r="B6880" s="366">
        <v>60579.48</v>
      </c>
    </row>
    <row r="6881" spans="1:2">
      <c r="A6881" s="365" t="s">
        <v>7046</v>
      </c>
      <c r="B6881" s="366">
        <v>60579.48</v>
      </c>
    </row>
    <row r="6882" spans="1:2">
      <c r="A6882" s="365" t="s">
        <v>7047</v>
      </c>
      <c r="B6882" s="366">
        <v>35968.370000000003</v>
      </c>
    </row>
    <row r="6883" spans="1:2">
      <c r="A6883" s="365" t="s">
        <v>7048</v>
      </c>
      <c r="B6883" s="366">
        <v>35968.370000000003</v>
      </c>
    </row>
    <row r="6884" spans="1:2">
      <c r="A6884" s="365" t="s">
        <v>7049</v>
      </c>
      <c r="B6884" s="366">
        <v>44112.85</v>
      </c>
    </row>
    <row r="6885" spans="1:2">
      <c r="A6885" s="365" t="s">
        <v>7050</v>
      </c>
      <c r="B6885" s="366">
        <v>44112.85</v>
      </c>
    </row>
    <row r="6886" spans="1:2">
      <c r="A6886" s="365" t="s">
        <v>7051</v>
      </c>
      <c r="B6886" s="366">
        <v>65480.81</v>
      </c>
    </row>
    <row r="6887" spans="1:2">
      <c r="A6887" s="365" t="s">
        <v>7052</v>
      </c>
      <c r="B6887" s="366">
        <v>65480.81</v>
      </c>
    </row>
    <row r="6888" spans="1:2">
      <c r="A6888" s="365" t="s">
        <v>7053</v>
      </c>
      <c r="B6888" s="366">
        <v>45854.37</v>
      </c>
    </row>
    <row r="6889" spans="1:2">
      <c r="A6889" s="365" t="s">
        <v>7054</v>
      </c>
      <c r="B6889" s="366">
        <v>45854.37</v>
      </c>
    </row>
    <row r="6890" spans="1:2">
      <c r="A6890" s="365" t="s">
        <v>7055</v>
      </c>
      <c r="B6890" s="366">
        <v>57929.86</v>
      </c>
    </row>
    <row r="6891" spans="1:2">
      <c r="A6891" s="365" t="s">
        <v>7056</v>
      </c>
      <c r="B6891" s="366">
        <v>57929.86</v>
      </c>
    </row>
    <row r="6892" spans="1:2">
      <c r="A6892" s="365" t="s">
        <v>7057</v>
      </c>
      <c r="B6892" s="366">
        <v>71000.08</v>
      </c>
    </row>
    <row r="6893" spans="1:2">
      <c r="A6893" s="365" t="s">
        <v>7058</v>
      </c>
      <c r="B6893" s="366">
        <v>71000.08</v>
      </c>
    </row>
    <row r="6894" spans="1:2">
      <c r="A6894" s="365" t="s">
        <v>7059</v>
      </c>
      <c r="B6894" s="366">
        <v>66831.78</v>
      </c>
    </row>
    <row r="6895" spans="1:2">
      <c r="A6895" s="365" t="s">
        <v>7060</v>
      </c>
      <c r="B6895" s="366">
        <v>66831.78</v>
      </c>
    </row>
    <row r="6896" spans="1:2">
      <c r="A6896" s="365" t="s">
        <v>7061</v>
      </c>
      <c r="B6896" s="366">
        <v>77959.509999999995</v>
      </c>
    </row>
    <row r="6897" spans="1:2">
      <c r="A6897" s="365" t="s">
        <v>7062</v>
      </c>
      <c r="B6897" s="366">
        <v>77959.509999999995</v>
      </c>
    </row>
    <row r="6898" spans="1:2">
      <c r="A6898" s="365" t="s">
        <v>7063</v>
      </c>
      <c r="B6898" s="366">
        <v>97641.02</v>
      </c>
    </row>
    <row r="6899" spans="1:2">
      <c r="A6899" s="365" t="s">
        <v>7064</v>
      </c>
      <c r="B6899" s="366">
        <v>97641.02</v>
      </c>
    </row>
    <row r="6900" spans="1:2">
      <c r="A6900" s="365" t="s">
        <v>7065</v>
      </c>
      <c r="B6900" s="366">
        <v>1177.1400000000001</v>
      </c>
    </row>
    <row r="6901" spans="1:2">
      <c r="A6901" s="365" t="s">
        <v>7066</v>
      </c>
      <c r="B6901" s="366">
        <v>1177.1400000000001</v>
      </c>
    </row>
    <row r="6902" spans="1:2">
      <c r="A6902" s="365" t="s">
        <v>7067</v>
      </c>
      <c r="B6902" s="366">
        <v>1287.0999999999999</v>
      </c>
    </row>
    <row r="6903" spans="1:2">
      <c r="A6903" s="365" t="s">
        <v>7068</v>
      </c>
      <c r="B6903" s="366">
        <v>1287.0999999999999</v>
      </c>
    </row>
    <row r="6904" spans="1:2">
      <c r="A6904" s="365" t="s">
        <v>7069</v>
      </c>
      <c r="B6904" s="366">
        <v>1566.31</v>
      </c>
    </row>
    <row r="6905" spans="1:2">
      <c r="A6905" s="365" t="s">
        <v>7070</v>
      </c>
      <c r="B6905" s="366">
        <v>1566.31</v>
      </c>
    </row>
    <row r="6906" spans="1:2">
      <c r="A6906" s="365" t="s">
        <v>7071</v>
      </c>
      <c r="B6906" s="366">
        <v>1901.44</v>
      </c>
    </row>
    <row r="6907" spans="1:2">
      <c r="A6907" s="365" t="s">
        <v>7072</v>
      </c>
      <c r="B6907" s="366">
        <v>1901.44</v>
      </c>
    </row>
    <row r="6908" spans="1:2">
      <c r="A6908" s="365" t="s">
        <v>7073</v>
      </c>
      <c r="B6908" s="366">
        <v>2251.9499999999998</v>
      </c>
    </row>
    <row r="6909" spans="1:2">
      <c r="A6909" s="365" t="s">
        <v>7074</v>
      </c>
      <c r="B6909" s="366">
        <v>2251.9499999999998</v>
      </c>
    </row>
    <row r="6910" spans="1:2">
      <c r="A6910" s="365" t="s">
        <v>7075</v>
      </c>
      <c r="B6910" s="366">
        <v>2705.15</v>
      </c>
    </row>
    <row r="6911" spans="1:2">
      <c r="A6911" s="365" t="s">
        <v>7076</v>
      </c>
      <c r="B6911" s="366">
        <v>2705.15</v>
      </c>
    </row>
    <row r="6912" spans="1:2">
      <c r="A6912" s="365" t="s">
        <v>7077</v>
      </c>
      <c r="B6912" s="366">
        <v>3119.65</v>
      </c>
    </row>
    <row r="6913" spans="1:2">
      <c r="A6913" s="365" t="s">
        <v>7078</v>
      </c>
      <c r="B6913" s="366">
        <v>3119.65</v>
      </c>
    </row>
    <row r="6914" spans="1:2">
      <c r="A6914" s="365" t="s">
        <v>7079</v>
      </c>
      <c r="B6914" s="366">
        <v>3547</v>
      </c>
    </row>
    <row r="6915" spans="1:2">
      <c r="A6915" s="365" t="s">
        <v>7080</v>
      </c>
      <c r="B6915" s="366">
        <v>3547</v>
      </c>
    </row>
    <row r="6916" spans="1:2">
      <c r="A6916" s="365" t="s">
        <v>7081</v>
      </c>
      <c r="B6916" s="366">
        <v>4245.05</v>
      </c>
    </row>
    <row r="6917" spans="1:2">
      <c r="A6917" s="365" t="s">
        <v>7082</v>
      </c>
      <c r="B6917" s="366">
        <v>4245.05</v>
      </c>
    </row>
    <row r="6918" spans="1:2">
      <c r="A6918" s="365" t="s">
        <v>7083</v>
      </c>
      <c r="B6918" s="366">
        <v>4573.24</v>
      </c>
    </row>
    <row r="6919" spans="1:2">
      <c r="A6919" s="365" t="s">
        <v>7084</v>
      </c>
      <c r="B6919" s="366">
        <v>4573.24</v>
      </c>
    </row>
    <row r="6920" spans="1:2">
      <c r="A6920" s="365" t="s">
        <v>7085</v>
      </c>
      <c r="B6920" s="366">
        <v>5603.71</v>
      </c>
    </row>
    <row r="6921" spans="1:2">
      <c r="A6921" s="365" t="s">
        <v>7086</v>
      </c>
      <c r="B6921" s="366">
        <v>5603.71</v>
      </c>
    </row>
    <row r="6922" spans="1:2">
      <c r="A6922" s="365" t="s">
        <v>7087</v>
      </c>
      <c r="B6922" s="366">
        <v>11221.52</v>
      </c>
    </row>
    <row r="6923" spans="1:2">
      <c r="A6923" s="365" t="s">
        <v>7088</v>
      </c>
      <c r="B6923" s="366">
        <v>11221.52</v>
      </c>
    </row>
    <row r="6924" spans="1:2">
      <c r="A6924" s="365" t="s">
        <v>7089</v>
      </c>
      <c r="B6924" s="366">
        <v>14208.37</v>
      </c>
    </row>
    <row r="6925" spans="1:2">
      <c r="A6925" s="365" t="s">
        <v>7090</v>
      </c>
      <c r="B6925" s="366">
        <v>14208.37</v>
      </c>
    </row>
    <row r="6926" spans="1:2">
      <c r="A6926" s="365" t="s">
        <v>7091</v>
      </c>
      <c r="B6926" s="366">
        <v>21882.97</v>
      </c>
    </row>
    <row r="6927" spans="1:2">
      <c r="A6927" s="365" t="s">
        <v>7092</v>
      </c>
      <c r="B6927" s="366">
        <v>21882.97</v>
      </c>
    </row>
    <row r="6928" spans="1:2">
      <c r="A6928" s="365" t="s">
        <v>7093</v>
      </c>
      <c r="B6928" s="366">
        <v>23034.05</v>
      </c>
    </row>
    <row r="6929" spans="1:2">
      <c r="A6929" s="365" t="s">
        <v>7094</v>
      </c>
      <c r="B6929" s="366">
        <v>23034.05</v>
      </c>
    </row>
    <row r="6930" spans="1:2">
      <c r="A6930" s="365" t="s">
        <v>7095</v>
      </c>
      <c r="B6930" s="366">
        <v>31680.92</v>
      </c>
    </row>
    <row r="6931" spans="1:2">
      <c r="A6931" s="365" t="s">
        <v>7096</v>
      </c>
      <c r="B6931" s="366">
        <v>31680.92</v>
      </c>
    </row>
    <row r="6932" spans="1:2">
      <c r="A6932" s="365" t="s">
        <v>7097</v>
      </c>
      <c r="B6932" s="366">
        <v>1177.1400000000001</v>
      </c>
    </row>
    <row r="6933" spans="1:2">
      <c r="A6933" s="365" t="s">
        <v>7098</v>
      </c>
      <c r="B6933" s="366">
        <v>1177.1400000000001</v>
      </c>
    </row>
    <row r="6934" spans="1:2">
      <c r="A6934" s="365" t="s">
        <v>7099</v>
      </c>
      <c r="B6934" s="366">
        <v>1287.0999999999999</v>
      </c>
    </row>
    <row r="6935" spans="1:2">
      <c r="A6935" s="365" t="s">
        <v>7100</v>
      </c>
      <c r="B6935" s="366">
        <v>1287.0999999999999</v>
      </c>
    </row>
    <row r="6936" spans="1:2">
      <c r="A6936" s="365" t="s">
        <v>7101</v>
      </c>
      <c r="B6936" s="366">
        <v>1566.31</v>
      </c>
    </row>
    <row r="6937" spans="1:2">
      <c r="A6937" s="365" t="s">
        <v>7102</v>
      </c>
      <c r="B6937" s="366">
        <v>1566.31</v>
      </c>
    </row>
    <row r="6938" spans="1:2">
      <c r="A6938" s="365" t="s">
        <v>7103</v>
      </c>
      <c r="B6938" s="366">
        <v>1902.02</v>
      </c>
    </row>
    <row r="6939" spans="1:2">
      <c r="A6939" s="365" t="s">
        <v>7104</v>
      </c>
      <c r="B6939" s="366">
        <v>1902.02</v>
      </c>
    </row>
    <row r="6940" spans="1:2">
      <c r="A6940" s="365" t="s">
        <v>7105</v>
      </c>
      <c r="B6940" s="366">
        <v>2288.83</v>
      </c>
    </row>
    <row r="6941" spans="1:2">
      <c r="A6941" s="365" t="s">
        <v>7106</v>
      </c>
      <c r="B6941" s="366">
        <v>2288.83</v>
      </c>
    </row>
    <row r="6942" spans="1:2">
      <c r="A6942" s="365" t="s">
        <v>7107</v>
      </c>
      <c r="B6942" s="366">
        <v>2735.34</v>
      </c>
    </row>
    <row r="6943" spans="1:2">
      <c r="A6943" s="365" t="s">
        <v>7108</v>
      </c>
      <c r="B6943" s="366">
        <v>2735.34</v>
      </c>
    </row>
    <row r="6944" spans="1:2">
      <c r="A6944" s="365" t="s">
        <v>7109</v>
      </c>
      <c r="B6944" s="366">
        <v>3152.18</v>
      </c>
    </row>
    <row r="6945" spans="1:2">
      <c r="A6945" s="365" t="s">
        <v>7110</v>
      </c>
      <c r="B6945" s="366">
        <v>3152.18</v>
      </c>
    </row>
    <row r="6946" spans="1:2">
      <c r="A6946" s="365" t="s">
        <v>7111</v>
      </c>
      <c r="B6946" s="366">
        <v>3701.84</v>
      </c>
    </row>
    <row r="6947" spans="1:2">
      <c r="A6947" s="365" t="s">
        <v>7112</v>
      </c>
      <c r="B6947" s="366">
        <v>3701.84</v>
      </c>
    </row>
    <row r="6948" spans="1:2">
      <c r="A6948" s="365" t="s">
        <v>7113</v>
      </c>
      <c r="B6948" s="366">
        <v>4438.63</v>
      </c>
    </row>
    <row r="6949" spans="1:2">
      <c r="A6949" s="365" t="s">
        <v>7114</v>
      </c>
      <c r="B6949" s="366">
        <v>4438.63</v>
      </c>
    </row>
    <row r="6950" spans="1:2">
      <c r="A6950" s="365" t="s">
        <v>7115</v>
      </c>
      <c r="B6950" s="366">
        <v>5086.78</v>
      </c>
    </row>
    <row r="6951" spans="1:2">
      <c r="A6951" s="365" t="s">
        <v>7116</v>
      </c>
      <c r="B6951" s="366">
        <v>5086.78</v>
      </c>
    </row>
    <row r="6952" spans="1:2">
      <c r="A6952" s="365" t="s">
        <v>7117</v>
      </c>
      <c r="B6952" s="366">
        <v>6975.76</v>
      </c>
    </row>
    <row r="6953" spans="1:2">
      <c r="A6953" s="365" t="s">
        <v>7118</v>
      </c>
      <c r="B6953" s="366">
        <v>6975.76</v>
      </c>
    </row>
    <row r="6954" spans="1:2">
      <c r="A6954" s="365" t="s">
        <v>7119</v>
      </c>
      <c r="B6954" s="366">
        <v>12047.31</v>
      </c>
    </row>
    <row r="6955" spans="1:2">
      <c r="A6955" s="365" t="s">
        <v>7120</v>
      </c>
      <c r="B6955" s="366">
        <v>12047.31</v>
      </c>
    </row>
    <row r="6956" spans="1:2">
      <c r="A6956" s="365" t="s">
        <v>7121</v>
      </c>
      <c r="B6956" s="366">
        <v>1213.78</v>
      </c>
    </row>
    <row r="6957" spans="1:2">
      <c r="A6957" s="365" t="s">
        <v>7122</v>
      </c>
      <c r="B6957" s="366">
        <v>1213.78</v>
      </c>
    </row>
    <row r="6958" spans="1:2">
      <c r="A6958" s="365" t="s">
        <v>7123</v>
      </c>
      <c r="B6958" s="366">
        <v>1335.49</v>
      </c>
    </row>
    <row r="6959" spans="1:2">
      <c r="A6959" s="365" t="s">
        <v>7124</v>
      </c>
      <c r="B6959" s="366">
        <v>1335.49</v>
      </c>
    </row>
    <row r="6960" spans="1:2">
      <c r="A6960" s="365" t="s">
        <v>7125</v>
      </c>
      <c r="B6960" s="366">
        <v>1629.5</v>
      </c>
    </row>
    <row r="6961" spans="1:2">
      <c r="A6961" s="365" t="s">
        <v>7126</v>
      </c>
      <c r="B6961" s="366">
        <v>1629.5</v>
      </c>
    </row>
    <row r="6962" spans="1:2">
      <c r="A6962" s="365" t="s">
        <v>7127</v>
      </c>
      <c r="B6962" s="366">
        <v>1989.46</v>
      </c>
    </row>
    <row r="6963" spans="1:2">
      <c r="A6963" s="365" t="s">
        <v>7128</v>
      </c>
      <c r="B6963" s="366">
        <v>1989.46</v>
      </c>
    </row>
    <row r="6964" spans="1:2">
      <c r="A6964" s="365" t="s">
        <v>7129</v>
      </c>
      <c r="B6964" s="366">
        <v>2372.89</v>
      </c>
    </row>
    <row r="6965" spans="1:2">
      <c r="A6965" s="365" t="s">
        <v>7130</v>
      </c>
      <c r="B6965" s="366">
        <v>2372.89</v>
      </c>
    </row>
    <row r="6966" spans="1:2">
      <c r="A6966" s="365" t="s">
        <v>7131</v>
      </c>
      <c r="B6966" s="366">
        <v>2870.93</v>
      </c>
    </row>
    <row r="6967" spans="1:2">
      <c r="A6967" s="365" t="s">
        <v>7132</v>
      </c>
      <c r="B6967" s="366">
        <v>2870.93</v>
      </c>
    </row>
    <row r="6968" spans="1:2">
      <c r="A6968" s="365" t="s">
        <v>7133</v>
      </c>
      <c r="B6968" s="366">
        <v>3344.97</v>
      </c>
    </row>
    <row r="6969" spans="1:2">
      <c r="A6969" s="365" t="s">
        <v>7134</v>
      </c>
      <c r="B6969" s="366">
        <v>3344.97</v>
      </c>
    </row>
    <row r="6970" spans="1:2">
      <c r="A6970" s="365" t="s">
        <v>7135</v>
      </c>
      <c r="B6970" s="366">
        <v>3794.62</v>
      </c>
    </row>
    <row r="6971" spans="1:2">
      <c r="A6971" s="365" t="s">
        <v>7136</v>
      </c>
      <c r="B6971" s="366">
        <v>3794.62</v>
      </c>
    </row>
    <row r="6972" spans="1:2">
      <c r="A6972" s="365" t="s">
        <v>7137</v>
      </c>
      <c r="B6972" s="366">
        <v>4572.12</v>
      </c>
    </row>
    <row r="6973" spans="1:2">
      <c r="A6973" s="365" t="s">
        <v>7138</v>
      </c>
      <c r="B6973" s="366">
        <v>4572.12</v>
      </c>
    </row>
    <row r="6974" spans="1:2">
      <c r="A6974" s="365" t="s">
        <v>7139</v>
      </c>
      <c r="B6974" s="366">
        <v>4940.5200000000004</v>
      </c>
    </row>
    <row r="6975" spans="1:2">
      <c r="A6975" s="365" t="s">
        <v>7140</v>
      </c>
      <c r="B6975" s="366">
        <v>4940.5200000000004</v>
      </c>
    </row>
    <row r="6976" spans="1:2">
      <c r="A6976" s="365" t="s">
        <v>7141</v>
      </c>
      <c r="B6976" s="366">
        <v>6110.12</v>
      </c>
    </row>
    <row r="6977" spans="1:2">
      <c r="A6977" s="365" t="s">
        <v>7142</v>
      </c>
      <c r="B6977" s="366">
        <v>6110.12</v>
      </c>
    </row>
    <row r="6978" spans="1:2">
      <c r="A6978" s="365" t="s">
        <v>7143</v>
      </c>
      <c r="B6978" s="366">
        <v>11989.77</v>
      </c>
    </row>
    <row r="6979" spans="1:2">
      <c r="A6979" s="365" t="s">
        <v>7144</v>
      </c>
      <c r="B6979" s="366">
        <v>11989.77</v>
      </c>
    </row>
    <row r="6980" spans="1:2">
      <c r="A6980" s="365" t="s">
        <v>7145</v>
      </c>
      <c r="B6980" s="366">
        <v>15168.5</v>
      </c>
    </row>
    <row r="6981" spans="1:2">
      <c r="A6981" s="365" t="s">
        <v>7146</v>
      </c>
      <c r="B6981" s="366">
        <v>15168.5</v>
      </c>
    </row>
    <row r="6982" spans="1:2">
      <c r="A6982" s="365" t="s">
        <v>7147</v>
      </c>
      <c r="B6982" s="366">
        <v>23072.26</v>
      </c>
    </row>
    <row r="6983" spans="1:2">
      <c r="A6983" s="365" t="s">
        <v>7148</v>
      </c>
      <c r="B6983" s="366">
        <v>23072.26</v>
      </c>
    </row>
    <row r="6984" spans="1:2">
      <c r="A6984" s="365" t="s">
        <v>7149</v>
      </c>
      <c r="B6984" s="366">
        <v>24509.25</v>
      </c>
    </row>
    <row r="6985" spans="1:2">
      <c r="A6985" s="365" t="s">
        <v>7150</v>
      </c>
      <c r="B6985" s="366">
        <v>24509.25</v>
      </c>
    </row>
    <row r="6986" spans="1:2">
      <c r="A6986" s="365" t="s">
        <v>7151</v>
      </c>
      <c r="B6986" s="366">
        <v>33858.32</v>
      </c>
    </row>
    <row r="6987" spans="1:2">
      <c r="A6987" s="365" t="s">
        <v>7152</v>
      </c>
      <c r="B6987" s="366">
        <v>33858.32</v>
      </c>
    </row>
    <row r="6988" spans="1:2">
      <c r="A6988" s="365" t="s">
        <v>7153</v>
      </c>
      <c r="B6988" s="366">
        <v>1213.78</v>
      </c>
    </row>
    <row r="6989" spans="1:2">
      <c r="A6989" s="365" t="s">
        <v>7154</v>
      </c>
      <c r="B6989" s="366">
        <v>1213.78</v>
      </c>
    </row>
    <row r="6990" spans="1:2">
      <c r="A6990" s="365" t="s">
        <v>7155</v>
      </c>
      <c r="B6990" s="366">
        <v>1335.49</v>
      </c>
    </row>
    <row r="6991" spans="1:2">
      <c r="A6991" s="365" t="s">
        <v>7156</v>
      </c>
      <c r="B6991" s="366">
        <v>1335.49</v>
      </c>
    </row>
    <row r="6992" spans="1:2">
      <c r="A6992" s="365" t="s">
        <v>7157</v>
      </c>
      <c r="B6992" s="366">
        <v>1629.5</v>
      </c>
    </row>
    <row r="6993" spans="1:2">
      <c r="A6993" s="365" t="s">
        <v>7158</v>
      </c>
      <c r="B6993" s="366">
        <v>1629.5</v>
      </c>
    </row>
    <row r="6994" spans="1:2">
      <c r="A6994" s="365" t="s">
        <v>7159</v>
      </c>
      <c r="B6994" s="366">
        <v>1990.01</v>
      </c>
    </row>
    <row r="6995" spans="1:2">
      <c r="A6995" s="365" t="s">
        <v>7160</v>
      </c>
      <c r="B6995" s="366">
        <v>1990.01</v>
      </c>
    </row>
    <row r="6996" spans="1:2">
      <c r="A6996" s="365" t="s">
        <v>7161</v>
      </c>
      <c r="B6996" s="366">
        <v>2409.7600000000002</v>
      </c>
    </row>
    <row r="6997" spans="1:2">
      <c r="A6997" s="365" t="s">
        <v>7162</v>
      </c>
      <c r="B6997" s="366">
        <v>2409.7600000000002</v>
      </c>
    </row>
    <row r="6998" spans="1:2">
      <c r="A6998" s="365" t="s">
        <v>7163</v>
      </c>
      <c r="B6998" s="366">
        <v>2901.17</v>
      </c>
    </row>
    <row r="6999" spans="1:2">
      <c r="A6999" s="365" t="s">
        <v>7164</v>
      </c>
      <c r="B6999" s="366">
        <v>2901.17</v>
      </c>
    </row>
    <row r="7000" spans="1:2">
      <c r="A7000" s="365" t="s">
        <v>7165</v>
      </c>
      <c r="B7000" s="366">
        <v>3377.5</v>
      </c>
    </row>
    <row r="7001" spans="1:2">
      <c r="A7001" s="365" t="s">
        <v>7166</v>
      </c>
      <c r="B7001" s="366">
        <v>3377.5</v>
      </c>
    </row>
    <row r="7002" spans="1:2">
      <c r="A7002" s="365" t="s">
        <v>7167</v>
      </c>
      <c r="B7002" s="366">
        <v>3949.46</v>
      </c>
    </row>
    <row r="7003" spans="1:2">
      <c r="A7003" s="365" t="s">
        <v>7168</v>
      </c>
      <c r="B7003" s="366">
        <v>3949.46</v>
      </c>
    </row>
    <row r="7004" spans="1:2">
      <c r="A7004" s="365" t="s">
        <v>7169</v>
      </c>
      <c r="B7004" s="366">
        <v>4765.6899999999996</v>
      </c>
    </row>
    <row r="7005" spans="1:2">
      <c r="A7005" s="365" t="s">
        <v>7170</v>
      </c>
      <c r="B7005" s="366">
        <v>4765.6899999999996</v>
      </c>
    </row>
    <row r="7006" spans="1:2">
      <c r="A7006" s="365" t="s">
        <v>7171</v>
      </c>
      <c r="B7006" s="366">
        <v>5454.05</v>
      </c>
    </row>
    <row r="7007" spans="1:2">
      <c r="A7007" s="365" t="s">
        <v>7172</v>
      </c>
      <c r="B7007" s="366">
        <v>5454.05</v>
      </c>
    </row>
    <row r="7008" spans="1:2">
      <c r="A7008" s="365" t="s">
        <v>7173</v>
      </c>
      <c r="B7008" s="366">
        <v>7475.39</v>
      </c>
    </row>
    <row r="7009" spans="1:2">
      <c r="A7009" s="365" t="s">
        <v>7174</v>
      </c>
      <c r="B7009" s="366">
        <v>7475.39</v>
      </c>
    </row>
    <row r="7010" spans="1:2">
      <c r="A7010" s="365" t="s">
        <v>7175</v>
      </c>
      <c r="B7010" s="366">
        <v>12808.75</v>
      </c>
    </row>
    <row r="7011" spans="1:2">
      <c r="A7011" s="365" t="s">
        <v>7176</v>
      </c>
      <c r="B7011" s="366">
        <v>12808.75</v>
      </c>
    </row>
    <row r="7012" spans="1:2">
      <c r="A7012" s="365" t="s">
        <v>7177</v>
      </c>
      <c r="B7012" s="366">
        <v>402.41</v>
      </c>
    </row>
    <row r="7013" spans="1:2">
      <c r="A7013" s="365" t="s">
        <v>7178</v>
      </c>
      <c r="B7013" s="366">
        <v>402.41</v>
      </c>
    </row>
    <row r="7014" spans="1:2">
      <c r="A7014" s="365" t="s">
        <v>7179</v>
      </c>
      <c r="B7014" s="366">
        <v>425.21</v>
      </c>
    </row>
    <row r="7015" spans="1:2">
      <c r="A7015" s="365" t="s">
        <v>7180</v>
      </c>
      <c r="B7015" s="366">
        <v>425.21</v>
      </c>
    </row>
    <row r="7016" spans="1:2">
      <c r="A7016" s="365" t="s">
        <v>7181</v>
      </c>
      <c r="B7016" s="366">
        <v>542.04</v>
      </c>
    </row>
    <row r="7017" spans="1:2">
      <c r="A7017" s="365" t="s">
        <v>7182</v>
      </c>
      <c r="B7017" s="366">
        <v>542.04</v>
      </c>
    </row>
    <row r="7018" spans="1:2">
      <c r="A7018" s="365" t="s">
        <v>7183</v>
      </c>
      <c r="B7018" s="366">
        <v>703.65</v>
      </c>
    </row>
    <row r="7019" spans="1:2">
      <c r="A7019" s="365" t="s">
        <v>7184</v>
      </c>
      <c r="B7019" s="366">
        <v>703.65</v>
      </c>
    </row>
    <row r="7020" spans="1:2">
      <c r="A7020" s="365" t="s">
        <v>7185</v>
      </c>
      <c r="B7020" s="366">
        <v>901.39</v>
      </c>
    </row>
    <row r="7021" spans="1:2">
      <c r="A7021" s="365" t="s">
        <v>7186</v>
      </c>
      <c r="B7021" s="366">
        <v>901.39</v>
      </c>
    </row>
    <row r="7022" spans="1:2">
      <c r="A7022" s="365" t="s">
        <v>7187</v>
      </c>
      <c r="B7022" s="366">
        <v>1080.94</v>
      </c>
    </row>
    <row r="7023" spans="1:2">
      <c r="A7023" s="365" t="s">
        <v>7188</v>
      </c>
      <c r="B7023" s="366">
        <v>1080.94</v>
      </c>
    </row>
    <row r="7024" spans="1:2">
      <c r="A7024" s="365" t="s">
        <v>7189</v>
      </c>
      <c r="B7024" s="366">
        <v>1269.31</v>
      </c>
    </row>
    <row r="7025" spans="1:2">
      <c r="A7025" s="365" t="s">
        <v>7190</v>
      </c>
      <c r="B7025" s="366">
        <v>1269.31</v>
      </c>
    </row>
    <row r="7026" spans="1:2">
      <c r="A7026" s="365" t="s">
        <v>7191</v>
      </c>
      <c r="B7026" s="366">
        <v>1398.29</v>
      </c>
    </row>
    <row r="7027" spans="1:2">
      <c r="A7027" s="365" t="s">
        <v>7192</v>
      </c>
      <c r="B7027" s="366">
        <v>1398.29</v>
      </c>
    </row>
    <row r="7028" spans="1:2">
      <c r="A7028" s="365" t="s">
        <v>7193</v>
      </c>
      <c r="B7028" s="366">
        <v>1633.19</v>
      </c>
    </row>
    <row r="7029" spans="1:2">
      <c r="A7029" s="365" t="s">
        <v>7194</v>
      </c>
      <c r="B7029" s="366">
        <v>1633.19</v>
      </c>
    </row>
    <row r="7030" spans="1:2">
      <c r="A7030" s="365" t="s">
        <v>7195</v>
      </c>
      <c r="B7030" s="366">
        <v>1832.01</v>
      </c>
    </row>
    <row r="7031" spans="1:2">
      <c r="A7031" s="365" t="s">
        <v>7196</v>
      </c>
      <c r="B7031" s="366">
        <v>1832.01</v>
      </c>
    </row>
    <row r="7032" spans="1:2">
      <c r="A7032" s="365" t="s">
        <v>7197</v>
      </c>
      <c r="B7032" s="366">
        <v>2369.83</v>
      </c>
    </row>
    <row r="7033" spans="1:2">
      <c r="A7033" s="365" t="s">
        <v>7198</v>
      </c>
      <c r="B7033" s="366">
        <v>2369.83</v>
      </c>
    </row>
    <row r="7034" spans="1:2">
      <c r="A7034" s="365" t="s">
        <v>7199</v>
      </c>
      <c r="B7034" s="366">
        <v>3212.35</v>
      </c>
    </row>
    <row r="7035" spans="1:2">
      <c r="A7035" s="365" t="s">
        <v>7200</v>
      </c>
      <c r="B7035" s="366">
        <v>3212.35</v>
      </c>
    </row>
    <row r="7036" spans="1:2">
      <c r="A7036" s="365" t="s">
        <v>7201</v>
      </c>
      <c r="B7036" s="366">
        <v>3839.5</v>
      </c>
    </row>
    <row r="7037" spans="1:2">
      <c r="A7037" s="365" t="s">
        <v>7202</v>
      </c>
      <c r="B7037" s="366">
        <v>3839.5</v>
      </c>
    </row>
    <row r="7038" spans="1:2">
      <c r="A7038" s="365" t="s">
        <v>7203</v>
      </c>
      <c r="B7038" s="366">
        <v>5919.71</v>
      </c>
    </row>
    <row r="7039" spans="1:2">
      <c r="A7039" s="365" t="s">
        <v>7204</v>
      </c>
      <c r="B7039" s="366">
        <v>5919.71</v>
      </c>
    </row>
    <row r="7040" spans="1:2">
      <c r="A7040" s="365" t="s">
        <v>7205</v>
      </c>
      <c r="B7040" s="366">
        <v>6976.16</v>
      </c>
    </row>
    <row r="7041" spans="1:2">
      <c r="A7041" s="365" t="s">
        <v>7206</v>
      </c>
      <c r="B7041" s="366">
        <v>6976.16</v>
      </c>
    </row>
    <row r="7042" spans="1:2">
      <c r="A7042" s="365" t="s">
        <v>7207</v>
      </c>
      <c r="B7042" s="366">
        <v>9277.7099999999991</v>
      </c>
    </row>
    <row r="7043" spans="1:2">
      <c r="A7043" s="365" t="s">
        <v>7208</v>
      </c>
      <c r="B7043" s="366">
        <v>9277.7099999999991</v>
      </c>
    </row>
    <row r="7044" spans="1:2">
      <c r="A7044" s="365" t="s">
        <v>7209</v>
      </c>
      <c r="B7044" s="366">
        <v>404.09</v>
      </c>
    </row>
    <row r="7045" spans="1:2">
      <c r="A7045" s="365" t="s">
        <v>7210</v>
      </c>
      <c r="B7045" s="366">
        <v>404.09</v>
      </c>
    </row>
    <row r="7046" spans="1:2">
      <c r="A7046" s="365" t="s">
        <v>7211</v>
      </c>
      <c r="B7046" s="366">
        <v>426.97</v>
      </c>
    </row>
    <row r="7047" spans="1:2">
      <c r="A7047" s="365" t="s">
        <v>7212</v>
      </c>
      <c r="B7047" s="366">
        <v>426.97</v>
      </c>
    </row>
    <row r="7048" spans="1:2">
      <c r="A7048" s="365" t="s">
        <v>7213</v>
      </c>
      <c r="B7048" s="366">
        <v>544.28</v>
      </c>
    </row>
    <row r="7049" spans="1:2">
      <c r="A7049" s="365" t="s">
        <v>7214</v>
      </c>
      <c r="B7049" s="366">
        <v>544.28</v>
      </c>
    </row>
    <row r="7050" spans="1:2">
      <c r="A7050" s="365" t="s">
        <v>7215</v>
      </c>
      <c r="B7050" s="366">
        <v>703.65</v>
      </c>
    </row>
    <row r="7051" spans="1:2">
      <c r="A7051" s="365" t="s">
        <v>7216</v>
      </c>
      <c r="B7051" s="366">
        <v>703.65</v>
      </c>
    </row>
    <row r="7052" spans="1:2">
      <c r="A7052" s="365" t="s">
        <v>7217</v>
      </c>
      <c r="B7052" s="366">
        <v>901.47</v>
      </c>
    </row>
    <row r="7053" spans="1:2">
      <c r="A7053" s="365" t="s">
        <v>7218</v>
      </c>
      <c r="B7053" s="366">
        <v>901.47</v>
      </c>
    </row>
    <row r="7054" spans="1:2">
      <c r="A7054" s="365" t="s">
        <v>7219</v>
      </c>
      <c r="B7054" s="366">
        <v>1080.96</v>
      </c>
    </row>
    <row r="7055" spans="1:2">
      <c r="A7055" s="365" t="s">
        <v>7220</v>
      </c>
      <c r="B7055" s="366">
        <v>1080.96</v>
      </c>
    </row>
    <row r="7056" spans="1:2">
      <c r="A7056" s="365" t="s">
        <v>7221</v>
      </c>
      <c r="B7056" s="366">
        <v>1269.3</v>
      </c>
    </row>
    <row r="7057" spans="1:2">
      <c r="A7057" s="365" t="s">
        <v>7222</v>
      </c>
      <c r="B7057" s="366">
        <v>1269.3</v>
      </c>
    </row>
    <row r="7058" spans="1:2">
      <c r="A7058" s="365" t="s">
        <v>7223</v>
      </c>
      <c r="B7058" s="366">
        <v>1398.31</v>
      </c>
    </row>
    <row r="7059" spans="1:2">
      <c r="A7059" s="365" t="s">
        <v>7224</v>
      </c>
      <c r="B7059" s="366">
        <v>1398.31</v>
      </c>
    </row>
    <row r="7060" spans="1:2">
      <c r="A7060" s="365" t="s">
        <v>7225</v>
      </c>
      <c r="B7060" s="366">
        <v>1633.2</v>
      </c>
    </row>
    <row r="7061" spans="1:2">
      <c r="A7061" s="365" t="s">
        <v>7226</v>
      </c>
      <c r="B7061" s="366">
        <v>1633.2</v>
      </c>
    </row>
    <row r="7062" spans="1:2">
      <c r="A7062" s="365" t="s">
        <v>7227</v>
      </c>
      <c r="B7062" s="366">
        <v>1832.04</v>
      </c>
    </row>
    <row r="7063" spans="1:2">
      <c r="A7063" s="365" t="s">
        <v>7228</v>
      </c>
      <c r="B7063" s="366">
        <v>1832.04</v>
      </c>
    </row>
    <row r="7064" spans="1:2">
      <c r="A7064" s="365" t="s">
        <v>7229</v>
      </c>
      <c r="B7064" s="366">
        <v>2600.96</v>
      </c>
    </row>
    <row r="7065" spans="1:2">
      <c r="A7065" s="365" t="s">
        <v>7230</v>
      </c>
      <c r="B7065" s="366">
        <v>2600.96</v>
      </c>
    </row>
    <row r="7066" spans="1:2">
      <c r="A7066" s="365" t="s">
        <v>7231</v>
      </c>
      <c r="B7066" s="366">
        <v>4160.66</v>
      </c>
    </row>
    <row r="7067" spans="1:2">
      <c r="A7067" s="365" t="s">
        <v>7232</v>
      </c>
      <c r="B7067" s="366">
        <v>4160.66</v>
      </c>
    </row>
    <row r="7068" spans="1:2">
      <c r="A7068" s="365" t="s">
        <v>7233</v>
      </c>
      <c r="B7068" s="366">
        <v>27286.85</v>
      </c>
    </row>
    <row r="7069" spans="1:2">
      <c r="A7069" s="365" t="s">
        <v>7234</v>
      </c>
      <c r="B7069" s="366">
        <v>27286.85</v>
      </c>
    </row>
    <row r="7070" spans="1:2">
      <c r="A7070" s="365" t="s">
        <v>7235</v>
      </c>
      <c r="B7070" s="366">
        <v>29512.44</v>
      </c>
    </row>
    <row r="7071" spans="1:2">
      <c r="A7071" s="365" t="s">
        <v>7236</v>
      </c>
      <c r="B7071" s="366">
        <v>29512.44</v>
      </c>
    </row>
    <row r="7072" spans="1:2">
      <c r="A7072" s="365" t="s">
        <v>7237</v>
      </c>
      <c r="B7072" s="366">
        <v>25145.71</v>
      </c>
    </row>
    <row r="7073" spans="1:2">
      <c r="A7073" s="365" t="s">
        <v>7238</v>
      </c>
      <c r="B7073" s="366">
        <v>25145.71</v>
      </c>
    </row>
    <row r="7074" spans="1:2">
      <c r="A7074" s="365" t="s">
        <v>7239</v>
      </c>
      <c r="B7074" s="366">
        <v>30809.24</v>
      </c>
    </row>
    <row r="7075" spans="1:2">
      <c r="A7075" s="365" t="s">
        <v>7240</v>
      </c>
      <c r="B7075" s="366">
        <v>30809.24</v>
      </c>
    </row>
    <row r="7076" spans="1:2">
      <c r="A7076" s="365" t="s">
        <v>7241</v>
      </c>
      <c r="B7076" s="366">
        <v>1657.01</v>
      </c>
    </row>
    <row r="7077" spans="1:2">
      <c r="A7077" s="365" t="s">
        <v>7242</v>
      </c>
      <c r="B7077" s="366">
        <v>1657.01</v>
      </c>
    </row>
    <row r="7078" spans="1:2">
      <c r="A7078" s="365" t="s">
        <v>7243</v>
      </c>
      <c r="B7078" s="366">
        <v>1843.84</v>
      </c>
    </row>
    <row r="7079" spans="1:2">
      <c r="A7079" s="365" t="s">
        <v>7244</v>
      </c>
      <c r="B7079" s="366">
        <v>1843.84</v>
      </c>
    </row>
    <row r="7080" spans="1:2">
      <c r="A7080" s="365" t="s">
        <v>7245</v>
      </c>
      <c r="B7080" s="366">
        <v>2279.41</v>
      </c>
    </row>
    <row r="7081" spans="1:2">
      <c r="A7081" s="365" t="s">
        <v>7246</v>
      </c>
      <c r="B7081" s="366">
        <v>2279.41</v>
      </c>
    </row>
    <row r="7082" spans="1:2">
      <c r="A7082" s="365" t="s">
        <v>7247</v>
      </c>
      <c r="B7082" s="366">
        <v>2743.53</v>
      </c>
    </row>
    <row r="7083" spans="1:2">
      <c r="A7083" s="365" t="s">
        <v>7248</v>
      </c>
      <c r="B7083" s="366">
        <v>2743.53</v>
      </c>
    </row>
    <row r="7084" spans="1:2">
      <c r="A7084" s="365" t="s">
        <v>7249</v>
      </c>
      <c r="B7084" s="366">
        <v>3261.96</v>
      </c>
    </row>
    <row r="7085" spans="1:2">
      <c r="A7085" s="365" t="s">
        <v>7250</v>
      </c>
      <c r="B7085" s="366">
        <v>3261.96</v>
      </c>
    </row>
    <row r="7086" spans="1:2">
      <c r="A7086" s="365" t="s">
        <v>7251</v>
      </c>
      <c r="B7086" s="366">
        <v>3986.34</v>
      </c>
    </row>
    <row r="7087" spans="1:2">
      <c r="A7087" s="365" t="s">
        <v>7252</v>
      </c>
      <c r="B7087" s="366">
        <v>3986.34</v>
      </c>
    </row>
    <row r="7088" spans="1:2">
      <c r="A7088" s="365" t="s">
        <v>7253</v>
      </c>
      <c r="B7088" s="366">
        <v>4657.92</v>
      </c>
    </row>
    <row r="7089" spans="1:2">
      <c r="A7089" s="365" t="s">
        <v>7254</v>
      </c>
      <c r="B7089" s="366">
        <v>4657.92</v>
      </c>
    </row>
    <row r="7090" spans="1:2">
      <c r="A7090" s="365" t="s">
        <v>7255</v>
      </c>
      <c r="B7090" s="366">
        <v>5257.35</v>
      </c>
    </row>
    <row r="7091" spans="1:2">
      <c r="A7091" s="365" t="s">
        <v>7256</v>
      </c>
      <c r="B7091" s="366">
        <v>5257.35</v>
      </c>
    </row>
    <row r="7092" spans="1:2">
      <c r="A7092" s="365" t="s">
        <v>7257</v>
      </c>
      <c r="B7092" s="366">
        <v>6410.46</v>
      </c>
    </row>
    <row r="7093" spans="1:2">
      <c r="A7093" s="365" t="s">
        <v>7258</v>
      </c>
      <c r="B7093" s="366">
        <v>6410.46</v>
      </c>
    </row>
    <row r="7094" spans="1:2">
      <c r="A7094" s="365" t="s">
        <v>7259</v>
      </c>
      <c r="B7094" s="366">
        <v>6841.2</v>
      </c>
    </row>
    <row r="7095" spans="1:2">
      <c r="A7095" s="365" t="s">
        <v>7260</v>
      </c>
      <c r="B7095" s="366">
        <v>6841.2</v>
      </c>
    </row>
    <row r="7096" spans="1:2">
      <c r="A7096" s="365" t="s">
        <v>7261</v>
      </c>
      <c r="B7096" s="366">
        <v>8327.84</v>
      </c>
    </row>
    <row r="7097" spans="1:2">
      <c r="A7097" s="365" t="s">
        <v>7262</v>
      </c>
      <c r="B7097" s="366">
        <v>8327.84</v>
      </c>
    </row>
    <row r="7098" spans="1:2">
      <c r="A7098" s="365" t="s">
        <v>7263</v>
      </c>
      <c r="B7098" s="366">
        <v>18290.650000000001</v>
      </c>
    </row>
    <row r="7099" spans="1:2">
      <c r="A7099" s="365" t="s">
        <v>7264</v>
      </c>
      <c r="B7099" s="366">
        <v>18290.650000000001</v>
      </c>
    </row>
    <row r="7100" spans="1:2">
      <c r="A7100" s="365" t="s">
        <v>7265</v>
      </c>
      <c r="B7100" s="366">
        <v>23215.24</v>
      </c>
    </row>
    <row r="7101" spans="1:2">
      <c r="A7101" s="365" t="s">
        <v>7266</v>
      </c>
      <c r="B7101" s="366">
        <v>23215.24</v>
      </c>
    </row>
    <row r="7102" spans="1:2">
      <c r="A7102" s="365" t="s">
        <v>7267</v>
      </c>
      <c r="B7102" s="366">
        <v>33645.32</v>
      </c>
    </row>
    <row r="7103" spans="1:2">
      <c r="A7103" s="365" t="s">
        <v>7268</v>
      </c>
      <c r="B7103" s="366">
        <v>33645.32</v>
      </c>
    </row>
    <row r="7104" spans="1:2">
      <c r="A7104" s="365" t="s">
        <v>7269</v>
      </c>
      <c r="B7104" s="366">
        <v>34968.11</v>
      </c>
    </row>
    <row r="7105" spans="1:2">
      <c r="A7105" s="365" t="s">
        <v>7270</v>
      </c>
      <c r="B7105" s="366">
        <v>34968.11</v>
      </c>
    </row>
    <row r="7106" spans="1:2">
      <c r="A7106" s="365" t="s">
        <v>7271</v>
      </c>
      <c r="B7106" s="366">
        <v>50115.4</v>
      </c>
    </row>
    <row r="7107" spans="1:2">
      <c r="A7107" s="365" t="s">
        <v>7272</v>
      </c>
      <c r="B7107" s="366">
        <v>50115.4</v>
      </c>
    </row>
    <row r="7108" spans="1:2">
      <c r="A7108" s="365" t="s">
        <v>7273</v>
      </c>
      <c r="B7108" s="366">
        <v>1657.01</v>
      </c>
    </row>
    <row r="7109" spans="1:2">
      <c r="A7109" s="365" t="s">
        <v>7274</v>
      </c>
      <c r="B7109" s="366">
        <v>1657.01</v>
      </c>
    </row>
    <row r="7110" spans="1:2">
      <c r="A7110" s="365" t="s">
        <v>7275</v>
      </c>
      <c r="B7110" s="366">
        <v>1843.84</v>
      </c>
    </row>
    <row r="7111" spans="1:2">
      <c r="A7111" s="365" t="s">
        <v>7276</v>
      </c>
      <c r="B7111" s="366">
        <v>1843.84</v>
      </c>
    </row>
    <row r="7112" spans="1:2">
      <c r="A7112" s="365" t="s">
        <v>7277</v>
      </c>
      <c r="B7112" s="366">
        <v>2279.41</v>
      </c>
    </row>
    <row r="7113" spans="1:2">
      <c r="A7113" s="365" t="s">
        <v>7278</v>
      </c>
      <c r="B7113" s="366">
        <v>2279.41</v>
      </c>
    </row>
    <row r="7114" spans="1:2">
      <c r="A7114" s="365" t="s">
        <v>7279</v>
      </c>
      <c r="B7114" s="366">
        <v>2744.61</v>
      </c>
    </row>
    <row r="7115" spans="1:2">
      <c r="A7115" s="365" t="s">
        <v>7280</v>
      </c>
      <c r="B7115" s="366">
        <v>2744.61</v>
      </c>
    </row>
    <row r="7116" spans="1:2">
      <c r="A7116" s="365" t="s">
        <v>7281</v>
      </c>
      <c r="B7116" s="366">
        <v>3335.67</v>
      </c>
    </row>
    <row r="7117" spans="1:2">
      <c r="A7117" s="365" t="s">
        <v>7282</v>
      </c>
      <c r="B7117" s="366">
        <v>3335.67</v>
      </c>
    </row>
    <row r="7118" spans="1:2">
      <c r="A7118" s="365" t="s">
        <v>7283</v>
      </c>
      <c r="B7118" s="366">
        <v>4046.79</v>
      </c>
    </row>
    <row r="7119" spans="1:2">
      <c r="A7119" s="365" t="s">
        <v>7284</v>
      </c>
      <c r="B7119" s="366">
        <v>4046.79</v>
      </c>
    </row>
    <row r="7120" spans="1:2">
      <c r="A7120" s="365" t="s">
        <v>7285</v>
      </c>
      <c r="B7120" s="366">
        <v>4723.01</v>
      </c>
    </row>
    <row r="7121" spans="1:2">
      <c r="A7121" s="365" t="s">
        <v>7286</v>
      </c>
      <c r="B7121" s="366">
        <v>4723.01</v>
      </c>
    </row>
    <row r="7122" spans="1:2">
      <c r="A7122" s="365" t="s">
        <v>7287</v>
      </c>
      <c r="B7122" s="366">
        <v>5567.09</v>
      </c>
    </row>
    <row r="7123" spans="1:2">
      <c r="A7123" s="365" t="s">
        <v>7288</v>
      </c>
      <c r="B7123" s="366">
        <v>5567.09</v>
      </c>
    </row>
    <row r="7124" spans="1:2">
      <c r="A7124" s="365" t="s">
        <v>7289</v>
      </c>
      <c r="B7124" s="366">
        <v>6790.89</v>
      </c>
    </row>
    <row r="7125" spans="1:2">
      <c r="A7125" s="365" t="s">
        <v>7290</v>
      </c>
      <c r="B7125" s="366">
        <v>6790.89</v>
      </c>
    </row>
    <row r="7126" spans="1:2">
      <c r="A7126" s="365" t="s">
        <v>7291</v>
      </c>
      <c r="B7126" s="366">
        <v>7875.19</v>
      </c>
    </row>
    <row r="7127" spans="1:2">
      <c r="A7127" s="365" t="s">
        <v>7292</v>
      </c>
      <c r="B7127" s="366">
        <v>7875.19</v>
      </c>
    </row>
    <row r="7128" spans="1:2">
      <c r="A7128" s="365" t="s">
        <v>7293</v>
      </c>
      <c r="B7128" s="366">
        <v>10745.62</v>
      </c>
    </row>
    <row r="7129" spans="1:2">
      <c r="A7129" s="365" t="s">
        <v>7294</v>
      </c>
      <c r="B7129" s="366">
        <v>10745.62</v>
      </c>
    </row>
    <row r="7130" spans="1:2">
      <c r="A7130" s="365" t="s">
        <v>7295</v>
      </c>
      <c r="B7130" s="366">
        <v>18780.29</v>
      </c>
    </row>
    <row r="7131" spans="1:2">
      <c r="A7131" s="365" t="s">
        <v>7296</v>
      </c>
      <c r="B7131" s="366">
        <v>18780.29</v>
      </c>
    </row>
    <row r="7132" spans="1:2">
      <c r="A7132" s="365" t="s">
        <v>7297</v>
      </c>
      <c r="B7132" s="366">
        <v>26093.27</v>
      </c>
    </row>
    <row r="7133" spans="1:2">
      <c r="A7133" s="365" t="s">
        <v>7298</v>
      </c>
      <c r="B7133" s="366">
        <v>26093.27</v>
      </c>
    </row>
    <row r="7134" spans="1:2">
      <c r="A7134" s="365" t="s">
        <v>7299</v>
      </c>
      <c r="B7134" s="366">
        <v>33493.58</v>
      </c>
    </row>
    <row r="7135" spans="1:2">
      <c r="A7135" s="365" t="s">
        <v>7300</v>
      </c>
      <c r="B7135" s="366">
        <v>33493.58</v>
      </c>
    </row>
    <row r="7136" spans="1:2">
      <c r="A7136" s="365" t="s">
        <v>7301</v>
      </c>
      <c r="B7136" s="366">
        <v>49579.48</v>
      </c>
    </row>
    <row r="7137" spans="1:2">
      <c r="A7137" s="365" t="s">
        <v>7302</v>
      </c>
      <c r="B7137" s="366">
        <v>49579.48</v>
      </c>
    </row>
    <row r="7138" spans="1:2">
      <c r="A7138" s="365" t="s">
        <v>7303</v>
      </c>
      <c r="B7138" s="366">
        <v>36855.43</v>
      </c>
    </row>
    <row r="7139" spans="1:2">
      <c r="A7139" s="365" t="s">
        <v>7304</v>
      </c>
      <c r="B7139" s="366">
        <v>36855.43</v>
      </c>
    </row>
    <row r="7140" spans="1:2">
      <c r="A7140" s="365" t="s">
        <v>7305</v>
      </c>
      <c r="B7140" s="366">
        <v>37053.14</v>
      </c>
    </row>
    <row r="7141" spans="1:2">
      <c r="A7141" s="365" t="s">
        <v>7306</v>
      </c>
      <c r="B7141" s="366">
        <v>37053.14</v>
      </c>
    </row>
    <row r="7142" spans="1:2">
      <c r="A7142" s="365" t="s">
        <v>7307</v>
      </c>
      <c r="B7142" s="366">
        <v>53642.95</v>
      </c>
    </row>
    <row r="7143" spans="1:2">
      <c r="A7143" s="365" t="s">
        <v>7308</v>
      </c>
      <c r="B7143" s="366">
        <v>53642.95</v>
      </c>
    </row>
    <row r="7144" spans="1:2">
      <c r="A7144" s="365" t="s">
        <v>7309</v>
      </c>
      <c r="B7144" s="366">
        <v>37603.21</v>
      </c>
    </row>
    <row r="7145" spans="1:2">
      <c r="A7145" s="365" t="s">
        <v>7310</v>
      </c>
      <c r="B7145" s="366">
        <v>37603.21</v>
      </c>
    </row>
    <row r="7146" spans="1:2">
      <c r="A7146" s="365" t="s">
        <v>7311</v>
      </c>
      <c r="B7146" s="366">
        <v>47615</v>
      </c>
    </row>
    <row r="7147" spans="1:2">
      <c r="A7147" s="365" t="s">
        <v>7312</v>
      </c>
      <c r="B7147" s="366">
        <v>47615</v>
      </c>
    </row>
    <row r="7148" spans="1:2">
      <c r="A7148" s="365" t="s">
        <v>7313</v>
      </c>
      <c r="B7148" s="366">
        <v>63524.65</v>
      </c>
    </row>
    <row r="7149" spans="1:2">
      <c r="A7149" s="365" t="s">
        <v>7314</v>
      </c>
      <c r="B7149" s="366">
        <v>63524.65</v>
      </c>
    </row>
    <row r="7150" spans="1:2">
      <c r="A7150" s="365" t="s">
        <v>7315</v>
      </c>
      <c r="B7150" s="366">
        <v>56357.97</v>
      </c>
    </row>
    <row r="7151" spans="1:2">
      <c r="A7151" s="365" t="s">
        <v>7316</v>
      </c>
      <c r="B7151" s="366">
        <v>56357.97</v>
      </c>
    </row>
    <row r="7152" spans="1:2">
      <c r="A7152" s="365" t="s">
        <v>7317</v>
      </c>
      <c r="B7152" s="366">
        <v>65175.25</v>
      </c>
    </row>
    <row r="7153" spans="1:2">
      <c r="A7153" s="365" t="s">
        <v>7318</v>
      </c>
      <c r="B7153" s="366">
        <v>65175.25</v>
      </c>
    </row>
    <row r="7154" spans="1:2">
      <c r="A7154" s="365" t="s">
        <v>7319</v>
      </c>
      <c r="B7154" s="366">
        <v>81775.64</v>
      </c>
    </row>
    <row r="7155" spans="1:2">
      <c r="A7155" s="365" t="s">
        <v>7320</v>
      </c>
      <c r="B7155" s="366">
        <v>81775.64</v>
      </c>
    </row>
    <row r="7156" spans="1:2">
      <c r="A7156" s="365" t="s">
        <v>7321</v>
      </c>
      <c r="B7156" s="366">
        <v>1201.8599999999999</v>
      </c>
    </row>
    <row r="7157" spans="1:2">
      <c r="A7157" s="365" t="s">
        <v>7322</v>
      </c>
      <c r="B7157" s="366">
        <v>1201.8599999999999</v>
      </c>
    </row>
    <row r="7158" spans="1:2">
      <c r="A7158" s="365" t="s">
        <v>7323</v>
      </c>
      <c r="B7158" s="366">
        <v>1314.23</v>
      </c>
    </row>
    <row r="7159" spans="1:2">
      <c r="A7159" s="365" t="s">
        <v>7324</v>
      </c>
      <c r="B7159" s="366">
        <v>1314.23</v>
      </c>
    </row>
    <row r="7160" spans="1:2">
      <c r="A7160" s="365" t="s">
        <v>7325</v>
      </c>
      <c r="B7160" s="366">
        <v>1610.52</v>
      </c>
    </row>
    <row r="7161" spans="1:2">
      <c r="A7161" s="365" t="s">
        <v>7326</v>
      </c>
      <c r="B7161" s="366">
        <v>1610.52</v>
      </c>
    </row>
    <row r="7162" spans="1:2">
      <c r="A7162" s="365" t="s">
        <v>7327</v>
      </c>
      <c r="B7162" s="366">
        <v>1943.23</v>
      </c>
    </row>
    <row r="7163" spans="1:2">
      <c r="A7163" s="365" t="s">
        <v>7328</v>
      </c>
      <c r="B7163" s="366">
        <v>1943.23</v>
      </c>
    </row>
    <row r="7164" spans="1:2">
      <c r="A7164" s="365" t="s">
        <v>7329</v>
      </c>
      <c r="B7164" s="366">
        <v>2311.27</v>
      </c>
    </row>
    <row r="7165" spans="1:2">
      <c r="A7165" s="365" t="s">
        <v>7330</v>
      </c>
      <c r="B7165" s="366">
        <v>2311.27</v>
      </c>
    </row>
    <row r="7166" spans="1:2">
      <c r="A7166" s="365" t="s">
        <v>7331</v>
      </c>
      <c r="B7166" s="366">
        <v>2775.88</v>
      </c>
    </row>
    <row r="7167" spans="1:2">
      <c r="A7167" s="365" t="s">
        <v>7332</v>
      </c>
      <c r="B7167" s="366">
        <v>2775.88</v>
      </c>
    </row>
    <row r="7168" spans="1:2">
      <c r="A7168" s="365" t="s">
        <v>7333</v>
      </c>
      <c r="B7168" s="366">
        <v>3225.68</v>
      </c>
    </row>
    <row r="7169" spans="1:2">
      <c r="A7169" s="365" t="s">
        <v>7334</v>
      </c>
      <c r="B7169" s="366">
        <v>3225.68</v>
      </c>
    </row>
    <row r="7170" spans="1:2">
      <c r="A7170" s="365" t="s">
        <v>7335</v>
      </c>
      <c r="B7170" s="366">
        <v>3674.75</v>
      </c>
    </row>
    <row r="7171" spans="1:2">
      <c r="A7171" s="365" t="s">
        <v>7336</v>
      </c>
      <c r="B7171" s="366">
        <v>3674.75</v>
      </c>
    </row>
    <row r="7172" spans="1:2">
      <c r="A7172" s="365" t="s">
        <v>7337</v>
      </c>
      <c r="B7172" s="366">
        <v>4378.3500000000004</v>
      </c>
    </row>
    <row r="7173" spans="1:2">
      <c r="A7173" s="365" t="s">
        <v>7338</v>
      </c>
      <c r="B7173" s="366">
        <v>4378.3500000000004</v>
      </c>
    </row>
    <row r="7174" spans="1:2">
      <c r="A7174" s="365" t="s">
        <v>7339</v>
      </c>
      <c r="B7174" s="366">
        <v>4717.3599999999997</v>
      </c>
    </row>
    <row r="7175" spans="1:2">
      <c r="A7175" s="365" t="s">
        <v>7340</v>
      </c>
      <c r="B7175" s="366">
        <v>4717.3599999999997</v>
      </c>
    </row>
    <row r="7176" spans="1:2">
      <c r="A7176" s="365" t="s">
        <v>7341</v>
      </c>
      <c r="B7176" s="366">
        <v>5826.75</v>
      </c>
    </row>
    <row r="7177" spans="1:2">
      <c r="A7177" s="365" t="s">
        <v>7342</v>
      </c>
      <c r="B7177" s="366">
        <v>5826.75</v>
      </c>
    </row>
    <row r="7178" spans="1:2">
      <c r="A7178" s="365" t="s">
        <v>7343</v>
      </c>
      <c r="B7178" s="366">
        <v>11485.59</v>
      </c>
    </row>
    <row r="7179" spans="1:2">
      <c r="A7179" s="365" t="s">
        <v>7344</v>
      </c>
      <c r="B7179" s="366">
        <v>11485.59</v>
      </c>
    </row>
    <row r="7180" spans="1:2">
      <c r="A7180" s="365" t="s">
        <v>7345</v>
      </c>
      <c r="B7180" s="366">
        <v>14524.95</v>
      </c>
    </row>
    <row r="7181" spans="1:2">
      <c r="A7181" s="365" t="s">
        <v>7346</v>
      </c>
      <c r="B7181" s="366">
        <v>14524.95</v>
      </c>
    </row>
    <row r="7182" spans="1:2">
      <c r="A7182" s="365" t="s">
        <v>7347</v>
      </c>
      <c r="B7182" s="366">
        <v>22271.33</v>
      </c>
    </row>
    <row r="7183" spans="1:2">
      <c r="A7183" s="365" t="s">
        <v>7348</v>
      </c>
      <c r="B7183" s="366">
        <v>22271.33</v>
      </c>
    </row>
    <row r="7184" spans="1:2">
      <c r="A7184" s="365" t="s">
        <v>7349</v>
      </c>
      <c r="B7184" s="366">
        <v>23492.639999999999</v>
      </c>
    </row>
    <row r="7185" spans="1:2">
      <c r="A7185" s="365" t="s">
        <v>7350</v>
      </c>
      <c r="B7185" s="366">
        <v>23492.639999999999</v>
      </c>
    </row>
    <row r="7186" spans="1:2">
      <c r="A7186" s="365" t="s">
        <v>7351</v>
      </c>
      <c r="B7186" s="366">
        <v>32301.37</v>
      </c>
    </row>
    <row r="7187" spans="1:2">
      <c r="A7187" s="365" t="s">
        <v>7352</v>
      </c>
      <c r="B7187" s="366">
        <v>32301.37</v>
      </c>
    </row>
    <row r="7188" spans="1:2">
      <c r="A7188" s="365" t="s">
        <v>7353</v>
      </c>
      <c r="B7188" s="366">
        <v>1201.8599999999999</v>
      </c>
    </row>
    <row r="7189" spans="1:2">
      <c r="A7189" s="365" t="s">
        <v>7354</v>
      </c>
      <c r="B7189" s="366">
        <v>1201.8599999999999</v>
      </c>
    </row>
    <row r="7190" spans="1:2">
      <c r="A7190" s="365" t="s">
        <v>7355</v>
      </c>
      <c r="B7190" s="366">
        <v>1314.23</v>
      </c>
    </row>
    <row r="7191" spans="1:2">
      <c r="A7191" s="365" t="s">
        <v>7356</v>
      </c>
      <c r="B7191" s="366">
        <v>1314.23</v>
      </c>
    </row>
    <row r="7192" spans="1:2">
      <c r="A7192" s="365" t="s">
        <v>7357</v>
      </c>
      <c r="B7192" s="366">
        <v>1610.52</v>
      </c>
    </row>
    <row r="7193" spans="1:2">
      <c r="A7193" s="365" t="s">
        <v>7358</v>
      </c>
      <c r="B7193" s="366">
        <v>1610.52</v>
      </c>
    </row>
    <row r="7194" spans="1:2">
      <c r="A7194" s="365" t="s">
        <v>7359</v>
      </c>
      <c r="B7194" s="366">
        <v>1943.78</v>
      </c>
    </row>
    <row r="7195" spans="1:2">
      <c r="A7195" s="365" t="s">
        <v>7360</v>
      </c>
      <c r="B7195" s="366">
        <v>1943.78</v>
      </c>
    </row>
    <row r="7196" spans="1:2">
      <c r="A7196" s="365" t="s">
        <v>7361</v>
      </c>
      <c r="B7196" s="366">
        <v>2348.12</v>
      </c>
    </row>
    <row r="7197" spans="1:2">
      <c r="A7197" s="365" t="s">
        <v>7362</v>
      </c>
      <c r="B7197" s="366">
        <v>2348.12</v>
      </c>
    </row>
    <row r="7198" spans="1:2">
      <c r="A7198" s="365" t="s">
        <v>7363</v>
      </c>
      <c r="B7198" s="366">
        <v>2806.1</v>
      </c>
    </row>
    <row r="7199" spans="1:2">
      <c r="A7199" s="365" t="s">
        <v>7364</v>
      </c>
      <c r="B7199" s="366">
        <v>2806.1</v>
      </c>
    </row>
    <row r="7200" spans="1:2">
      <c r="A7200" s="365" t="s">
        <v>7365</v>
      </c>
      <c r="B7200" s="366">
        <v>3258.23</v>
      </c>
    </row>
    <row r="7201" spans="1:2">
      <c r="A7201" s="365" t="s">
        <v>7366</v>
      </c>
      <c r="B7201" s="366">
        <v>3258.23</v>
      </c>
    </row>
    <row r="7202" spans="1:2">
      <c r="A7202" s="365" t="s">
        <v>7367</v>
      </c>
      <c r="B7202" s="366">
        <v>3829.55</v>
      </c>
    </row>
    <row r="7203" spans="1:2">
      <c r="A7203" s="365" t="s">
        <v>7368</v>
      </c>
      <c r="B7203" s="366">
        <v>3829.55</v>
      </c>
    </row>
    <row r="7204" spans="1:2">
      <c r="A7204" s="365" t="s">
        <v>7369</v>
      </c>
      <c r="B7204" s="366">
        <v>4565.1000000000004</v>
      </c>
    </row>
    <row r="7205" spans="1:2">
      <c r="A7205" s="365" t="s">
        <v>7370</v>
      </c>
      <c r="B7205" s="366">
        <v>4565.1000000000004</v>
      </c>
    </row>
    <row r="7206" spans="1:2">
      <c r="A7206" s="365" t="s">
        <v>7371</v>
      </c>
      <c r="B7206" s="366">
        <v>5237.7299999999996</v>
      </c>
    </row>
    <row r="7207" spans="1:2">
      <c r="A7207" s="365" t="s">
        <v>7372</v>
      </c>
      <c r="B7207" s="366">
        <v>5237.7299999999996</v>
      </c>
    </row>
    <row r="7208" spans="1:2">
      <c r="A7208" s="365" t="s">
        <v>7373</v>
      </c>
      <c r="B7208" s="366">
        <v>7028.86</v>
      </c>
    </row>
    <row r="7209" spans="1:2">
      <c r="A7209" s="365" t="s">
        <v>7374</v>
      </c>
      <c r="B7209" s="366">
        <v>7028.86</v>
      </c>
    </row>
    <row r="7210" spans="1:2">
      <c r="A7210" s="365" t="s">
        <v>7375</v>
      </c>
      <c r="B7210" s="366">
        <v>12306.55</v>
      </c>
    </row>
    <row r="7211" spans="1:2">
      <c r="A7211" s="365" t="s">
        <v>7376</v>
      </c>
      <c r="B7211" s="366">
        <v>12306.55</v>
      </c>
    </row>
    <row r="7212" spans="1:2">
      <c r="A7212" s="365" t="s">
        <v>7377</v>
      </c>
      <c r="B7212" s="366">
        <v>1234.0999999999999</v>
      </c>
    </row>
    <row r="7213" spans="1:2">
      <c r="A7213" s="365" t="s">
        <v>7378</v>
      </c>
      <c r="B7213" s="366">
        <v>1234.0999999999999</v>
      </c>
    </row>
    <row r="7214" spans="1:2">
      <c r="A7214" s="365" t="s">
        <v>7379</v>
      </c>
      <c r="B7214" s="366">
        <v>1357.84</v>
      </c>
    </row>
    <row r="7215" spans="1:2">
      <c r="A7215" s="365" t="s">
        <v>7380</v>
      </c>
      <c r="B7215" s="366">
        <v>1357.84</v>
      </c>
    </row>
    <row r="7216" spans="1:2">
      <c r="A7216" s="365" t="s">
        <v>7381</v>
      </c>
      <c r="B7216" s="366">
        <v>1681.35</v>
      </c>
    </row>
    <row r="7217" spans="1:2">
      <c r="A7217" s="365" t="s">
        <v>7382</v>
      </c>
      <c r="B7217" s="366">
        <v>1681.35</v>
      </c>
    </row>
    <row r="7218" spans="1:2">
      <c r="A7218" s="365" t="s">
        <v>7383</v>
      </c>
      <c r="B7218" s="366">
        <v>2040.26</v>
      </c>
    </row>
    <row r="7219" spans="1:2">
      <c r="A7219" s="365" t="s">
        <v>7384</v>
      </c>
      <c r="B7219" s="366">
        <v>2040.26</v>
      </c>
    </row>
    <row r="7220" spans="1:2">
      <c r="A7220" s="365" t="s">
        <v>7385</v>
      </c>
      <c r="B7220" s="366">
        <v>2467.0300000000002</v>
      </c>
    </row>
    <row r="7221" spans="1:2">
      <c r="A7221" s="365" t="s">
        <v>7386</v>
      </c>
      <c r="B7221" s="366">
        <v>2467.0300000000002</v>
      </c>
    </row>
    <row r="7222" spans="1:2">
      <c r="A7222" s="365" t="s">
        <v>7387</v>
      </c>
      <c r="B7222" s="366">
        <v>2950.29</v>
      </c>
    </row>
    <row r="7223" spans="1:2">
      <c r="A7223" s="365" t="s">
        <v>7388</v>
      </c>
      <c r="B7223" s="366">
        <v>2950.29</v>
      </c>
    </row>
    <row r="7224" spans="1:2">
      <c r="A7224" s="365" t="s">
        <v>7389</v>
      </c>
      <c r="B7224" s="366">
        <v>3462.48</v>
      </c>
    </row>
    <row r="7225" spans="1:2">
      <c r="A7225" s="365" t="s">
        <v>7390</v>
      </c>
      <c r="B7225" s="366">
        <v>3462.48</v>
      </c>
    </row>
    <row r="7226" spans="1:2">
      <c r="A7226" s="365" t="s">
        <v>7391</v>
      </c>
      <c r="B7226" s="366">
        <v>3940.99</v>
      </c>
    </row>
    <row r="7227" spans="1:2">
      <c r="A7227" s="365" t="s">
        <v>7392</v>
      </c>
      <c r="B7227" s="366">
        <v>3940.99</v>
      </c>
    </row>
    <row r="7228" spans="1:2">
      <c r="A7228" s="365" t="s">
        <v>7393</v>
      </c>
      <c r="B7228" s="366">
        <v>4719.6099999999997</v>
      </c>
    </row>
    <row r="7229" spans="1:2">
      <c r="A7229" s="365" t="s">
        <v>7394</v>
      </c>
      <c r="B7229" s="366">
        <v>4719.6099999999997</v>
      </c>
    </row>
    <row r="7230" spans="1:2">
      <c r="A7230" s="365" t="s">
        <v>7395</v>
      </c>
      <c r="B7230" s="366">
        <v>5106.82</v>
      </c>
    </row>
    <row r="7231" spans="1:2">
      <c r="A7231" s="365" t="s">
        <v>7396</v>
      </c>
      <c r="B7231" s="366">
        <v>5106.82</v>
      </c>
    </row>
    <row r="7232" spans="1:2">
      <c r="A7232" s="365" t="s">
        <v>7397</v>
      </c>
      <c r="B7232" s="366">
        <v>6390.37</v>
      </c>
    </row>
    <row r="7233" spans="1:2">
      <c r="A7233" s="365" t="s">
        <v>7398</v>
      </c>
      <c r="B7233" s="366">
        <v>6390.37</v>
      </c>
    </row>
    <row r="7234" spans="1:2">
      <c r="A7234" s="365" t="s">
        <v>7399</v>
      </c>
      <c r="B7234" s="366">
        <v>12282.8</v>
      </c>
    </row>
    <row r="7235" spans="1:2">
      <c r="A7235" s="365" t="s">
        <v>7400</v>
      </c>
      <c r="B7235" s="366">
        <v>12282.8</v>
      </c>
    </row>
    <row r="7236" spans="1:2">
      <c r="A7236" s="365" t="s">
        <v>7401</v>
      </c>
      <c r="B7236" s="366">
        <v>15566.33</v>
      </c>
    </row>
    <row r="7237" spans="1:2">
      <c r="A7237" s="365" t="s">
        <v>7402</v>
      </c>
      <c r="B7237" s="366">
        <v>15566.33</v>
      </c>
    </row>
    <row r="7238" spans="1:2">
      <c r="A7238" s="365" t="s">
        <v>7403</v>
      </c>
      <c r="B7238" s="366">
        <v>23603.14</v>
      </c>
    </row>
    <row r="7239" spans="1:2">
      <c r="A7239" s="365" t="s">
        <v>7404</v>
      </c>
      <c r="B7239" s="366">
        <v>23603.14</v>
      </c>
    </row>
    <row r="7240" spans="1:2">
      <c r="A7240" s="365" t="s">
        <v>7405</v>
      </c>
      <c r="B7240" s="366">
        <v>25938.73</v>
      </c>
    </row>
    <row r="7241" spans="1:2">
      <c r="A7241" s="365" t="s">
        <v>7406</v>
      </c>
      <c r="B7241" s="366">
        <v>25938.73</v>
      </c>
    </row>
    <row r="7242" spans="1:2">
      <c r="A7242" s="365" t="s">
        <v>7407</v>
      </c>
      <c r="B7242" s="366">
        <v>34611.300000000003</v>
      </c>
    </row>
    <row r="7243" spans="1:2">
      <c r="A7243" s="365" t="s">
        <v>7408</v>
      </c>
      <c r="B7243" s="366">
        <v>34611.300000000003</v>
      </c>
    </row>
    <row r="7244" spans="1:2">
      <c r="A7244" s="365" t="s">
        <v>7409</v>
      </c>
      <c r="B7244" s="366">
        <v>1234.0999999999999</v>
      </c>
    </row>
    <row r="7245" spans="1:2">
      <c r="A7245" s="365" t="s">
        <v>7410</v>
      </c>
      <c r="B7245" s="366">
        <v>1234.0999999999999</v>
      </c>
    </row>
    <row r="7246" spans="1:2">
      <c r="A7246" s="365" t="s">
        <v>7411</v>
      </c>
      <c r="B7246" s="366">
        <v>1357.84</v>
      </c>
    </row>
    <row r="7247" spans="1:2">
      <c r="A7247" s="365" t="s">
        <v>7412</v>
      </c>
      <c r="B7247" s="366">
        <v>1357.84</v>
      </c>
    </row>
    <row r="7248" spans="1:2">
      <c r="A7248" s="365" t="s">
        <v>7413</v>
      </c>
      <c r="B7248" s="366">
        <v>1681.35</v>
      </c>
    </row>
    <row r="7249" spans="1:2">
      <c r="A7249" s="365" t="s">
        <v>7414</v>
      </c>
      <c r="B7249" s="366">
        <v>1681.35</v>
      </c>
    </row>
    <row r="7250" spans="1:2">
      <c r="A7250" s="365" t="s">
        <v>7415</v>
      </c>
      <c r="B7250" s="366">
        <v>2040.82</v>
      </c>
    </row>
    <row r="7251" spans="1:2">
      <c r="A7251" s="365" t="s">
        <v>7416</v>
      </c>
      <c r="B7251" s="366">
        <v>2040.82</v>
      </c>
    </row>
    <row r="7252" spans="1:2">
      <c r="A7252" s="365" t="s">
        <v>7417</v>
      </c>
      <c r="B7252" s="366">
        <v>2492.6</v>
      </c>
    </row>
    <row r="7253" spans="1:2">
      <c r="A7253" s="365" t="s">
        <v>7418</v>
      </c>
      <c r="B7253" s="366">
        <v>2492.6</v>
      </c>
    </row>
    <row r="7254" spans="1:2">
      <c r="A7254" s="365" t="s">
        <v>7419</v>
      </c>
      <c r="B7254" s="366">
        <v>2979.95</v>
      </c>
    </row>
    <row r="7255" spans="1:2">
      <c r="A7255" s="365" t="s">
        <v>7420</v>
      </c>
      <c r="B7255" s="366">
        <v>2979.95</v>
      </c>
    </row>
    <row r="7256" spans="1:2">
      <c r="A7256" s="365" t="s">
        <v>7421</v>
      </c>
      <c r="B7256" s="366">
        <v>3495.01</v>
      </c>
    </row>
    <row r="7257" spans="1:2">
      <c r="A7257" s="365" t="s">
        <v>7422</v>
      </c>
      <c r="B7257" s="366">
        <v>3495.01</v>
      </c>
    </row>
    <row r="7258" spans="1:2">
      <c r="A7258" s="365" t="s">
        <v>7423</v>
      </c>
      <c r="B7258" s="366">
        <v>4094.74</v>
      </c>
    </row>
    <row r="7259" spans="1:2">
      <c r="A7259" s="365" t="s">
        <v>7424</v>
      </c>
      <c r="B7259" s="366">
        <v>4094.74</v>
      </c>
    </row>
    <row r="7260" spans="1:2">
      <c r="A7260" s="365" t="s">
        <v>7425</v>
      </c>
      <c r="B7260" s="366">
        <v>4912.91</v>
      </c>
    </row>
    <row r="7261" spans="1:2">
      <c r="A7261" s="365" t="s">
        <v>7426</v>
      </c>
      <c r="B7261" s="366">
        <v>4912.91</v>
      </c>
    </row>
    <row r="7262" spans="1:2">
      <c r="A7262" s="365" t="s">
        <v>7427</v>
      </c>
      <c r="B7262" s="366">
        <v>5620.09</v>
      </c>
    </row>
    <row r="7263" spans="1:2">
      <c r="A7263" s="365" t="s">
        <v>7428</v>
      </c>
      <c r="B7263" s="366">
        <v>5620.09</v>
      </c>
    </row>
    <row r="7264" spans="1:2">
      <c r="A7264" s="365" t="s">
        <v>7429</v>
      </c>
      <c r="B7264" s="366">
        <v>7598.97</v>
      </c>
    </row>
    <row r="7265" spans="1:2">
      <c r="A7265" s="365" t="s">
        <v>7430</v>
      </c>
      <c r="B7265" s="366">
        <v>7598.97</v>
      </c>
    </row>
    <row r="7266" spans="1:2">
      <c r="A7266" s="365" t="s">
        <v>7431</v>
      </c>
      <c r="B7266" s="366">
        <v>13103.76</v>
      </c>
    </row>
    <row r="7267" spans="1:2">
      <c r="A7267" s="365" t="s">
        <v>7432</v>
      </c>
      <c r="B7267" s="366">
        <v>13103.76</v>
      </c>
    </row>
    <row r="7268" spans="1:2">
      <c r="A7268" s="365" t="s">
        <v>7433</v>
      </c>
      <c r="B7268" s="366">
        <v>413.49</v>
      </c>
    </row>
    <row r="7269" spans="1:2">
      <c r="A7269" s="365" t="s">
        <v>7434</v>
      </c>
      <c r="B7269" s="366">
        <v>413.49</v>
      </c>
    </row>
    <row r="7270" spans="1:2">
      <c r="A7270" s="365" t="s">
        <v>7435</v>
      </c>
      <c r="B7270" s="366">
        <v>445.52</v>
      </c>
    </row>
    <row r="7271" spans="1:2">
      <c r="A7271" s="365" t="s">
        <v>7436</v>
      </c>
      <c r="B7271" s="366">
        <v>445.52</v>
      </c>
    </row>
    <row r="7272" spans="1:2">
      <c r="A7272" s="365" t="s">
        <v>7437</v>
      </c>
      <c r="B7272" s="366">
        <v>586.28</v>
      </c>
    </row>
    <row r="7273" spans="1:2">
      <c r="A7273" s="365" t="s">
        <v>7438</v>
      </c>
      <c r="B7273" s="366">
        <v>586.28</v>
      </c>
    </row>
    <row r="7274" spans="1:2">
      <c r="A7274" s="365" t="s">
        <v>7439</v>
      </c>
      <c r="B7274" s="366">
        <v>752.27</v>
      </c>
    </row>
    <row r="7275" spans="1:2">
      <c r="A7275" s="365" t="s">
        <v>7440</v>
      </c>
      <c r="B7275" s="366">
        <v>752.27</v>
      </c>
    </row>
    <row r="7276" spans="1:2">
      <c r="A7276" s="365" t="s">
        <v>7441</v>
      </c>
      <c r="B7276" s="366">
        <v>960.76</v>
      </c>
    </row>
    <row r="7277" spans="1:2">
      <c r="A7277" s="365" t="s">
        <v>7442</v>
      </c>
      <c r="B7277" s="366">
        <v>960.76</v>
      </c>
    </row>
    <row r="7278" spans="1:2">
      <c r="A7278" s="365" t="s">
        <v>7443</v>
      </c>
      <c r="B7278" s="366">
        <v>1144.9000000000001</v>
      </c>
    </row>
    <row r="7279" spans="1:2">
      <c r="A7279" s="365" t="s">
        <v>7444</v>
      </c>
      <c r="B7279" s="366">
        <v>1144.9000000000001</v>
      </c>
    </row>
    <row r="7280" spans="1:2">
      <c r="A7280" s="365" t="s">
        <v>7445</v>
      </c>
      <c r="B7280" s="366">
        <v>1371.57</v>
      </c>
    </row>
    <row r="7281" spans="1:2">
      <c r="A7281" s="365" t="s">
        <v>7446</v>
      </c>
      <c r="B7281" s="366">
        <v>1371.57</v>
      </c>
    </row>
    <row r="7282" spans="1:2">
      <c r="A7282" s="365" t="s">
        <v>7447</v>
      </c>
      <c r="B7282" s="366">
        <v>1525.9</v>
      </c>
    </row>
    <row r="7283" spans="1:2">
      <c r="A7283" s="365" t="s">
        <v>7448</v>
      </c>
      <c r="B7283" s="366">
        <v>1525.9</v>
      </c>
    </row>
    <row r="7284" spans="1:2">
      <c r="A7284" s="365" t="s">
        <v>7449</v>
      </c>
      <c r="B7284" s="366">
        <v>1759.78</v>
      </c>
    </row>
    <row r="7285" spans="1:2">
      <c r="A7285" s="365" t="s">
        <v>7450</v>
      </c>
      <c r="B7285" s="366">
        <v>1759.78</v>
      </c>
    </row>
    <row r="7286" spans="1:2">
      <c r="A7286" s="365" t="s">
        <v>7451</v>
      </c>
      <c r="B7286" s="366">
        <v>1976.25</v>
      </c>
    </row>
    <row r="7287" spans="1:2">
      <c r="A7287" s="365" t="s">
        <v>7452</v>
      </c>
      <c r="B7287" s="366">
        <v>1976.25</v>
      </c>
    </row>
    <row r="7288" spans="1:2">
      <c r="A7288" s="365" t="s">
        <v>7453</v>
      </c>
      <c r="B7288" s="366">
        <v>2586.11</v>
      </c>
    </row>
    <row r="7289" spans="1:2">
      <c r="A7289" s="365" t="s">
        <v>7454</v>
      </c>
      <c r="B7289" s="366">
        <v>2586.11</v>
      </c>
    </row>
    <row r="7290" spans="1:2">
      <c r="A7290" s="365" t="s">
        <v>7455</v>
      </c>
      <c r="B7290" s="366">
        <v>3476.38</v>
      </c>
    </row>
    <row r="7291" spans="1:2">
      <c r="A7291" s="365" t="s">
        <v>7456</v>
      </c>
      <c r="B7291" s="366">
        <v>3476.38</v>
      </c>
    </row>
    <row r="7292" spans="1:2">
      <c r="A7292" s="365" t="s">
        <v>7457</v>
      </c>
      <c r="B7292" s="366">
        <v>4149.41</v>
      </c>
    </row>
    <row r="7293" spans="1:2">
      <c r="A7293" s="365" t="s">
        <v>7458</v>
      </c>
      <c r="B7293" s="366">
        <v>4149.41</v>
      </c>
    </row>
    <row r="7294" spans="1:2">
      <c r="A7294" s="365" t="s">
        <v>7459</v>
      </c>
      <c r="B7294" s="366">
        <v>6308</v>
      </c>
    </row>
    <row r="7295" spans="1:2">
      <c r="A7295" s="365" t="s">
        <v>7460</v>
      </c>
      <c r="B7295" s="366">
        <v>6308</v>
      </c>
    </row>
    <row r="7296" spans="1:2">
      <c r="A7296" s="365" t="s">
        <v>7461</v>
      </c>
      <c r="B7296" s="366">
        <v>7428.04</v>
      </c>
    </row>
    <row r="7297" spans="1:2">
      <c r="A7297" s="365" t="s">
        <v>7462</v>
      </c>
      <c r="B7297" s="366">
        <v>7428.04</v>
      </c>
    </row>
    <row r="7298" spans="1:2">
      <c r="A7298" s="365" t="s">
        <v>7463</v>
      </c>
      <c r="B7298" s="366">
        <v>9891.39</v>
      </c>
    </row>
    <row r="7299" spans="1:2">
      <c r="A7299" s="365" t="s">
        <v>7464</v>
      </c>
      <c r="B7299" s="366">
        <v>9891.39</v>
      </c>
    </row>
    <row r="7300" spans="1:2">
      <c r="A7300" s="365" t="s">
        <v>7465</v>
      </c>
      <c r="B7300" s="366">
        <v>413.49</v>
      </c>
    </row>
    <row r="7301" spans="1:2">
      <c r="A7301" s="365" t="s">
        <v>7466</v>
      </c>
      <c r="B7301" s="366">
        <v>413.49</v>
      </c>
    </row>
    <row r="7302" spans="1:2">
      <c r="A7302" s="365" t="s">
        <v>7467</v>
      </c>
      <c r="B7302" s="366">
        <v>445.52</v>
      </c>
    </row>
    <row r="7303" spans="1:2">
      <c r="A7303" s="365" t="s">
        <v>7468</v>
      </c>
      <c r="B7303" s="366">
        <v>445.52</v>
      </c>
    </row>
    <row r="7304" spans="1:2">
      <c r="A7304" s="365" t="s">
        <v>7469</v>
      </c>
      <c r="B7304" s="366">
        <v>586.28</v>
      </c>
    </row>
    <row r="7305" spans="1:2">
      <c r="A7305" s="365" t="s">
        <v>7470</v>
      </c>
      <c r="B7305" s="366">
        <v>586.28</v>
      </c>
    </row>
    <row r="7306" spans="1:2">
      <c r="A7306" s="365" t="s">
        <v>7471</v>
      </c>
      <c r="B7306" s="366">
        <v>752.28</v>
      </c>
    </row>
    <row r="7307" spans="1:2">
      <c r="A7307" s="365" t="s">
        <v>7472</v>
      </c>
      <c r="B7307" s="366">
        <v>752.28</v>
      </c>
    </row>
    <row r="7308" spans="1:2">
      <c r="A7308" s="365" t="s">
        <v>7473</v>
      </c>
      <c r="B7308" s="366">
        <v>960.76</v>
      </c>
    </row>
    <row r="7309" spans="1:2">
      <c r="A7309" s="365" t="s">
        <v>7474</v>
      </c>
      <c r="B7309" s="366">
        <v>960.76</v>
      </c>
    </row>
    <row r="7310" spans="1:2">
      <c r="A7310" s="365" t="s">
        <v>7475</v>
      </c>
      <c r="B7310" s="366">
        <v>1144.8900000000001</v>
      </c>
    </row>
    <row r="7311" spans="1:2">
      <c r="A7311" s="365" t="s">
        <v>7476</v>
      </c>
      <c r="B7311" s="366">
        <v>1144.8900000000001</v>
      </c>
    </row>
    <row r="7312" spans="1:2">
      <c r="A7312" s="365" t="s">
        <v>7477</v>
      </c>
      <c r="B7312" s="366">
        <v>1368.52</v>
      </c>
    </row>
    <row r="7313" spans="1:2">
      <c r="A7313" s="365" t="s">
        <v>7478</v>
      </c>
      <c r="B7313" s="366">
        <v>1368.52</v>
      </c>
    </row>
    <row r="7314" spans="1:2">
      <c r="A7314" s="365" t="s">
        <v>7479</v>
      </c>
      <c r="B7314" s="366">
        <v>1525.89</v>
      </c>
    </row>
    <row r="7315" spans="1:2">
      <c r="A7315" s="365" t="s">
        <v>7480</v>
      </c>
      <c r="B7315" s="366">
        <v>1525.89</v>
      </c>
    </row>
    <row r="7316" spans="1:2">
      <c r="A7316" s="365" t="s">
        <v>7481</v>
      </c>
      <c r="B7316" s="366">
        <v>1759.73</v>
      </c>
    </row>
    <row r="7317" spans="1:2">
      <c r="A7317" s="365" t="s">
        <v>7482</v>
      </c>
      <c r="B7317" s="366">
        <v>1759.73</v>
      </c>
    </row>
    <row r="7318" spans="1:2">
      <c r="A7318" s="365" t="s">
        <v>7483</v>
      </c>
      <c r="B7318" s="366">
        <v>1977.25</v>
      </c>
    </row>
    <row r="7319" spans="1:2">
      <c r="A7319" s="365" t="s">
        <v>7484</v>
      </c>
      <c r="B7319" s="366">
        <v>1977.25</v>
      </c>
    </row>
    <row r="7320" spans="1:2">
      <c r="A7320" s="365" t="s">
        <v>7485</v>
      </c>
      <c r="B7320" s="366">
        <v>2586.12</v>
      </c>
    </row>
    <row r="7321" spans="1:2">
      <c r="A7321" s="365" t="s">
        <v>7486</v>
      </c>
      <c r="B7321" s="366">
        <v>2586.12</v>
      </c>
    </row>
    <row r="7322" spans="1:2">
      <c r="A7322" s="365" t="s">
        <v>7487</v>
      </c>
      <c r="B7322" s="366">
        <v>4426.63</v>
      </c>
    </row>
    <row r="7323" spans="1:2">
      <c r="A7323" s="365" t="s">
        <v>7488</v>
      </c>
      <c r="B7323" s="366">
        <v>4426.63</v>
      </c>
    </row>
    <row r="7324" spans="1:2">
      <c r="A7324" s="365" t="s">
        <v>7489</v>
      </c>
      <c r="B7324" s="366">
        <v>23486.21</v>
      </c>
    </row>
    <row r="7325" spans="1:2">
      <c r="A7325" s="365" t="s">
        <v>7490</v>
      </c>
      <c r="B7325" s="366">
        <v>23486.21</v>
      </c>
    </row>
    <row r="7326" spans="1:2">
      <c r="A7326" s="365" t="s">
        <v>7491</v>
      </c>
      <c r="B7326" s="366">
        <v>16787.52</v>
      </c>
    </row>
    <row r="7327" spans="1:2">
      <c r="A7327" s="365" t="s">
        <v>7492</v>
      </c>
      <c r="B7327" s="366">
        <v>16787.52</v>
      </c>
    </row>
    <row r="7328" spans="1:2">
      <c r="A7328" s="365" t="s">
        <v>7493</v>
      </c>
      <c r="B7328" s="366">
        <v>25921.43</v>
      </c>
    </row>
    <row r="7329" spans="1:2">
      <c r="A7329" s="365" t="s">
        <v>7494</v>
      </c>
      <c r="B7329" s="366">
        <v>25921.43</v>
      </c>
    </row>
    <row r="7330" spans="1:2">
      <c r="A7330" s="365" t="s">
        <v>7495</v>
      </c>
      <c r="B7330" s="366">
        <v>25417.67</v>
      </c>
    </row>
    <row r="7331" spans="1:2">
      <c r="A7331" s="365" t="s">
        <v>7496</v>
      </c>
      <c r="B7331" s="366">
        <v>25417.67</v>
      </c>
    </row>
    <row r="7332" spans="1:2">
      <c r="A7332" s="365" t="s">
        <v>7497</v>
      </c>
      <c r="B7332" s="366">
        <v>70</v>
      </c>
    </row>
    <row r="7333" spans="1:2">
      <c r="A7333" s="365" t="s">
        <v>7498</v>
      </c>
      <c r="B7333" s="366">
        <v>70</v>
      </c>
    </row>
    <row r="7334" spans="1:2">
      <c r="A7334" s="365" t="s">
        <v>7499</v>
      </c>
      <c r="B7334" s="366">
        <v>107.8</v>
      </c>
    </row>
    <row r="7335" spans="1:2">
      <c r="A7335" s="365" t="s">
        <v>7500</v>
      </c>
      <c r="B7335" s="366">
        <v>107.8</v>
      </c>
    </row>
    <row r="7336" spans="1:2">
      <c r="A7336" s="365" t="s">
        <v>7501</v>
      </c>
      <c r="B7336" s="366">
        <v>170.52</v>
      </c>
    </row>
    <row r="7337" spans="1:2">
      <c r="A7337" s="365" t="s">
        <v>7502</v>
      </c>
      <c r="B7337" s="366">
        <v>170.52</v>
      </c>
    </row>
    <row r="7338" spans="1:2">
      <c r="A7338" s="365" t="s">
        <v>7503</v>
      </c>
      <c r="B7338" s="366">
        <v>211.4</v>
      </c>
    </row>
    <row r="7339" spans="1:2">
      <c r="A7339" s="365" t="s">
        <v>7504</v>
      </c>
      <c r="B7339" s="366">
        <v>211.4</v>
      </c>
    </row>
    <row r="7340" spans="1:2">
      <c r="A7340" s="365" t="s">
        <v>7506</v>
      </c>
      <c r="B7340" s="366">
        <v>514.32000000000005</v>
      </c>
    </row>
    <row r="7341" spans="1:2">
      <c r="A7341" s="365" t="s">
        <v>7507</v>
      </c>
      <c r="B7341" s="366">
        <v>514.32000000000005</v>
      </c>
    </row>
    <row r="7342" spans="1:2">
      <c r="A7342" s="365" t="s">
        <v>7508</v>
      </c>
      <c r="B7342" s="366">
        <v>557.20000000000005</v>
      </c>
    </row>
    <row r="7343" spans="1:2">
      <c r="A7343" s="365" t="s">
        <v>7509</v>
      </c>
      <c r="B7343" s="366">
        <v>557.20000000000005</v>
      </c>
    </row>
    <row r="7344" spans="1:2">
      <c r="A7344" s="365" t="s">
        <v>7510</v>
      </c>
      <c r="B7344" s="366">
        <v>683.2</v>
      </c>
    </row>
    <row r="7345" spans="1:2">
      <c r="A7345" s="365" t="s">
        <v>7511</v>
      </c>
      <c r="B7345" s="366">
        <v>683.2</v>
      </c>
    </row>
    <row r="7346" spans="1:2">
      <c r="A7346" s="365" t="s">
        <v>7512</v>
      </c>
      <c r="B7346" s="366">
        <v>1083.5999999999999</v>
      </c>
    </row>
    <row r="7347" spans="1:2">
      <c r="A7347" s="365" t="s">
        <v>7513</v>
      </c>
      <c r="B7347" s="366">
        <v>1083.5999999999999</v>
      </c>
    </row>
    <row r="7348" spans="1:2">
      <c r="A7348" s="365" t="s">
        <v>7514</v>
      </c>
      <c r="B7348" s="366">
        <v>1694.2</v>
      </c>
    </row>
    <row r="7349" spans="1:2">
      <c r="A7349" s="365" t="s">
        <v>7515</v>
      </c>
      <c r="B7349" s="366">
        <v>1694.2</v>
      </c>
    </row>
    <row r="7350" spans="1:2">
      <c r="A7350" s="365" t="s">
        <v>7516</v>
      </c>
      <c r="B7350" s="366">
        <v>2142.4499999999998</v>
      </c>
    </row>
    <row r="7351" spans="1:2">
      <c r="A7351" s="365" t="s">
        <v>7517</v>
      </c>
      <c r="B7351" s="366">
        <v>2142.4499999999998</v>
      </c>
    </row>
    <row r="7352" spans="1:2">
      <c r="A7352" s="365" t="s">
        <v>7518</v>
      </c>
      <c r="B7352" s="366">
        <v>2647.18</v>
      </c>
    </row>
    <row r="7353" spans="1:2">
      <c r="A7353" s="365" t="s">
        <v>7519</v>
      </c>
      <c r="B7353" s="366">
        <v>2647.18</v>
      </c>
    </row>
    <row r="7354" spans="1:2">
      <c r="A7354" s="365" t="s">
        <v>7520</v>
      </c>
      <c r="B7354" s="366">
        <v>3807.25</v>
      </c>
    </row>
    <row r="7355" spans="1:2">
      <c r="A7355" s="365" t="s">
        <v>7521</v>
      </c>
      <c r="B7355" s="366">
        <v>3807.25</v>
      </c>
    </row>
    <row r="7356" spans="1:2">
      <c r="A7356" s="365" t="s">
        <v>7522</v>
      </c>
      <c r="B7356" s="366">
        <v>73.92</v>
      </c>
    </row>
    <row r="7357" spans="1:2">
      <c r="A7357" s="365" t="s">
        <v>7523</v>
      </c>
      <c r="B7357" s="366">
        <v>73.92</v>
      </c>
    </row>
    <row r="7358" spans="1:2">
      <c r="A7358" s="365" t="s">
        <v>7524</v>
      </c>
      <c r="B7358" s="366">
        <v>155.68</v>
      </c>
    </row>
    <row r="7359" spans="1:2">
      <c r="A7359" s="365" t="s">
        <v>7525</v>
      </c>
      <c r="B7359" s="366">
        <v>155.68</v>
      </c>
    </row>
    <row r="7360" spans="1:2">
      <c r="A7360" s="365" t="s">
        <v>7526</v>
      </c>
      <c r="B7360" s="366">
        <v>242.2</v>
      </c>
    </row>
    <row r="7361" spans="1:2">
      <c r="A7361" s="365" t="s">
        <v>7527</v>
      </c>
      <c r="B7361" s="366">
        <v>242.2</v>
      </c>
    </row>
    <row r="7362" spans="1:2">
      <c r="A7362" s="365" t="s">
        <v>7528</v>
      </c>
      <c r="B7362" s="366">
        <v>378</v>
      </c>
    </row>
    <row r="7363" spans="1:2">
      <c r="A7363" s="365" t="s">
        <v>7529</v>
      </c>
      <c r="B7363" s="366">
        <v>378</v>
      </c>
    </row>
    <row r="7364" spans="1:2">
      <c r="A7364" s="365" t="s">
        <v>7530</v>
      </c>
      <c r="B7364" s="366">
        <v>604.79999999999995</v>
      </c>
    </row>
    <row r="7365" spans="1:2">
      <c r="A7365" s="365" t="s">
        <v>7531</v>
      </c>
      <c r="B7365" s="366">
        <v>604.79999999999995</v>
      </c>
    </row>
    <row r="7366" spans="1:2">
      <c r="A7366" s="365" t="s">
        <v>7532</v>
      </c>
      <c r="B7366" s="366">
        <v>985.6</v>
      </c>
    </row>
    <row r="7367" spans="1:2">
      <c r="A7367" s="365" t="s">
        <v>7533</v>
      </c>
      <c r="B7367" s="366">
        <v>985.6</v>
      </c>
    </row>
    <row r="7368" spans="1:2">
      <c r="A7368" s="365" t="s">
        <v>7534</v>
      </c>
      <c r="B7368" s="366">
        <v>1540</v>
      </c>
    </row>
    <row r="7369" spans="1:2">
      <c r="A7369" s="365" t="s">
        <v>7535</v>
      </c>
      <c r="B7369" s="366">
        <v>1540</v>
      </c>
    </row>
    <row r="7370" spans="1:2">
      <c r="A7370" s="365" t="s">
        <v>7536</v>
      </c>
      <c r="B7370" s="366">
        <v>2445</v>
      </c>
    </row>
    <row r="7371" spans="1:2">
      <c r="A7371" s="365" t="s">
        <v>7537</v>
      </c>
      <c r="B7371" s="366">
        <v>2445</v>
      </c>
    </row>
    <row r="7372" spans="1:2">
      <c r="A7372" s="365" t="s">
        <v>7538</v>
      </c>
      <c r="B7372" s="366">
        <v>3843.42</v>
      </c>
    </row>
    <row r="7373" spans="1:2">
      <c r="A7373" s="365" t="s">
        <v>7539</v>
      </c>
      <c r="B7373" s="366">
        <v>3843.42</v>
      </c>
    </row>
    <row r="7374" spans="1:2">
      <c r="A7374" s="365" t="s">
        <v>7540</v>
      </c>
      <c r="B7374" s="366">
        <v>116.76</v>
      </c>
    </row>
    <row r="7375" spans="1:2">
      <c r="A7375" s="365" t="s">
        <v>7541</v>
      </c>
      <c r="B7375" s="366">
        <v>116.76</v>
      </c>
    </row>
    <row r="7376" spans="1:2">
      <c r="A7376" s="365" t="s">
        <v>7542</v>
      </c>
      <c r="B7376" s="366">
        <v>214.37</v>
      </c>
    </row>
    <row r="7377" spans="1:2">
      <c r="A7377" s="365" t="s">
        <v>7543</v>
      </c>
      <c r="B7377" s="366">
        <v>214.37</v>
      </c>
    </row>
    <row r="7378" spans="1:2">
      <c r="A7378" s="365" t="s">
        <v>7544</v>
      </c>
      <c r="B7378" s="366">
        <v>320.85000000000002</v>
      </c>
    </row>
    <row r="7379" spans="1:2">
      <c r="A7379" s="365" t="s">
        <v>7545</v>
      </c>
      <c r="B7379" s="366">
        <v>320.85000000000002</v>
      </c>
    </row>
    <row r="7380" spans="1:2">
      <c r="A7380" s="365" t="s">
        <v>7546</v>
      </c>
      <c r="B7380" s="366">
        <v>271.8</v>
      </c>
    </row>
    <row r="7381" spans="1:2">
      <c r="A7381" s="365" t="s">
        <v>7547</v>
      </c>
      <c r="B7381" s="366">
        <v>271.8</v>
      </c>
    </row>
    <row r="7382" spans="1:2">
      <c r="A7382" s="365" t="s">
        <v>7548</v>
      </c>
      <c r="B7382" s="366">
        <v>657.43</v>
      </c>
    </row>
    <row r="7383" spans="1:2">
      <c r="A7383" s="365" t="s">
        <v>7549</v>
      </c>
      <c r="B7383" s="366">
        <v>657.43</v>
      </c>
    </row>
    <row r="7384" spans="1:2">
      <c r="A7384" s="365" t="s">
        <v>7550</v>
      </c>
      <c r="B7384" s="366">
        <v>2356.75</v>
      </c>
    </row>
    <row r="7385" spans="1:2">
      <c r="A7385" s="365" t="s">
        <v>7551</v>
      </c>
      <c r="B7385" s="366">
        <v>2356.75</v>
      </c>
    </row>
    <row r="7386" spans="1:2">
      <c r="A7386" s="365" t="s">
        <v>7552</v>
      </c>
      <c r="B7386" s="366">
        <v>2447.33</v>
      </c>
    </row>
    <row r="7387" spans="1:2">
      <c r="A7387" s="365" t="s">
        <v>7553</v>
      </c>
      <c r="B7387" s="366">
        <v>2447.33</v>
      </c>
    </row>
    <row r="7388" spans="1:2">
      <c r="A7388" s="365" t="s">
        <v>7554</v>
      </c>
      <c r="B7388" s="366">
        <v>3489.76</v>
      </c>
    </row>
    <row r="7389" spans="1:2">
      <c r="A7389" s="365" t="s">
        <v>7555</v>
      </c>
      <c r="B7389" s="366">
        <v>3489.76</v>
      </c>
    </row>
    <row r="7390" spans="1:2">
      <c r="A7390" s="365" t="s">
        <v>7556</v>
      </c>
      <c r="B7390" s="366">
        <v>8662.4599999999991</v>
      </c>
    </row>
    <row r="7391" spans="1:2">
      <c r="A7391" s="365" t="s">
        <v>7557</v>
      </c>
      <c r="B7391" s="366">
        <v>8662.4599999999991</v>
      </c>
    </row>
    <row r="7392" spans="1:2">
      <c r="A7392" s="365" t="s">
        <v>7558</v>
      </c>
      <c r="B7392" s="366">
        <v>8120.03</v>
      </c>
    </row>
    <row r="7393" spans="1:2">
      <c r="A7393" s="365" t="s">
        <v>7559</v>
      </c>
      <c r="B7393" s="366">
        <v>8120.03</v>
      </c>
    </row>
    <row r="7394" spans="1:2">
      <c r="A7394" s="365" t="s">
        <v>7560</v>
      </c>
      <c r="B7394" s="366">
        <v>10701.85</v>
      </c>
    </row>
    <row r="7395" spans="1:2">
      <c r="A7395" s="365" t="s">
        <v>7561</v>
      </c>
      <c r="B7395" s="366">
        <v>10701.85</v>
      </c>
    </row>
    <row r="7396" spans="1:2">
      <c r="A7396" s="365" t="s">
        <v>7562</v>
      </c>
      <c r="B7396" s="366">
        <v>15859.64</v>
      </c>
    </row>
    <row r="7397" spans="1:2">
      <c r="A7397" s="365" t="s">
        <v>7563</v>
      </c>
      <c r="B7397" s="366">
        <v>15859.64</v>
      </c>
    </row>
    <row r="7398" spans="1:2">
      <c r="A7398" s="365" t="s">
        <v>7564</v>
      </c>
      <c r="B7398" s="366">
        <v>93.13</v>
      </c>
    </row>
    <row r="7399" spans="1:2">
      <c r="A7399" s="365" t="s">
        <v>7565</v>
      </c>
      <c r="B7399" s="366">
        <v>93.13</v>
      </c>
    </row>
    <row r="7400" spans="1:2">
      <c r="A7400" s="365" t="s">
        <v>7566</v>
      </c>
      <c r="B7400" s="366">
        <v>125.72</v>
      </c>
    </row>
    <row r="7401" spans="1:2">
      <c r="A7401" s="365" t="s">
        <v>7567</v>
      </c>
      <c r="B7401" s="366">
        <v>125.72</v>
      </c>
    </row>
    <row r="7402" spans="1:2">
      <c r="A7402" s="365" t="s">
        <v>7568</v>
      </c>
      <c r="B7402" s="366">
        <v>232.5</v>
      </c>
    </row>
    <row r="7403" spans="1:2">
      <c r="A7403" s="365" t="s">
        <v>7569</v>
      </c>
      <c r="B7403" s="366">
        <v>232.5</v>
      </c>
    </row>
    <row r="7404" spans="1:2">
      <c r="A7404" s="365" t="s">
        <v>7570</v>
      </c>
      <c r="B7404" s="366">
        <v>369.62</v>
      </c>
    </row>
    <row r="7405" spans="1:2">
      <c r="A7405" s="365" t="s">
        <v>7571</v>
      </c>
      <c r="B7405" s="366">
        <v>369.62</v>
      </c>
    </row>
    <row r="7406" spans="1:2">
      <c r="A7406" s="365" t="s">
        <v>7572</v>
      </c>
      <c r="B7406" s="366">
        <v>409.74</v>
      </c>
    </row>
    <row r="7407" spans="1:2">
      <c r="A7407" s="365" t="s">
        <v>7573</v>
      </c>
      <c r="B7407" s="366">
        <v>409.74</v>
      </c>
    </row>
    <row r="7408" spans="1:2">
      <c r="A7408" s="365" t="s">
        <v>7574</v>
      </c>
      <c r="B7408" s="366">
        <v>755.08</v>
      </c>
    </row>
    <row r="7409" spans="1:2">
      <c r="A7409" s="365" t="s">
        <v>7575</v>
      </c>
      <c r="B7409" s="366">
        <v>755.08</v>
      </c>
    </row>
    <row r="7410" spans="1:2">
      <c r="A7410" s="365" t="s">
        <v>7576</v>
      </c>
      <c r="B7410" s="366">
        <v>2219.14</v>
      </c>
    </row>
    <row r="7411" spans="1:2">
      <c r="A7411" s="365" t="s">
        <v>7577</v>
      </c>
      <c r="B7411" s="366">
        <v>2219.14</v>
      </c>
    </row>
    <row r="7412" spans="1:2">
      <c r="A7412" s="365" t="s">
        <v>7578</v>
      </c>
      <c r="B7412" s="366">
        <v>3938.65</v>
      </c>
    </row>
    <row r="7413" spans="1:2">
      <c r="A7413" s="365" t="s">
        <v>7579</v>
      </c>
      <c r="B7413" s="366">
        <v>3938.65</v>
      </c>
    </row>
    <row r="7414" spans="1:2">
      <c r="A7414" s="365" t="s">
        <v>7580</v>
      </c>
      <c r="B7414" s="366">
        <v>8866.07</v>
      </c>
    </row>
    <row r="7415" spans="1:2">
      <c r="A7415" s="365" t="s">
        <v>7581</v>
      </c>
      <c r="B7415" s="366">
        <v>8866.07</v>
      </c>
    </row>
    <row r="7416" spans="1:2">
      <c r="A7416" s="365" t="s">
        <v>7582</v>
      </c>
      <c r="B7416" s="366">
        <v>131.88999999999999</v>
      </c>
    </row>
    <row r="7417" spans="1:2">
      <c r="A7417" s="365" t="s">
        <v>7583</v>
      </c>
      <c r="B7417" s="366">
        <v>131.88999999999999</v>
      </c>
    </row>
    <row r="7418" spans="1:2">
      <c r="A7418" s="365" t="s">
        <v>7584</v>
      </c>
      <c r="B7418" s="366">
        <v>131.33000000000001</v>
      </c>
    </row>
    <row r="7419" spans="1:2">
      <c r="A7419" s="365" t="s">
        <v>7585</v>
      </c>
      <c r="B7419" s="366">
        <v>131.33000000000001</v>
      </c>
    </row>
    <row r="7420" spans="1:2">
      <c r="A7420" s="365" t="s">
        <v>7586</v>
      </c>
      <c r="B7420" s="366">
        <v>224.31</v>
      </c>
    </row>
    <row r="7421" spans="1:2">
      <c r="A7421" s="365" t="s">
        <v>7587</v>
      </c>
      <c r="B7421" s="366">
        <v>224.31</v>
      </c>
    </row>
    <row r="7422" spans="1:2">
      <c r="A7422" s="365" t="s">
        <v>7588</v>
      </c>
      <c r="B7422" s="366">
        <v>401.65</v>
      </c>
    </row>
    <row r="7423" spans="1:2">
      <c r="A7423" s="365" t="s">
        <v>7589</v>
      </c>
      <c r="B7423" s="366">
        <v>401.65</v>
      </c>
    </row>
    <row r="7424" spans="1:2">
      <c r="A7424" s="365" t="s">
        <v>7590</v>
      </c>
      <c r="B7424" s="366">
        <v>649.83000000000004</v>
      </c>
    </row>
    <row r="7425" spans="1:2">
      <c r="A7425" s="365" t="s">
        <v>7591</v>
      </c>
      <c r="B7425" s="366">
        <v>649.83000000000004</v>
      </c>
    </row>
    <row r="7426" spans="1:2">
      <c r="A7426" s="365" t="s">
        <v>7592</v>
      </c>
      <c r="B7426" s="366">
        <v>2024.27</v>
      </c>
    </row>
    <row r="7427" spans="1:2">
      <c r="A7427" s="365" t="s">
        <v>7593</v>
      </c>
      <c r="B7427" s="366">
        <v>2024.27</v>
      </c>
    </row>
    <row r="7428" spans="1:2">
      <c r="A7428" s="365" t="s">
        <v>7594</v>
      </c>
      <c r="B7428" s="366">
        <v>180.24</v>
      </c>
    </row>
    <row r="7429" spans="1:2">
      <c r="A7429" s="365" t="s">
        <v>7595</v>
      </c>
      <c r="B7429" s="366">
        <v>180.24</v>
      </c>
    </row>
    <row r="7430" spans="1:2">
      <c r="A7430" s="365" t="s">
        <v>7596</v>
      </c>
      <c r="B7430" s="366">
        <v>272.05</v>
      </c>
    </row>
    <row r="7431" spans="1:2">
      <c r="A7431" s="365" t="s">
        <v>7597</v>
      </c>
      <c r="B7431" s="366">
        <v>272.05</v>
      </c>
    </row>
    <row r="7432" spans="1:2">
      <c r="A7432" s="365" t="s">
        <v>7598</v>
      </c>
      <c r="B7432" s="366">
        <v>333.82</v>
      </c>
    </row>
    <row r="7433" spans="1:2">
      <c r="A7433" s="365" t="s">
        <v>7599</v>
      </c>
      <c r="B7433" s="366">
        <v>333.82</v>
      </c>
    </row>
    <row r="7434" spans="1:2">
      <c r="A7434" s="365" t="s">
        <v>7600</v>
      </c>
      <c r="B7434" s="366">
        <v>436.02</v>
      </c>
    </row>
    <row r="7435" spans="1:2">
      <c r="A7435" s="365" t="s">
        <v>7601</v>
      </c>
      <c r="B7435" s="366">
        <v>436.02</v>
      </c>
    </row>
    <row r="7436" spans="1:2">
      <c r="A7436" s="365" t="s">
        <v>7602</v>
      </c>
      <c r="B7436" s="366">
        <v>514</v>
      </c>
    </row>
    <row r="7437" spans="1:2">
      <c r="A7437" s="365" t="s">
        <v>7603</v>
      </c>
      <c r="B7437" s="366">
        <v>514</v>
      </c>
    </row>
    <row r="7438" spans="1:2">
      <c r="A7438" s="365" t="s">
        <v>7604</v>
      </c>
      <c r="B7438" s="366">
        <v>675.73</v>
      </c>
    </row>
    <row r="7439" spans="1:2">
      <c r="A7439" s="365" t="s">
        <v>7605</v>
      </c>
      <c r="B7439" s="366">
        <v>675.73</v>
      </c>
    </row>
    <row r="7440" spans="1:2">
      <c r="A7440" s="365" t="s">
        <v>7606</v>
      </c>
      <c r="B7440" s="366">
        <v>718.64</v>
      </c>
    </row>
    <row r="7441" spans="1:2">
      <c r="A7441" s="365" t="s">
        <v>7607</v>
      </c>
      <c r="B7441" s="366">
        <v>718.64</v>
      </c>
    </row>
    <row r="7442" spans="1:2">
      <c r="A7442" s="365" t="s">
        <v>7608</v>
      </c>
      <c r="B7442" s="366">
        <v>1198</v>
      </c>
    </row>
    <row r="7443" spans="1:2">
      <c r="A7443" s="365" t="s">
        <v>7609</v>
      </c>
      <c r="B7443" s="366">
        <v>1198</v>
      </c>
    </row>
    <row r="7444" spans="1:2">
      <c r="A7444" s="365" t="s">
        <v>7610</v>
      </c>
      <c r="B7444" s="366">
        <v>1790</v>
      </c>
    </row>
    <row r="7445" spans="1:2">
      <c r="A7445" s="365" t="s">
        <v>7611</v>
      </c>
      <c r="B7445" s="366">
        <v>1790</v>
      </c>
    </row>
    <row r="7446" spans="1:2">
      <c r="A7446" s="365" t="s">
        <v>7612</v>
      </c>
      <c r="B7446" s="366">
        <v>2173.48</v>
      </c>
    </row>
    <row r="7447" spans="1:2">
      <c r="A7447" s="365" t="s">
        <v>7613</v>
      </c>
      <c r="B7447" s="366">
        <v>2173.48</v>
      </c>
    </row>
    <row r="7448" spans="1:2">
      <c r="A7448" s="365" t="s">
        <v>7614</v>
      </c>
      <c r="B7448" s="366">
        <v>2697.24</v>
      </c>
    </row>
    <row r="7449" spans="1:2">
      <c r="A7449" s="365" t="s">
        <v>7615</v>
      </c>
      <c r="B7449" s="366">
        <v>2697.24</v>
      </c>
    </row>
    <row r="7450" spans="1:2">
      <c r="A7450" s="365" t="s">
        <v>7616</v>
      </c>
      <c r="B7450" s="366">
        <v>198.26</v>
      </c>
    </row>
    <row r="7451" spans="1:2">
      <c r="A7451" s="365" t="s">
        <v>7617</v>
      </c>
      <c r="B7451" s="366">
        <v>198.26</v>
      </c>
    </row>
    <row r="7452" spans="1:2">
      <c r="A7452" s="365" t="s">
        <v>7618</v>
      </c>
      <c r="B7452" s="366">
        <v>321</v>
      </c>
    </row>
    <row r="7453" spans="1:2">
      <c r="A7453" s="365" t="s">
        <v>7619</v>
      </c>
      <c r="B7453" s="366">
        <v>321</v>
      </c>
    </row>
    <row r="7454" spans="1:2">
      <c r="A7454" s="365" t="s">
        <v>7620</v>
      </c>
      <c r="B7454" s="366">
        <v>383.08</v>
      </c>
    </row>
    <row r="7455" spans="1:2">
      <c r="A7455" s="365" t="s">
        <v>7621</v>
      </c>
      <c r="B7455" s="366">
        <v>383.08</v>
      </c>
    </row>
    <row r="7456" spans="1:2">
      <c r="A7456" s="365" t="s">
        <v>7622</v>
      </c>
      <c r="B7456" s="366">
        <v>500</v>
      </c>
    </row>
    <row r="7457" spans="1:2">
      <c r="A7457" s="365" t="s">
        <v>7623</v>
      </c>
      <c r="B7457" s="366">
        <v>500</v>
      </c>
    </row>
    <row r="7458" spans="1:2">
      <c r="A7458" s="365" t="s">
        <v>7624</v>
      </c>
      <c r="B7458" s="366">
        <v>620.71</v>
      </c>
    </row>
    <row r="7459" spans="1:2">
      <c r="A7459" s="365" t="s">
        <v>7625</v>
      </c>
      <c r="B7459" s="366">
        <v>620.71</v>
      </c>
    </row>
    <row r="7460" spans="1:2">
      <c r="A7460" s="365" t="s">
        <v>7626</v>
      </c>
      <c r="B7460" s="366">
        <v>775.73</v>
      </c>
    </row>
    <row r="7461" spans="1:2">
      <c r="A7461" s="365" t="s">
        <v>7627</v>
      </c>
      <c r="B7461" s="366">
        <v>775.73</v>
      </c>
    </row>
    <row r="7462" spans="1:2">
      <c r="A7462" s="365" t="s">
        <v>7628</v>
      </c>
      <c r="B7462" s="366">
        <v>875</v>
      </c>
    </row>
    <row r="7463" spans="1:2">
      <c r="A7463" s="365" t="s">
        <v>7629</v>
      </c>
      <c r="B7463" s="366">
        <v>875</v>
      </c>
    </row>
    <row r="7464" spans="1:2">
      <c r="A7464" s="365" t="s">
        <v>7630</v>
      </c>
      <c r="B7464" s="366">
        <v>1256</v>
      </c>
    </row>
    <row r="7465" spans="1:2">
      <c r="A7465" s="365" t="s">
        <v>7631</v>
      </c>
      <c r="B7465" s="366">
        <v>1256</v>
      </c>
    </row>
    <row r="7466" spans="1:2">
      <c r="A7466" s="365" t="s">
        <v>7632</v>
      </c>
      <c r="B7466" s="366">
        <v>1879</v>
      </c>
    </row>
    <row r="7467" spans="1:2">
      <c r="A7467" s="365" t="s">
        <v>7633</v>
      </c>
      <c r="B7467" s="366">
        <v>1879</v>
      </c>
    </row>
    <row r="7468" spans="1:2">
      <c r="A7468" s="365" t="s">
        <v>7634</v>
      </c>
      <c r="B7468" s="366">
        <v>245</v>
      </c>
    </row>
    <row r="7469" spans="1:2">
      <c r="A7469" s="365" t="s">
        <v>7635</v>
      </c>
      <c r="B7469" s="366">
        <v>245</v>
      </c>
    </row>
    <row r="7470" spans="1:2">
      <c r="A7470" s="365" t="s">
        <v>7636</v>
      </c>
      <c r="B7470" s="366">
        <v>338</v>
      </c>
    </row>
    <row r="7471" spans="1:2">
      <c r="A7471" s="365" t="s">
        <v>7637</v>
      </c>
      <c r="B7471" s="366">
        <v>338</v>
      </c>
    </row>
    <row r="7472" spans="1:2">
      <c r="A7472" s="365" t="s">
        <v>7638</v>
      </c>
      <c r="B7472" s="366">
        <v>449</v>
      </c>
    </row>
    <row r="7473" spans="1:2">
      <c r="A7473" s="365" t="s">
        <v>7639</v>
      </c>
      <c r="B7473" s="366">
        <v>449</v>
      </c>
    </row>
    <row r="7474" spans="1:2">
      <c r="A7474" s="365" t="s">
        <v>7640</v>
      </c>
      <c r="B7474" s="366">
        <v>563</v>
      </c>
    </row>
    <row r="7475" spans="1:2">
      <c r="A7475" s="365" t="s">
        <v>7641</v>
      </c>
      <c r="B7475" s="366">
        <v>563</v>
      </c>
    </row>
    <row r="7476" spans="1:2">
      <c r="A7476" s="365" t="s">
        <v>7642</v>
      </c>
      <c r="B7476" s="366">
        <v>687.93</v>
      </c>
    </row>
    <row r="7477" spans="1:2">
      <c r="A7477" s="365" t="s">
        <v>7643</v>
      </c>
      <c r="B7477" s="366">
        <v>687.93</v>
      </c>
    </row>
    <row r="7478" spans="1:2">
      <c r="A7478" s="365" t="s">
        <v>7644</v>
      </c>
      <c r="B7478" s="366">
        <v>860</v>
      </c>
    </row>
    <row r="7479" spans="1:2">
      <c r="A7479" s="365" t="s">
        <v>7645</v>
      </c>
      <c r="B7479" s="366">
        <v>860</v>
      </c>
    </row>
    <row r="7480" spans="1:2">
      <c r="A7480" s="365" t="s">
        <v>7646</v>
      </c>
      <c r="B7480" s="366">
        <v>1030</v>
      </c>
    </row>
    <row r="7481" spans="1:2">
      <c r="A7481" s="365" t="s">
        <v>7647</v>
      </c>
      <c r="B7481" s="366">
        <v>1030</v>
      </c>
    </row>
    <row r="7482" spans="1:2">
      <c r="A7482" s="365" t="s">
        <v>7648</v>
      </c>
      <c r="B7482" s="366">
        <v>1484</v>
      </c>
    </row>
    <row r="7483" spans="1:2">
      <c r="A7483" s="365" t="s">
        <v>7649</v>
      </c>
      <c r="B7483" s="366">
        <v>1484</v>
      </c>
    </row>
    <row r="7484" spans="1:2">
      <c r="A7484" s="365" t="s">
        <v>7650</v>
      </c>
      <c r="B7484" s="366">
        <v>2013.72</v>
      </c>
    </row>
    <row r="7485" spans="1:2">
      <c r="A7485" s="365" t="s">
        <v>7651</v>
      </c>
      <c r="B7485" s="366">
        <v>2013.72</v>
      </c>
    </row>
    <row r="7486" spans="1:2">
      <c r="A7486" s="365" t="s">
        <v>7652</v>
      </c>
      <c r="B7486" s="366">
        <v>139</v>
      </c>
    </row>
    <row r="7487" spans="1:2">
      <c r="A7487" s="365" t="s">
        <v>7653</v>
      </c>
      <c r="B7487" s="366">
        <v>139</v>
      </c>
    </row>
    <row r="7488" spans="1:2">
      <c r="A7488" s="365" t="s">
        <v>7654</v>
      </c>
      <c r="B7488" s="366">
        <v>140</v>
      </c>
    </row>
    <row r="7489" spans="1:2">
      <c r="A7489" s="365" t="s">
        <v>7655</v>
      </c>
      <c r="B7489" s="366">
        <v>140</v>
      </c>
    </row>
    <row r="7490" spans="1:2">
      <c r="A7490" s="365" t="s">
        <v>7656</v>
      </c>
      <c r="B7490" s="366">
        <v>180.37</v>
      </c>
    </row>
    <row r="7491" spans="1:2">
      <c r="A7491" s="365" t="s">
        <v>7657</v>
      </c>
      <c r="B7491" s="366">
        <v>180.37</v>
      </c>
    </row>
    <row r="7492" spans="1:2">
      <c r="A7492" s="365" t="s">
        <v>7658</v>
      </c>
      <c r="B7492" s="366">
        <v>240</v>
      </c>
    </row>
    <row r="7493" spans="1:2">
      <c r="A7493" s="365" t="s">
        <v>7659</v>
      </c>
      <c r="B7493" s="366">
        <v>240</v>
      </c>
    </row>
    <row r="7494" spans="1:2">
      <c r="A7494" s="365" t="s">
        <v>7660</v>
      </c>
      <c r="B7494" s="366">
        <v>310</v>
      </c>
    </row>
    <row r="7495" spans="1:2">
      <c r="A7495" s="365" t="s">
        <v>7661</v>
      </c>
      <c r="B7495" s="366">
        <v>310</v>
      </c>
    </row>
    <row r="7496" spans="1:2">
      <c r="A7496" s="365" t="s">
        <v>7662</v>
      </c>
      <c r="B7496" s="366">
        <v>370</v>
      </c>
    </row>
    <row r="7497" spans="1:2">
      <c r="A7497" s="365" t="s">
        <v>7663</v>
      </c>
      <c r="B7497" s="366">
        <v>370</v>
      </c>
    </row>
    <row r="7498" spans="1:2">
      <c r="A7498" s="365" t="s">
        <v>7664</v>
      </c>
      <c r="B7498" s="366">
        <v>460</v>
      </c>
    </row>
    <row r="7499" spans="1:2">
      <c r="A7499" s="365" t="s">
        <v>7665</v>
      </c>
      <c r="B7499" s="366">
        <v>460</v>
      </c>
    </row>
    <row r="7500" spans="1:2">
      <c r="A7500" s="365" t="s">
        <v>7666</v>
      </c>
      <c r="B7500" s="366">
        <v>540</v>
      </c>
    </row>
    <row r="7501" spans="1:2">
      <c r="A7501" s="365" t="s">
        <v>7667</v>
      </c>
      <c r="B7501" s="366">
        <v>540</v>
      </c>
    </row>
    <row r="7502" spans="1:2">
      <c r="A7502" s="365" t="s">
        <v>7668</v>
      </c>
      <c r="B7502" s="366">
        <v>740</v>
      </c>
    </row>
    <row r="7503" spans="1:2">
      <c r="A7503" s="365" t="s">
        <v>7669</v>
      </c>
      <c r="B7503" s="366">
        <v>740</v>
      </c>
    </row>
    <row r="7504" spans="1:2">
      <c r="A7504" s="365" t="s">
        <v>7670</v>
      </c>
      <c r="B7504" s="366">
        <v>1200</v>
      </c>
    </row>
    <row r="7505" spans="1:2">
      <c r="A7505" s="365" t="s">
        <v>7671</v>
      </c>
      <c r="B7505" s="366">
        <v>1200</v>
      </c>
    </row>
    <row r="7506" spans="1:2">
      <c r="A7506" s="365" t="s">
        <v>7672</v>
      </c>
      <c r="B7506" s="366">
        <v>120</v>
      </c>
    </row>
    <row r="7507" spans="1:2">
      <c r="A7507" s="365" t="s">
        <v>7673</v>
      </c>
      <c r="B7507" s="366">
        <v>120</v>
      </c>
    </row>
    <row r="7508" spans="1:2">
      <c r="A7508" s="365" t="s">
        <v>7674</v>
      </c>
      <c r="B7508" s="366">
        <v>140.33000000000001</v>
      </c>
    </row>
    <row r="7509" spans="1:2">
      <c r="A7509" s="365" t="s">
        <v>7675</v>
      </c>
      <c r="B7509" s="366">
        <v>140.33000000000001</v>
      </c>
    </row>
    <row r="7510" spans="1:2">
      <c r="A7510" s="365" t="s">
        <v>7676</v>
      </c>
      <c r="B7510" s="366">
        <v>213</v>
      </c>
    </row>
    <row r="7511" spans="1:2">
      <c r="A7511" s="365" t="s">
        <v>7677</v>
      </c>
      <c r="B7511" s="366">
        <v>213</v>
      </c>
    </row>
    <row r="7512" spans="1:2">
      <c r="A7512" s="365" t="s">
        <v>7678</v>
      </c>
      <c r="B7512" s="366">
        <v>257.02</v>
      </c>
    </row>
    <row r="7513" spans="1:2">
      <c r="A7513" s="365" t="s">
        <v>7679</v>
      </c>
      <c r="B7513" s="366">
        <v>257.02</v>
      </c>
    </row>
    <row r="7514" spans="1:2">
      <c r="A7514" s="365" t="s">
        <v>7680</v>
      </c>
      <c r="B7514" s="366">
        <v>361</v>
      </c>
    </row>
    <row r="7515" spans="1:2">
      <c r="A7515" s="365" t="s">
        <v>7681</v>
      </c>
      <c r="B7515" s="366">
        <v>361</v>
      </c>
    </row>
    <row r="7516" spans="1:2">
      <c r="A7516" s="365" t="s">
        <v>7682</v>
      </c>
      <c r="B7516" s="366">
        <v>386</v>
      </c>
    </row>
    <row r="7517" spans="1:2">
      <c r="A7517" s="365" t="s">
        <v>7683</v>
      </c>
      <c r="B7517" s="366">
        <v>386</v>
      </c>
    </row>
    <row r="7518" spans="1:2">
      <c r="A7518" s="365" t="s">
        <v>7684</v>
      </c>
      <c r="B7518" s="366">
        <v>532</v>
      </c>
    </row>
    <row r="7519" spans="1:2">
      <c r="A7519" s="365" t="s">
        <v>7685</v>
      </c>
      <c r="B7519" s="366">
        <v>532</v>
      </c>
    </row>
    <row r="7520" spans="1:2">
      <c r="A7520" s="365" t="s">
        <v>7686</v>
      </c>
      <c r="B7520" s="366">
        <v>628.49</v>
      </c>
    </row>
    <row r="7521" spans="1:2">
      <c r="A7521" s="365" t="s">
        <v>7687</v>
      </c>
      <c r="B7521" s="366">
        <v>628.49</v>
      </c>
    </row>
    <row r="7522" spans="1:2">
      <c r="A7522" s="365" t="s">
        <v>7688</v>
      </c>
      <c r="B7522" s="366">
        <v>790</v>
      </c>
    </row>
    <row r="7523" spans="1:2">
      <c r="A7523" s="365" t="s">
        <v>7689</v>
      </c>
      <c r="B7523" s="366">
        <v>790</v>
      </c>
    </row>
    <row r="7524" spans="1:2">
      <c r="A7524" s="365" t="s">
        <v>7690</v>
      </c>
      <c r="B7524" s="366">
        <v>1060</v>
      </c>
    </row>
    <row r="7525" spans="1:2">
      <c r="A7525" s="365" t="s">
        <v>7691</v>
      </c>
      <c r="B7525" s="366">
        <v>1060</v>
      </c>
    </row>
    <row r="7526" spans="1:2">
      <c r="A7526" s="365" t="s">
        <v>7692</v>
      </c>
      <c r="B7526" s="366">
        <v>197</v>
      </c>
    </row>
    <row r="7527" spans="1:2">
      <c r="A7527" s="365" t="s">
        <v>7693</v>
      </c>
      <c r="B7527" s="366">
        <v>197</v>
      </c>
    </row>
    <row r="7528" spans="1:2">
      <c r="A7528" s="365" t="s">
        <v>7694</v>
      </c>
      <c r="B7528" s="366">
        <v>205.56</v>
      </c>
    </row>
    <row r="7529" spans="1:2">
      <c r="A7529" s="365" t="s">
        <v>7695</v>
      </c>
      <c r="B7529" s="366">
        <v>205.56</v>
      </c>
    </row>
    <row r="7530" spans="1:2">
      <c r="A7530" s="365" t="s">
        <v>7696</v>
      </c>
      <c r="B7530" s="366">
        <v>277.87</v>
      </c>
    </row>
    <row r="7531" spans="1:2">
      <c r="A7531" s="365" t="s">
        <v>7697</v>
      </c>
      <c r="B7531" s="366">
        <v>277.87</v>
      </c>
    </row>
    <row r="7532" spans="1:2">
      <c r="A7532" s="365" t="s">
        <v>7698</v>
      </c>
      <c r="B7532" s="366">
        <v>338</v>
      </c>
    </row>
    <row r="7533" spans="1:2">
      <c r="A7533" s="365" t="s">
        <v>7699</v>
      </c>
      <c r="B7533" s="366">
        <v>338</v>
      </c>
    </row>
    <row r="7534" spans="1:2">
      <c r="A7534" s="365" t="s">
        <v>7700</v>
      </c>
      <c r="B7534" s="366">
        <v>419</v>
      </c>
    </row>
    <row r="7535" spans="1:2">
      <c r="A7535" s="365" t="s">
        <v>7701</v>
      </c>
      <c r="B7535" s="366">
        <v>419</v>
      </c>
    </row>
    <row r="7536" spans="1:2">
      <c r="A7536" s="365" t="s">
        <v>7702</v>
      </c>
      <c r="B7536" s="366">
        <v>490</v>
      </c>
    </row>
    <row r="7537" spans="1:2">
      <c r="A7537" s="365" t="s">
        <v>7703</v>
      </c>
      <c r="B7537" s="366">
        <v>490</v>
      </c>
    </row>
    <row r="7538" spans="1:2">
      <c r="A7538" s="365" t="s">
        <v>7704</v>
      </c>
      <c r="B7538" s="366">
        <v>798</v>
      </c>
    </row>
    <row r="7539" spans="1:2">
      <c r="A7539" s="365" t="s">
        <v>7705</v>
      </c>
      <c r="B7539" s="366">
        <v>798</v>
      </c>
    </row>
    <row r="7540" spans="1:2">
      <c r="A7540" s="365" t="s">
        <v>7706</v>
      </c>
      <c r="B7540" s="366">
        <v>1122.8699999999999</v>
      </c>
    </row>
    <row r="7541" spans="1:2">
      <c r="A7541" s="365" t="s">
        <v>7707</v>
      </c>
      <c r="B7541" s="366">
        <v>1122.8699999999999</v>
      </c>
    </row>
    <row r="7542" spans="1:2">
      <c r="A7542" s="365" t="s">
        <v>7708</v>
      </c>
      <c r="B7542" s="366">
        <v>1496</v>
      </c>
    </row>
    <row r="7543" spans="1:2">
      <c r="A7543" s="365" t="s">
        <v>7709</v>
      </c>
      <c r="B7543" s="366">
        <v>1496</v>
      </c>
    </row>
    <row r="7544" spans="1:2">
      <c r="A7544" s="365" t="s">
        <v>7710</v>
      </c>
      <c r="B7544" s="366">
        <v>227</v>
      </c>
    </row>
    <row r="7545" spans="1:2">
      <c r="A7545" s="365" t="s">
        <v>7711</v>
      </c>
      <c r="B7545" s="366">
        <v>227</v>
      </c>
    </row>
    <row r="7546" spans="1:2">
      <c r="A7546" s="365" t="s">
        <v>7712</v>
      </c>
      <c r="B7546" s="366">
        <v>244</v>
      </c>
    </row>
    <row r="7547" spans="1:2">
      <c r="A7547" s="365" t="s">
        <v>7713</v>
      </c>
      <c r="B7547" s="366">
        <v>244</v>
      </c>
    </row>
    <row r="7548" spans="1:2">
      <c r="A7548" s="365" t="s">
        <v>7714</v>
      </c>
      <c r="B7548" s="366">
        <v>290</v>
      </c>
    </row>
    <row r="7549" spans="1:2">
      <c r="A7549" s="365" t="s">
        <v>7715</v>
      </c>
      <c r="B7549" s="366">
        <v>290</v>
      </c>
    </row>
    <row r="7550" spans="1:2">
      <c r="A7550" s="365" t="s">
        <v>7716</v>
      </c>
      <c r="B7550" s="366">
        <v>398</v>
      </c>
    </row>
    <row r="7551" spans="1:2">
      <c r="A7551" s="365" t="s">
        <v>7717</v>
      </c>
      <c r="B7551" s="366">
        <v>398</v>
      </c>
    </row>
    <row r="7552" spans="1:2">
      <c r="A7552" s="365" t="s">
        <v>7718</v>
      </c>
      <c r="B7552" s="366">
        <v>490</v>
      </c>
    </row>
    <row r="7553" spans="1:2">
      <c r="A7553" s="365" t="s">
        <v>7719</v>
      </c>
      <c r="B7553" s="366">
        <v>490</v>
      </c>
    </row>
    <row r="7554" spans="1:2">
      <c r="A7554" s="365" t="s">
        <v>7720</v>
      </c>
      <c r="B7554" s="366">
        <v>571</v>
      </c>
    </row>
    <row r="7555" spans="1:2">
      <c r="A7555" s="365" t="s">
        <v>7721</v>
      </c>
      <c r="B7555" s="366">
        <v>571</v>
      </c>
    </row>
    <row r="7556" spans="1:2">
      <c r="A7556" s="365" t="s">
        <v>7722</v>
      </c>
      <c r="B7556" s="366">
        <v>718</v>
      </c>
    </row>
    <row r="7557" spans="1:2">
      <c r="A7557" s="365" t="s">
        <v>7723</v>
      </c>
      <c r="B7557" s="366">
        <v>718</v>
      </c>
    </row>
    <row r="7558" spans="1:2">
      <c r="A7558" s="365" t="s">
        <v>7724</v>
      </c>
      <c r="B7558" s="366">
        <v>920</v>
      </c>
    </row>
    <row r="7559" spans="1:2">
      <c r="A7559" s="365" t="s">
        <v>7725</v>
      </c>
      <c r="B7559" s="366">
        <v>920</v>
      </c>
    </row>
    <row r="7560" spans="1:2">
      <c r="A7560" s="365" t="s">
        <v>7726</v>
      </c>
      <c r="B7560" s="366">
        <v>1161.3699999999999</v>
      </c>
    </row>
    <row r="7561" spans="1:2">
      <c r="A7561" s="365" t="s">
        <v>7727</v>
      </c>
      <c r="B7561" s="366">
        <v>1161.3699999999999</v>
      </c>
    </row>
    <row r="7562" spans="1:2">
      <c r="A7562" s="365" t="s">
        <v>7728</v>
      </c>
      <c r="B7562" s="366">
        <v>1700</v>
      </c>
    </row>
    <row r="7563" spans="1:2">
      <c r="A7563" s="365" t="s">
        <v>7729</v>
      </c>
      <c r="B7563" s="366">
        <v>1700</v>
      </c>
    </row>
    <row r="7564" spans="1:2">
      <c r="A7564" s="365" t="s">
        <v>7730</v>
      </c>
      <c r="B7564" s="366">
        <v>29.32</v>
      </c>
    </row>
    <row r="7565" spans="1:2">
      <c r="A7565" s="365" t="s">
        <v>7731</v>
      </c>
      <c r="B7565" s="366">
        <v>29.32</v>
      </c>
    </row>
    <row r="7566" spans="1:2">
      <c r="A7566" s="365" t="s">
        <v>7732</v>
      </c>
      <c r="B7566" s="366">
        <v>53.11</v>
      </c>
    </row>
    <row r="7567" spans="1:2">
      <c r="A7567" s="365" t="s">
        <v>7733</v>
      </c>
      <c r="B7567" s="366">
        <v>53.11</v>
      </c>
    </row>
    <row r="7568" spans="1:2">
      <c r="A7568" s="365" t="s">
        <v>7734</v>
      </c>
      <c r="B7568" s="366">
        <v>99.37</v>
      </c>
    </row>
    <row r="7569" spans="1:2">
      <c r="A7569" s="365" t="s">
        <v>7735</v>
      </c>
      <c r="B7569" s="366">
        <v>99.37</v>
      </c>
    </row>
    <row r="7570" spans="1:2">
      <c r="A7570" s="365" t="s">
        <v>7736</v>
      </c>
      <c r="B7570" s="366">
        <v>41.41</v>
      </c>
    </row>
    <row r="7571" spans="1:2">
      <c r="A7571" s="365" t="s">
        <v>7737</v>
      </c>
      <c r="B7571" s="366">
        <v>41.41</v>
      </c>
    </row>
    <row r="7572" spans="1:2">
      <c r="A7572" s="365" t="s">
        <v>7738</v>
      </c>
      <c r="B7572" s="366">
        <v>58.93</v>
      </c>
    </row>
    <row r="7573" spans="1:2">
      <c r="A7573" s="365" t="s">
        <v>7739</v>
      </c>
      <c r="B7573" s="366">
        <v>58.93</v>
      </c>
    </row>
    <row r="7574" spans="1:2">
      <c r="A7574" s="365" t="s">
        <v>7740</v>
      </c>
      <c r="B7574" s="366">
        <v>124.52</v>
      </c>
    </row>
    <row r="7575" spans="1:2">
      <c r="A7575" s="365" t="s">
        <v>7741</v>
      </c>
      <c r="B7575" s="366">
        <v>124.52</v>
      </c>
    </row>
    <row r="7576" spans="1:2">
      <c r="A7576" s="365" t="s">
        <v>7742</v>
      </c>
      <c r="B7576" s="366">
        <v>28.24</v>
      </c>
    </row>
    <row r="7577" spans="1:2">
      <c r="A7577" s="365" t="s">
        <v>7743</v>
      </c>
      <c r="B7577" s="366">
        <v>28.24</v>
      </c>
    </row>
    <row r="7578" spans="1:2">
      <c r="A7578" s="365" t="s">
        <v>7744</v>
      </c>
      <c r="B7578" s="366">
        <v>72.13</v>
      </c>
    </row>
    <row r="7579" spans="1:2">
      <c r="A7579" s="365" t="s">
        <v>7745</v>
      </c>
      <c r="B7579" s="366">
        <v>72.13</v>
      </c>
    </row>
    <row r="7580" spans="1:2">
      <c r="A7580" s="365" t="s">
        <v>7746</v>
      </c>
      <c r="B7580" s="366">
        <v>118.75</v>
      </c>
    </row>
    <row r="7581" spans="1:2">
      <c r="A7581" s="365" t="s">
        <v>7747</v>
      </c>
      <c r="B7581" s="366">
        <v>118.75</v>
      </c>
    </row>
    <row r="7582" spans="1:2">
      <c r="A7582" s="365" t="s">
        <v>7748</v>
      </c>
      <c r="B7582" s="366">
        <v>19.23</v>
      </c>
    </row>
    <row r="7583" spans="1:2">
      <c r="A7583" s="365" t="s">
        <v>7749</v>
      </c>
      <c r="B7583" s="366">
        <v>19.23</v>
      </c>
    </row>
    <row r="7584" spans="1:2">
      <c r="A7584" s="365" t="s">
        <v>7750</v>
      </c>
      <c r="B7584" s="366">
        <v>11.38</v>
      </c>
    </row>
    <row r="7585" spans="1:2">
      <c r="A7585" s="365" t="s">
        <v>7751</v>
      </c>
      <c r="B7585" s="366">
        <v>11.38</v>
      </c>
    </row>
    <row r="7586" spans="1:2">
      <c r="A7586" s="365" t="s">
        <v>7752</v>
      </c>
      <c r="B7586" s="366">
        <v>25.96</v>
      </c>
    </row>
    <row r="7587" spans="1:2">
      <c r="A7587" s="365" t="s">
        <v>7753</v>
      </c>
      <c r="B7587" s="366">
        <v>25.96</v>
      </c>
    </row>
    <row r="7588" spans="1:2">
      <c r="A7588" s="365" t="s">
        <v>7754</v>
      </c>
      <c r="B7588" s="366">
        <v>57.45</v>
      </c>
    </row>
    <row r="7589" spans="1:2">
      <c r="A7589" s="365" t="s">
        <v>7755</v>
      </c>
      <c r="B7589" s="366">
        <v>57.45</v>
      </c>
    </row>
    <row r="7590" spans="1:2">
      <c r="A7590" s="365" t="s">
        <v>7756</v>
      </c>
      <c r="B7590" s="366">
        <v>55.62</v>
      </c>
    </row>
    <row r="7591" spans="1:2">
      <c r="A7591" s="365" t="s">
        <v>7757</v>
      </c>
      <c r="B7591" s="366">
        <v>55.62</v>
      </c>
    </row>
    <row r="7592" spans="1:2">
      <c r="A7592" s="365" t="s">
        <v>7758</v>
      </c>
      <c r="B7592" s="366">
        <v>94.76</v>
      </c>
    </row>
    <row r="7593" spans="1:2">
      <c r="A7593" s="365" t="s">
        <v>7759</v>
      </c>
      <c r="B7593" s="366">
        <v>94.76</v>
      </c>
    </row>
    <row r="7594" spans="1:2">
      <c r="A7594" s="365" t="s">
        <v>7760</v>
      </c>
      <c r="B7594" s="366">
        <v>90.18</v>
      </c>
    </row>
    <row r="7595" spans="1:2">
      <c r="A7595" s="365" t="s">
        <v>7761</v>
      </c>
      <c r="B7595" s="366">
        <v>90.18</v>
      </c>
    </row>
    <row r="7596" spans="1:2">
      <c r="A7596" s="365" t="s">
        <v>7762</v>
      </c>
      <c r="B7596" s="366">
        <v>169.89</v>
      </c>
    </row>
    <row r="7597" spans="1:2">
      <c r="A7597" s="365" t="s">
        <v>7763</v>
      </c>
      <c r="B7597" s="366">
        <v>169.89</v>
      </c>
    </row>
    <row r="7598" spans="1:2">
      <c r="A7598" s="365" t="s">
        <v>7764</v>
      </c>
      <c r="B7598" s="366">
        <v>20.98</v>
      </c>
    </row>
    <row r="7599" spans="1:2">
      <c r="A7599" s="365" t="s">
        <v>7765</v>
      </c>
      <c r="B7599" s="366">
        <v>20.98</v>
      </c>
    </row>
    <row r="7600" spans="1:2">
      <c r="A7600" s="365" t="s">
        <v>7766</v>
      </c>
      <c r="B7600" s="366">
        <v>55.44</v>
      </c>
    </row>
    <row r="7601" spans="1:2">
      <c r="A7601" s="365" t="s">
        <v>7767</v>
      </c>
      <c r="B7601" s="366">
        <v>55.44</v>
      </c>
    </row>
    <row r="7602" spans="1:2">
      <c r="A7602" s="365" t="s">
        <v>7768</v>
      </c>
      <c r="B7602" s="366">
        <v>107.4</v>
      </c>
    </row>
    <row r="7603" spans="1:2">
      <c r="A7603" s="365" t="s">
        <v>7769</v>
      </c>
      <c r="B7603" s="366">
        <v>107.4</v>
      </c>
    </row>
    <row r="7604" spans="1:2">
      <c r="A7604" s="365" t="s">
        <v>7770</v>
      </c>
      <c r="B7604" s="366">
        <v>23.71</v>
      </c>
    </row>
    <row r="7605" spans="1:2">
      <c r="A7605" s="365" t="s">
        <v>7771</v>
      </c>
      <c r="B7605" s="366">
        <v>23.71</v>
      </c>
    </row>
    <row r="7606" spans="1:2">
      <c r="A7606" s="365" t="s">
        <v>7772</v>
      </c>
      <c r="B7606" s="366">
        <v>57.88</v>
      </c>
    </row>
    <row r="7607" spans="1:2">
      <c r="A7607" s="365" t="s">
        <v>7773</v>
      </c>
      <c r="B7607" s="366">
        <v>57.88</v>
      </c>
    </row>
    <row r="7608" spans="1:2">
      <c r="A7608" s="365" t="s">
        <v>7774</v>
      </c>
      <c r="B7608" s="366">
        <v>97.2</v>
      </c>
    </row>
    <row r="7609" spans="1:2">
      <c r="A7609" s="365" t="s">
        <v>7775</v>
      </c>
      <c r="B7609" s="366">
        <v>97.2</v>
      </c>
    </row>
    <row r="7610" spans="1:2">
      <c r="A7610" s="365" t="s">
        <v>7776</v>
      </c>
      <c r="B7610" s="366">
        <v>45.38</v>
      </c>
    </row>
    <row r="7611" spans="1:2">
      <c r="A7611" s="365" t="s">
        <v>7777</v>
      </c>
      <c r="B7611" s="366">
        <v>45.38</v>
      </c>
    </row>
    <row r="7612" spans="1:2">
      <c r="A7612" s="365" t="s">
        <v>7778</v>
      </c>
      <c r="B7612" s="366">
        <v>44.68</v>
      </c>
    </row>
    <row r="7613" spans="1:2">
      <c r="A7613" s="365" t="s">
        <v>7779</v>
      </c>
      <c r="B7613" s="366">
        <v>44.68</v>
      </c>
    </row>
    <row r="7614" spans="1:2">
      <c r="A7614" s="365" t="s">
        <v>7780</v>
      </c>
      <c r="B7614" s="366">
        <v>164.93</v>
      </c>
    </row>
    <row r="7615" spans="1:2">
      <c r="A7615" s="365" t="s">
        <v>7781</v>
      </c>
      <c r="B7615" s="366">
        <v>164.93</v>
      </c>
    </row>
    <row r="7616" spans="1:2">
      <c r="A7616" s="365" t="s">
        <v>7782</v>
      </c>
      <c r="B7616" s="366">
        <v>48.78</v>
      </c>
    </row>
    <row r="7617" spans="1:2">
      <c r="A7617" s="365" t="s">
        <v>7783</v>
      </c>
      <c r="B7617" s="366">
        <v>48.78</v>
      </c>
    </row>
    <row r="7618" spans="1:2">
      <c r="A7618" s="365" t="s">
        <v>7784</v>
      </c>
      <c r="B7618" s="366">
        <v>154.04</v>
      </c>
    </row>
    <row r="7619" spans="1:2">
      <c r="A7619" s="365" t="s">
        <v>7785</v>
      </c>
      <c r="B7619" s="366">
        <v>154.04</v>
      </c>
    </row>
    <row r="7620" spans="1:2">
      <c r="A7620" s="365" t="s">
        <v>7786</v>
      </c>
      <c r="B7620" s="366">
        <v>244</v>
      </c>
    </row>
    <row r="7621" spans="1:2">
      <c r="A7621" s="365" t="s">
        <v>7787</v>
      </c>
      <c r="B7621" s="366">
        <v>244</v>
      </c>
    </row>
    <row r="7622" spans="1:2">
      <c r="A7622" s="365" t="s">
        <v>7788</v>
      </c>
      <c r="B7622" s="366">
        <v>100.95</v>
      </c>
    </row>
    <row r="7623" spans="1:2">
      <c r="A7623" s="365" t="s">
        <v>7789</v>
      </c>
      <c r="B7623" s="366">
        <v>100.95</v>
      </c>
    </row>
    <row r="7624" spans="1:2">
      <c r="A7624" s="365" t="s">
        <v>7790</v>
      </c>
      <c r="B7624" s="366">
        <v>153.18</v>
      </c>
    </row>
    <row r="7625" spans="1:2">
      <c r="A7625" s="365" t="s">
        <v>7791</v>
      </c>
      <c r="B7625" s="366">
        <v>153.18</v>
      </c>
    </row>
    <row r="7626" spans="1:2">
      <c r="A7626" s="365" t="s">
        <v>7792</v>
      </c>
      <c r="B7626" s="366">
        <v>200.6</v>
      </c>
    </row>
    <row r="7627" spans="1:2">
      <c r="A7627" s="365" t="s">
        <v>7793</v>
      </c>
      <c r="B7627" s="366">
        <v>200.6</v>
      </c>
    </row>
    <row r="7628" spans="1:2">
      <c r="A7628" s="365" t="s">
        <v>7794</v>
      </c>
      <c r="B7628" s="366">
        <v>13.3</v>
      </c>
    </row>
    <row r="7629" spans="1:2">
      <c r="A7629" s="365" t="s">
        <v>7795</v>
      </c>
      <c r="B7629" s="366">
        <v>13.3</v>
      </c>
    </row>
    <row r="7630" spans="1:2">
      <c r="A7630" s="365" t="s">
        <v>7796</v>
      </c>
      <c r="B7630" s="366">
        <v>49.1</v>
      </c>
    </row>
    <row r="7631" spans="1:2">
      <c r="A7631" s="365" t="s">
        <v>7797</v>
      </c>
      <c r="B7631" s="366">
        <v>49.1</v>
      </c>
    </row>
    <row r="7632" spans="1:2">
      <c r="A7632" s="365" t="s">
        <v>7798</v>
      </c>
      <c r="B7632" s="366">
        <v>36.76</v>
      </c>
    </row>
    <row r="7633" spans="1:2">
      <c r="A7633" s="365" t="s">
        <v>7799</v>
      </c>
      <c r="B7633" s="366">
        <v>36.76</v>
      </c>
    </row>
    <row r="7634" spans="1:2">
      <c r="A7634" s="365" t="s">
        <v>7800</v>
      </c>
      <c r="B7634" s="366">
        <v>38.68</v>
      </c>
    </row>
    <row r="7635" spans="1:2">
      <c r="A7635" s="365" t="s">
        <v>7801</v>
      </c>
      <c r="B7635" s="366">
        <v>38.68</v>
      </c>
    </row>
    <row r="7636" spans="1:2">
      <c r="A7636" s="365" t="s">
        <v>7802</v>
      </c>
      <c r="B7636" s="366">
        <v>58.11</v>
      </c>
    </row>
    <row r="7637" spans="1:2">
      <c r="A7637" s="365" t="s">
        <v>7803</v>
      </c>
      <c r="B7637" s="366">
        <v>58.11</v>
      </c>
    </row>
    <row r="7638" spans="1:2">
      <c r="A7638" s="365" t="s">
        <v>7804</v>
      </c>
      <c r="B7638" s="366">
        <v>93.99</v>
      </c>
    </row>
    <row r="7639" spans="1:2">
      <c r="A7639" s="365" t="s">
        <v>7805</v>
      </c>
      <c r="B7639" s="366">
        <v>93.99</v>
      </c>
    </row>
    <row r="7640" spans="1:2">
      <c r="A7640" s="365" t="s">
        <v>7806</v>
      </c>
      <c r="B7640" s="366">
        <v>16.18</v>
      </c>
    </row>
    <row r="7641" spans="1:2">
      <c r="A7641" s="365" t="s">
        <v>7807</v>
      </c>
      <c r="B7641" s="366">
        <v>16.18</v>
      </c>
    </row>
    <row r="7642" spans="1:2">
      <c r="A7642" s="365" t="s">
        <v>7808</v>
      </c>
      <c r="B7642" s="366">
        <v>21.64</v>
      </c>
    </row>
    <row r="7643" spans="1:2">
      <c r="A7643" s="365" t="s">
        <v>7809</v>
      </c>
      <c r="B7643" s="366">
        <v>21.64</v>
      </c>
    </row>
    <row r="7644" spans="1:2">
      <c r="A7644" s="365" t="s">
        <v>7810</v>
      </c>
      <c r="B7644" s="366">
        <v>38.9</v>
      </c>
    </row>
    <row r="7645" spans="1:2">
      <c r="A7645" s="365" t="s">
        <v>7811</v>
      </c>
      <c r="B7645" s="366">
        <v>38.9</v>
      </c>
    </row>
    <row r="7646" spans="1:2">
      <c r="A7646" s="365" t="s">
        <v>7812</v>
      </c>
      <c r="B7646" s="366">
        <v>31.21</v>
      </c>
    </row>
    <row r="7647" spans="1:2">
      <c r="A7647" s="365" t="s">
        <v>7813</v>
      </c>
      <c r="B7647" s="366">
        <v>31.21</v>
      </c>
    </row>
    <row r="7648" spans="1:2">
      <c r="A7648" s="365" t="s">
        <v>7814</v>
      </c>
      <c r="B7648" s="366">
        <v>72.540000000000006</v>
      </c>
    </row>
    <row r="7649" spans="1:2">
      <c r="A7649" s="365" t="s">
        <v>7815</v>
      </c>
      <c r="B7649" s="366">
        <v>72.540000000000006</v>
      </c>
    </row>
    <row r="7650" spans="1:2">
      <c r="A7650" s="365" t="s">
        <v>7816</v>
      </c>
      <c r="B7650" s="366">
        <v>78.239999999999995</v>
      </c>
    </row>
    <row r="7651" spans="1:2">
      <c r="A7651" s="365" t="s">
        <v>7817</v>
      </c>
      <c r="B7651" s="366">
        <v>78.239999999999995</v>
      </c>
    </row>
    <row r="7652" spans="1:2">
      <c r="A7652" s="365" t="s">
        <v>7818</v>
      </c>
      <c r="B7652" s="366">
        <v>124.12</v>
      </c>
    </row>
    <row r="7653" spans="1:2">
      <c r="A7653" s="365" t="s">
        <v>7819</v>
      </c>
      <c r="B7653" s="366">
        <v>124.12</v>
      </c>
    </row>
    <row r="7654" spans="1:2">
      <c r="A7654" s="365" t="s">
        <v>7820</v>
      </c>
      <c r="B7654" s="366">
        <v>128.85</v>
      </c>
    </row>
    <row r="7655" spans="1:2">
      <c r="A7655" s="365" t="s">
        <v>7821</v>
      </c>
      <c r="B7655" s="366">
        <v>128.85</v>
      </c>
    </row>
    <row r="7656" spans="1:2">
      <c r="A7656" s="365" t="s">
        <v>7822</v>
      </c>
      <c r="B7656" s="366">
        <v>141.25</v>
      </c>
    </row>
    <row r="7657" spans="1:2">
      <c r="A7657" s="365" t="s">
        <v>7823</v>
      </c>
      <c r="B7657" s="366">
        <v>141.25</v>
      </c>
    </row>
    <row r="7658" spans="1:2">
      <c r="A7658" s="365" t="s">
        <v>7824</v>
      </c>
      <c r="B7658" s="366">
        <v>12.89</v>
      </c>
    </row>
    <row r="7659" spans="1:2">
      <c r="A7659" s="365" t="s">
        <v>7825</v>
      </c>
      <c r="B7659" s="366">
        <v>12.89</v>
      </c>
    </row>
    <row r="7660" spans="1:2">
      <c r="A7660" s="365" t="s">
        <v>7826</v>
      </c>
      <c r="B7660" s="366">
        <v>17.39</v>
      </c>
    </row>
    <row r="7661" spans="1:2">
      <c r="A7661" s="365" t="s">
        <v>7827</v>
      </c>
      <c r="B7661" s="366">
        <v>17.39</v>
      </c>
    </row>
    <row r="7662" spans="1:2">
      <c r="A7662" s="365" t="s">
        <v>7828</v>
      </c>
      <c r="B7662" s="366">
        <v>63.98</v>
      </c>
    </row>
    <row r="7663" spans="1:2">
      <c r="A7663" s="365" t="s">
        <v>7829</v>
      </c>
      <c r="B7663" s="366">
        <v>63.98</v>
      </c>
    </row>
    <row r="7664" spans="1:2">
      <c r="A7664" s="365" t="s">
        <v>7830</v>
      </c>
      <c r="B7664" s="366">
        <v>133.44999999999999</v>
      </c>
    </row>
    <row r="7665" spans="1:2">
      <c r="A7665" s="365" t="s">
        <v>7831</v>
      </c>
      <c r="B7665" s="366">
        <v>133.44999999999999</v>
      </c>
    </row>
    <row r="7666" spans="1:2">
      <c r="A7666" s="365" t="s">
        <v>7832</v>
      </c>
      <c r="B7666" s="366">
        <v>261.27</v>
      </c>
    </row>
    <row r="7667" spans="1:2">
      <c r="A7667" s="365" t="s">
        <v>7833</v>
      </c>
      <c r="B7667" s="366">
        <v>261.27</v>
      </c>
    </row>
    <row r="7668" spans="1:2">
      <c r="A7668" s="365" t="s">
        <v>7834</v>
      </c>
      <c r="B7668" s="366">
        <v>397.74</v>
      </c>
    </row>
    <row r="7669" spans="1:2">
      <c r="A7669" s="365" t="s">
        <v>7835</v>
      </c>
      <c r="B7669" s="366">
        <v>397.74</v>
      </c>
    </row>
    <row r="7670" spans="1:2">
      <c r="A7670" s="365" t="s">
        <v>7836</v>
      </c>
      <c r="B7670" s="366">
        <v>564.79</v>
      </c>
    </row>
    <row r="7671" spans="1:2">
      <c r="A7671" s="365" t="s">
        <v>7837</v>
      </c>
      <c r="B7671" s="366">
        <v>564.79</v>
      </c>
    </row>
    <row r="7672" spans="1:2">
      <c r="A7672" s="365" t="s">
        <v>7838</v>
      </c>
      <c r="B7672" s="366">
        <v>1304.6400000000001</v>
      </c>
    </row>
    <row r="7673" spans="1:2">
      <c r="A7673" s="365" t="s">
        <v>7839</v>
      </c>
      <c r="B7673" s="366">
        <v>1304.6400000000001</v>
      </c>
    </row>
    <row r="7674" spans="1:2">
      <c r="A7674" s="365" t="s">
        <v>7840</v>
      </c>
      <c r="B7674" s="366">
        <v>2019.57</v>
      </c>
    </row>
    <row r="7675" spans="1:2">
      <c r="A7675" s="365" t="s">
        <v>7841</v>
      </c>
      <c r="B7675" s="366">
        <v>2019.57</v>
      </c>
    </row>
    <row r="7676" spans="1:2">
      <c r="A7676" s="365" t="s">
        <v>7842</v>
      </c>
      <c r="B7676" s="366">
        <v>64.14</v>
      </c>
    </row>
    <row r="7677" spans="1:2">
      <c r="A7677" s="365" t="s">
        <v>7843</v>
      </c>
      <c r="B7677" s="366">
        <v>64.14</v>
      </c>
    </row>
    <row r="7678" spans="1:2">
      <c r="A7678" s="365" t="s">
        <v>7844</v>
      </c>
      <c r="B7678" s="366">
        <v>141.57</v>
      </c>
    </row>
    <row r="7679" spans="1:2">
      <c r="A7679" s="365" t="s">
        <v>7845</v>
      </c>
      <c r="B7679" s="366">
        <v>141.57</v>
      </c>
    </row>
    <row r="7680" spans="1:2">
      <c r="A7680" s="365" t="s">
        <v>7846</v>
      </c>
      <c r="B7680" s="366">
        <v>252.52</v>
      </c>
    </row>
    <row r="7681" spans="1:2">
      <c r="A7681" s="365" t="s">
        <v>7847</v>
      </c>
      <c r="B7681" s="366">
        <v>252.52</v>
      </c>
    </row>
    <row r="7682" spans="1:2">
      <c r="A7682" s="365" t="s">
        <v>7848</v>
      </c>
      <c r="B7682" s="366">
        <v>459.95</v>
      </c>
    </row>
    <row r="7683" spans="1:2">
      <c r="A7683" s="365" t="s">
        <v>7849</v>
      </c>
      <c r="B7683" s="366">
        <v>459.95</v>
      </c>
    </row>
    <row r="7684" spans="1:2">
      <c r="A7684" s="365" t="s">
        <v>7850</v>
      </c>
      <c r="B7684" s="366">
        <v>631.29</v>
      </c>
    </row>
    <row r="7685" spans="1:2">
      <c r="A7685" s="365" t="s">
        <v>7851</v>
      </c>
      <c r="B7685" s="366">
        <v>631.29</v>
      </c>
    </row>
    <row r="7686" spans="1:2">
      <c r="A7686" s="365" t="s">
        <v>7852</v>
      </c>
      <c r="B7686" s="366">
        <v>8.41</v>
      </c>
    </row>
    <row r="7687" spans="1:2">
      <c r="A7687" s="365" t="s">
        <v>7853</v>
      </c>
      <c r="B7687" s="366">
        <v>8.41</v>
      </c>
    </row>
    <row r="7688" spans="1:2">
      <c r="A7688" s="365" t="s">
        <v>7854</v>
      </c>
      <c r="B7688" s="366">
        <v>11.92</v>
      </c>
    </row>
    <row r="7689" spans="1:2">
      <c r="A7689" s="365" t="s">
        <v>7855</v>
      </c>
      <c r="B7689" s="366">
        <v>11.92</v>
      </c>
    </row>
    <row r="7690" spans="1:2">
      <c r="A7690" s="365" t="s">
        <v>7856</v>
      </c>
      <c r="B7690" s="366">
        <v>23.77</v>
      </c>
    </row>
    <row r="7691" spans="1:2">
      <c r="A7691" s="365" t="s">
        <v>7857</v>
      </c>
      <c r="B7691" s="366">
        <v>23.77</v>
      </c>
    </row>
    <row r="7692" spans="1:2">
      <c r="A7692" s="365" t="s">
        <v>7858</v>
      </c>
      <c r="B7692" s="366">
        <v>38.75</v>
      </c>
    </row>
    <row r="7693" spans="1:2">
      <c r="A7693" s="365" t="s">
        <v>7859</v>
      </c>
      <c r="B7693" s="366">
        <v>38.75</v>
      </c>
    </row>
    <row r="7694" spans="1:2">
      <c r="A7694" s="365" t="s">
        <v>7860</v>
      </c>
      <c r="B7694" s="366">
        <v>40.06</v>
      </c>
    </row>
    <row r="7695" spans="1:2">
      <c r="A7695" s="365" t="s">
        <v>7861</v>
      </c>
      <c r="B7695" s="366">
        <v>40.06</v>
      </c>
    </row>
    <row r="7696" spans="1:2">
      <c r="A7696" s="365" t="s">
        <v>7862</v>
      </c>
      <c r="B7696" s="366">
        <v>89.5</v>
      </c>
    </row>
    <row r="7697" spans="1:2">
      <c r="A7697" s="365" t="s">
        <v>7863</v>
      </c>
      <c r="B7697" s="366">
        <v>89.5</v>
      </c>
    </row>
    <row r="7698" spans="1:2">
      <c r="A7698" s="365" t="s">
        <v>7864</v>
      </c>
      <c r="B7698" s="366">
        <v>110.25</v>
      </c>
    </row>
    <row r="7699" spans="1:2">
      <c r="A7699" s="365" t="s">
        <v>7865</v>
      </c>
      <c r="B7699" s="366">
        <v>110.25</v>
      </c>
    </row>
    <row r="7700" spans="1:2">
      <c r="A7700" s="365" t="s">
        <v>7866</v>
      </c>
      <c r="B7700" s="366">
        <v>3.49</v>
      </c>
    </row>
    <row r="7701" spans="1:2">
      <c r="A7701" s="365" t="s">
        <v>7867</v>
      </c>
      <c r="B7701" s="366">
        <v>3.49</v>
      </c>
    </row>
    <row r="7702" spans="1:2">
      <c r="A7702" s="365" t="s">
        <v>7868</v>
      </c>
      <c r="B7702" s="366">
        <v>4.13</v>
      </c>
    </row>
    <row r="7703" spans="1:2">
      <c r="A7703" s="365" t="s">
        <v>7869</v>
      </c>
      <c r="B7703" s="366">
        <v>4.13</v>
      </c>
    </row>
    <row r="7704" spans="1:2">
      <c r="A7704" s="365" t="s">
        <v>7870</v>
      </c>
      <c r="B7704" s="366">
        <v>9.49</v>
      </c>
    </row>
    <row r="7705" spans="1:2">
      <c r="A7705" s="365" t="s">
        <v>7871</v>
      </c>
      <c r="B7705" s="366">
        <v>9.49</v>
      </c>
    </row>
    <row r="7706" spans="1:2">
      <c r="A7706" s="365" t="s">
        <v>7872</v>
      </c>
      <c r="B7706" s="366">
        <v>14.66</v>
      </c>
    </row>
    <row r="7707" spans="1:2">
      <c r="A7707" s="365" t="s">
        <v>7873</v>
      </c>
      <c r="B7707" s="366">
        <v>14.66</v>
      </c>
    </row>
    <row r="7708" spans="1:2">
      <c r="A7708" s="365" t="s">
        <v>7874</v>
      </c>
      <c r="B7708" s="366">
        <v>15.35</v>
      </c>
    </row>
    <row r="7709" spans="1:2">
      <c r="A7709" s="365" t="s">
        <v>7875</v>
      </c>
      <c r="B7709" s="366">
        <v>15.35</v>
      </c>
    </row>
    <row r="7710" spans="1:2">
      <c r="A7710" s="365" t="s">
        <v>7876</v>
      </c>
      <c r="B7710" s="366">
        <v>25.98</v>
      </c>
    </row>
    <row r="7711" spans="1:2">
      <c r="A7711" s="365" t="s">
        <v>7877</v>
      </c>
      <c r="B7711" s="366">
        <v>25.98</v>
      </c>
    </row>
    <row r="7712" spans="1:2">
      <c r="A7712" s="365" t="s">
        <v>7878</v>
      </c>
      <c r="B7712" s="366">
        <v>45.6</v>
      </c>
    </row>
    <row r="7713" spans="1:2">
      <c r="A7713" s="365" t="s">
        <v>7879</v>
      </c>
      <c r="B7713" s="366">
        <v>45.6</v>
      </c>
    </row>
    <row r="7714" spans="1:2">
      <c r="A7714" s="365" t="s">
        <v>7880</v>
      </c>
      <c r="B7714" s="366">
        <v>58.57</v>
      </c>
    </row>
    <row r="7715" spans="1:2">
      <c r="A7715" s="365" t="s">
        <v>7881</v>
      </c>
      <c r="B7715" s="366">
        <v>58.57</v>
      </c>
    </row>
    <row r="7716" spans="1:2">
      <c r="A7716" s="365" t="s">
        <v>7882</v>
      </c>
      <c r="B7716" s="366">
        <v>97.19</v>
      </c>
    </row>
    <row r="7717" spans="1:2">
      <c r="A7717" s="365" t="s">
        <v>7883</v>
      </c>
      <c r="B7717" s="366">
        <v>97.19</v>
      </c>
    </row>
    <row r="7718" spans="1:2">
      <c r="A7718" s="365" t="s">
        <v>66</v>
      </c>
      <c r="B7718" s="366">
        <v>46.37</v>
      </c>
    </row>
    <row r="7719" spans="1:2">
      <c r="A7719" s="365" t="s">
        <v>7884</v>
      </c>
      <c r="B7719" s="366">
        <v>46.37</v>
      </c>
    </row>
    <row r="7720" spans="1:2">
      <c r="A7720" s="365" t="s">
        <v>7885</v>
      </c>
      <c r="B7720" s="366">
        <v>84.12</v>
      </c>
    </row>
    <row r="7721" spans="1:2">
      <c r="A7721" s="365" t="s">
        <v>7886</v>
      </c>
      <c r="B7721" s="366">
        <v>84.12</v>
      </c>
    </row>
    <row r="7722" spans="1:2">
      <c r="A7722" s="365" t="s">
        <v>7887</v>
      </c>
      <c r="B7722" s="366">
        <v>124.05</v>
      </c>
    </row>
    <row r="7723" spans="1:2">
      <c r="A7723" s="365" t="s">
        <v>7888</v>
      </c>
      <c r="B7723" s="366">
        <v>124.05</v>
      </c>
    </row>
    <row r="7724" spans="1:2">
      <c r="A7724" s="365" t="s">
        <v>7889</v>
      </c>
      <c r="B7724" s="366">
        <v>243.84</v>
      </c>
    </row>
    <row r="7725" spans="1:2">
      <c r="A7725" s="365" t="s">
        <v>7890</v>
      </c>
      <c r="B7725" s="366">
        <v>243.84</v>
      </c>
    </row>
    <row r="7726" spans="1:2">
      <c r="A7726" s="365" t="s">
        <v>7891</v>
      </c>
      <c r="B7726" s="366">
        <v>385.54</v>
      </c>
    </row>
    <row r="7727" spans="1:2">
      <c r="A7727" s="365" t="s">
        <v>7892</v>
      </c>
      <c r="B7727" s="366">
        <v>385.54</v>
      </c>
    </row>
    <row r="7728" spans="1:2">
      <c r="A7728" s="365" t="s">
        <v>7893</v>
      </c>
      <c r="B7728" s="366">
        <v>457.26</v>
      </c>
    </row>
    <row r="7729" spans="1:2">
      <c r="A7729" s="365" t="s">
        <v>7894</v>
      </c>
      <c r="B7729" s="366">
        <v>457.26</v>
      </c>
    </row>
    <row r="7730" spans="1:2">
      <c r="A7730" s="365" t="s">
        <v>7895</v>
      </c>
      <c r="B7730" s="366">
        <v>592.26</v>
      </c>
    </row>
    <row r="7731" spans="1:2">
      <c r="A7731" s="365" t="s">
        <v>7896</v>
      </c>
      <c r="B7731" s="366">
        <v>592.26</v>
      </c>
    </row>
    <row r="7732" spans="1:2">
      <c r="A7732" s="365" t="s">
        <v>7897</v>
      </c>
      <c r="B7732" s="366">
        <v>46.47</v>
      </c>
    </row>
    <row r="7733" spans="1:2">
      <c r="A7733" s="365" t="s">
        <v>7898</v>
      </c>
      <c r="B7733" s="366">
        <v>46.47</v>
      </c>
    </row>
    <row r="7734" spans="1:2">
      <c r="A7734" s="365" t="s">
        <v>7899</v>
      </c>
      <c r="B7734" s="366">
        <v>171.33</v>
      </c>
    </row>
    <row r="7735" spans="1:2">
      <c r="A7735" s="365" t="s">
        <v>7900</v>
      </c>
      <c r="B7735" s="366">
        <v>171.33</v>
      </c>
    </row>
    <row r="7736" spans="1:2">
      <c r="A7736" s="365" t="s">
        <v>125</v>
      </c>
      <c r="B7736" s="366">
        <v>32.36</v>
      </c>
    </row>
    <row r="7737" spans="1:2">
      <c r="A7737" s="365" t="s">
        <v>7901</v>
      </c>
      <c r="B7737" s="366">
        <v>32.36</v>
      </c>
    </row>
    <row r="7738" spans="1:2">
      <c r="A7738" s="365" t="s">
        <v>7902</v>
      </c>
      <c r="B7738" s="366">
        <v>89.53</v>
      </c>
    </row>
    <row r="7739" spans="1:2">
      <c r="A7739" s="365" t="s">
        <v>7903</v>
      </c>
      <c r="B7739" s="366">
        <v>89.53</v>
      </c>
    </row>
    <row r="7740" spans="1:2">
      <c r="A7740" s="365" t="s">
        <v>7904</v>
      </c>
      <c r="B7740" s="366">
        <v>37.74</v>
      </c>
    </row>
    <row r="7741" spans="1:2">
      <c r="A7741" s="365" t="s">
        <v>7905</v>
      </c>
      <c r="B7741" s="366">
        <v>37.74</v>
      </c>
    </row>
    <row r="7742" spans="1:2">
      <c r="A7742" s="365" t="s">
        <v>7906</v>
      </c>
      <c r="B7742" s="366">
        <v>144.94</v>
      </c>
    </row>
    <row r="7743" spans="1:2">
      <c r="A7743" s="365" t="s">
        <v>7907</v>
      </c>
      <c r="B7743" s="366">
        <v>144.94</v>
      </c>
    </row>
    <row r="7744" spans="1:2">
      <c r="A7744" s="365" t="s">
        <v>7908</v>
      </c>
      <c r="B7744" s="366">
        <v>4.45</v>
      </c>
    </row>
    <row r="7745" spans="1:2">
      <c r="A7745" s="365" t="s">
        <v>7909</v>
      </c>
      <c r="B7745" s="366">
        <v>4.45</v>
      </c>
    </row>
    <row r="7746" spans="1:2">
      <c r="A7746" s="365" t="s">
        <v>7910</v>
      </c>
      <c r="B7746" s="366">
        <v>46.31</v>
      </c>
    </row>
    <row r="7747" spans="1:2">
      <c r="A7747" s="365" t="s">
        <v>7911</v>
      </c>
      <c r="B7747" s="366">
        <v>46.31</v>
      </c>
    </row>
    <row r="7748" spans="1:2">
      <c r="A7748" s="365" t="s">
        <v>126</v>
      </c>
      <c r="B7748" s="366">
        <v>89.32</v>
      </c>
    </row>
    <row r="7749" spans="1:2">
      <c r="A7749" s="365" t="s">
        <v>7912</v>
      </c>
      <c r="B7749" s="366">
        <v>89.32</v>
      </c>
    </row>
    <row r="7750" spans="1:2">
      <c r="A7750" s="365" t="s">
        <v>127</v>
      </c>
      <c r="B7750" s="366">
        <v>72.36</v>
      </c>
    </row>
    <row r="7751" spans="1:2">
      <c r="A7751" s="365" t="s">
        <v>7913</v>
      </c>
      <c r="B7751" s="366">
        <v>72.36</v>
      </c>
    </row>
    <row r="7752" spans="1:2">
      <c r="A7752" s="365" t="s">
        <v>7914</v>
      </c>
      <c r="B7752" s="366">
        <v>116.67</v>
      </c>
    </row>
    <row r="7753" spans="1:2">
      <c r="A7753" s="365" t="s">
        <v>7915</v>
      </c>
      <c r="B7753" s="366">
        <v>116.67</v>
      </c>
    </row>
    <row r="7754" spans="1:2">
      <c r="A7754" s="365" t="s">
        <v>7916</v>
      </c>
      <c r="B7754" s="366">
        <v>170.85</v>
      </c>
    </row>
    <row r="7755" spans="1:2">
      <c r="A7755" s="365" t="s">
        <v>7917</v>
      </c>
      <c r="B7755" s="366">
        <v>170.85</v>
      </c>
    </row>
    <row r="7756" spans="1:2">
      <c r="A7756" s="365" t="s">
        <v>7918</v>
      </c>
      <c r="B7756" s="366">
        <v>226.78</v>
      </c>
    </row>
    <row r="7757" spans="1:2">
      <c r="A7757" s="365" t="s">
        <v>7919</v>
      </c>
      <c r="B7757" s="366">
        <v>226.78</v>
      </c>
    </row>
    <row r="7758" spans="1:2">
      <c r="A7758" s="365" t="s">
        <v>7920</v>
      </c>
      <c r="B7758" s="366">
        <v>352.28</v>
      </c>
    </row>
    <row r="7759" spans="1:2">
      <c r="A7759" s="365" t="s">
        <v>7921</v>
      </c>
      <c r="B7759" s="366">
        <v>352.28</v>
      </c>
    </row>
    <row r="7760" spans="1:2">
      <c r="A7760" s="365" t="s">
        <v>7922</v>
      </c>
      <c r="B7760" s="366">
        <v>423.33</v>
      </c>
    </row>
    <row r="7761" spans="1:2">
      <c r="A7761" s="365" t="s">
        <v>7923</v>
      </c>
      <c r="B7761" s="366">
        <v>423.33</v>
      </c>
    </row>
    <row r="7762" spans="1:2">
      <c r="A7762" s="365" t="s">
        <v>7924</v>
      </c>
      <c r="B7762" s="366">
        <v>644.08000000000004</v>
      </c>
    </row>
    <row r="7763" spans="1:2">
      <c r="A7763" s="365" t="s">
        <v>7925</v>
      </c>
      <c r="B7763" s="366">
        <v>644.08000000000004</v>
      </c>
    </row>
    <row r="7764" spans="1:2">
      <c r="A7764" s="365" t="s">
        <v>7926</v>
      </c>
      <c r="B7764" s="366">
        <v>736.31</v>
      </c>
    </row>
    <row r="7765" spans="1:2">
      <c r="A7765" s="365" t="s">
        <v>7927</v>
      </c>
      <c r="B7765" s="366">
        <v>736.31</v>
      </c>
    </row>
    <row r="7766" spans="1:2">
      <c r="A7766" s="365" t="s">
        <v>7928</v>
      </c>
      <c r="B7766" s="366">
        <v>850.11</v>
      </c>
    </row>
    <row r="7767" spans="1:2">
      <c r="A7767" s="365" t="s">
        <v>7929</v>
      </c>
      <c r="B7767" s="366">
        <v>850.11</v>
      </c>
    </row>
    <row r="7768" spans="1:2">
      <c r="A7768" s="365" t="s">
        <v>7930</v>
      </c>
      <c r="B7768" s="366">
        <v>1202</v>
      </c>
    </row>
    <row r="7769" spans="1:2">
      <c r="A7769" s="365" t="s">
        <v>7931</v>
      </c>
      <c r="B7769" s="366">
        <v>1202</v>
      </c>
    </row>
    <row r="7770" spans="1:2">
      <c r="A7770" s="365" t="s">
        <v>7932</v>
      </c>
      <c r="B7770" s="366">
        <v>1369.83</v>
      </c>
    </row>
    <row r="7771" spans="1:2">
      <c r="A7771" s="365" t="s">
        <v>7933</v>
      </c>
      <c r="B7771" s="366">
        <v>1369.83</v>
      </c>
    </row>
    <row r="7772" spans="1:2">
      <c r="A7772" s="365" t="s">
        <v>7934</v>
      </c>
      <c r="B7772" s="366">
        <v>1512.93</v>
      </c>
    </row>
    <row r="7773" spans="1:2">
      <c r="A7773" s="365" t="s">
        <v>7935</v>
      </c>
      <c r="B7773" s="366">
        <v>1512.93</v>
      </c>
    </row>
    <row r="7774" spans="1:2">
      <c r="A7774" s="365" t="s">
        <v>7936</v>
      </c>
      <c r="B7774" s="366">
        <v>2320.85</v>
      </c>
    </row>
    <row r="7775" spans="1:2">
      <c r="A7775" s="365" t="s">
        <v>7937</v>
      </c>
      <c r="B7775" s="366">
        <v>2320.85</v>
      </c>
    </row>
    <row r="7776" spans="1:2">
      <c r="A7776" s="365" t="s">
        <v>7938</v>
      </c>
      <c r="B7776" s="366">
        <v>2969.48</v>
      </c>
    </row>
    <row r="7777" spans="1:2">
      <c r="A7777" s="365" t="s">
        <v>7939</v>
      </c>
      <c r="B7777" s="366">
        <v>2969.48</v>
      </c>
    </row>
    <row r="7778" spans="1:2">
      <c r="A7778" s="365" t="s">
        <v>7940</v>
      </c>
      <c r="B7778" s="366">
        <v>3299.09</v>
      </c>
    </row>
    <row r="7779" spans="1:2">
      <c r="A7779" s="365" t="s">
        <v>7941</v>
      </c>
      <c r="B7779" s="366">
        <v>3299.09</v>
      </c>
    </row>
    <row r="7780" spans="1:2">
      <c r="A7780" s="365" t="s">
        <v>7942</v>
      </c>
      <c r="B7780" s="366">
        <v>5179.9799999999996</v>
      </c>
    </row>
    <row r="7781" spans="1:2">
      <c r="A7781" s="365" t="s">
        <v>7943</v>
      </c>
      <c r="B7781" s="366">
        <v>5179.9799999999996</v>
      </c>
    </row>
    <row r="7782" spans="1:2">
      <c r="A7782" s="365" t="s">
        <v>7944</v>
      </c>
      <c r="B7782" s="366">
        <v>7810.8</v>
      </c>
    </row>
    <row r="7783" spans="1:2">
      <c r="A7783" s="365" t="s">
        <v>7945</v>
      </c>
      <c r="B7783" s="366">
        <v>7810.8</v>
      </c>
    </row>
    <row r="7784" spans="1:2">
      <c r="A7784" s="365" t="s">
        <v>7946</v>
      </c>
      <c r="B7784" s="366">
        <v>23.71</v>
      </c>
    </row>
    <row r="7785" spans="1:2">
      <c r="A7785" s="365" t="s">
        <v>7947</v>
      </c>
      <c r="B7785" s="366">
        <v>23.71</v>
      </c>
    </row>
    <row r="7786" spans="1:2">
      <c r="A7786" s="365" t="s">
        <v>7948</v>
      </c>
      <c r="B7786" s="366">
        <v>57.88</v>
      </c>
    </row>
    <row r="7787" spans="1:2">
      <c r="A7787" s="365" t="s">
        <v>7949</v>
      </c>
      <c r="B7787" s="366">
        <v>57.88</v>
      </c>
    </row>
    <row r="7788" spans="1:2">
      <c r="A7788" s="365" t="s">
        <v>7950</v>
      </c>
      <c r="B7788" s="366">
        <v>97.2</v>
      </c>
    </row>
    <row r="7789" spans="1:2">
      <c r="A7789" s="365" t="s">
        <v>7951</v>
      </c>
      <c r="B7789" s="366">
        <v>97.2</v>
      </c>
    </row>
    <row r="7790" spans="1:2">
      <c r="A7790" s="365" t="s">
        <v>7952</v>
      </c>
      <c r="B7790" s="366">
        <v>31.21</v>
      </c>
    </row>
    <row r="7791" spans="1:2">
      <c r="A7791" s="365" t="s">
        <v>7953</v>
      </c>
      <c r="B7791" s="366">
        <v>31.21</v>
      </c>
    </row>
    <row r="7792" spans="1:2">
      <c r="A7792" s="365" t="s">
        <v>7954</v>
      </c>
      <c r="B7792" s="366">
        <v>78.239999999999995</v>
      </c>
    </row>
    <row r="7793" spans="1:2">
      <c r="A7793" s="365" t="s">
        <v>7955</v>
      </c>
      <c r="B7793" s="366">
        <v>78.239999999999995</v>
      </c>
    </row>
    <row r="7794" spans="1:2">
      <c r="A7794" s="365" t="s">
        <v>7956</v>
      </c>
      <c r="B7794" s="366">
        <v>141.25</v>
      </c>
    </row>
    <row r="7795" spans="1:2">
      <c r="A7795" s="365" t="s">
        <v>7957</v>
      </c>
      <c r="B7795" s="366">
        <v>141.25</v>
      </c>
    </row>
    <row r="7796" spans="1:2">
      <c r="A7796" s="365" t="s">
        <v>7958</v>
      </c>
      <c r="B7796" s="366">
        <v>18</v>
      </c>
    </row>
    <row r="7797" spans="1:2">
      <c r="A7797" s="365" t="s">
        <v>7959</v>
      </c>
      <c r="B7797" s="366">
        <v>18</v>
      </c>
    </row>
    <row r="7798" spans="1:2">
      <c r="A7798" s="365" t="s">
        <v>7960</v>
      </c>
      <c r="B7798" s="366">
        <v>28</v>
      </c>
    </row>
    <row r="7799" spans="1:2">
      <c r="A7799" s="365" t="s">
        <v>7961</v>
      </c>
      <c r="B7799" s="366">
        <v>28</v>
      </c>
    </row>
    <row r="7800" spans="1:2">
      <c r="A7800" s="365" t="s">
        <v>7962</v>
      </c>
      <c r="B7800" s="366">
        <v>44</v>
      </c>
    </row>
    <row r="7801" spans="1:2">
      <c r="A7801" s="365" t="s">
        <v>7963</v>
      </c>
      <c r="B7801" s="366">
        <v>44</v>
      </c>
    </row>
    <row r="7802" spans="1:2">
      <c r="A7802" s="365" t="s">
        <v>7964</v>
      </c>
      <c r="B7802" s="366">
        <v>82</v>
      </c>
    </row>
    <row r="7803" spans="1:2">
      <c r="A7803" s="365" t="s">
        <v>7965</v>
      </c>
      <c r="B7803" s="366">
        <v>82</v>
      </c>
    </row>
    <row r="7804" spans="1:2">
      <c r="A7804" s="365" t="s">
        <v>7966</v>
      </c>
      <c r="B7804" s="366">
        <v>110</v>
      </c>
    </row>
    <row r="7805" spans="1:2">
      <c r="A7805" s="365" t="s">
        <v>7967</v>
      </c>
      <c r="B7805" s="366">
        <v>110</v>
      </c>
    </row>
    <row r="7806" spans="1:2">
      <c r="A7806" s="365" t="s">
        <v>7968</v>
      </c>
      <c r="B7806" s="366">
        <v>393.5</v>
      </c>
    </row>
    <row r="7807" spans="1:2">
      <c r="A7807" s="365" t="s">
        <v>7969</v>
      </c>
      <c r="B7807" s="366">
        <v>357.58</v>
      </c>
    </row>
    <row r="7808" spans="1:2">
      <c r="A7808" s="365" t="s">
        <v>7970</v>
      </c>
      <c r="B7808" s="366">
        <v>441.38</v>
      </c>
    </row>
    <row r="7809" spans="1:2">
      <c r="A7809" s="365" t="s">
        <v>7971</v>
      </c>
      <c r="B7809" s="366">
        <v>399.07</v>
      </c>
    </row>
    <row r="7810" spans="1:2">
      <c r="A7810" s="365" t="s">
        <v>7972</v>
      </c>
      <c r="B7810" s="366">
        <v>1810.71</v>
      </c>
    </row>
    <row r="7811" spans="1:2">
      <c r="A7811" s="365" t="s">
        <v>7973</v>
      </c>
      <c r="B7811" s="366">
        <v>1585.65</v>
      </c>
    </row>
    <row r="7812" spans="1:2">
      <c r="A7812" s="365" t="s">
        <v>7974</v>
      </c>
      <c r="B7812" s="366">
        <v>2154.2800000000002</v>
      </c>
    </row>
    <row r="7813" spans="1:2">
      <c r="A7813" s="365" t="s">
        <v>7975</v>
      </c>
      <c r="B7813" s="366">
        <v>1883.36</v>
      </c>
    </row>
    <row r="7814" spans="1:2">
      <c r="A7814" s="365" t="s">
        <v>7976</v>
      </c>
      <c r="B7814" s="366">
        <v>2303.83</v>
      </c>
    </row>
    <row r="7815" spans="1:2">
      <c r="A7815" s="365" t="s">
        <v>7977</v>
      </c>
      <c r="B7815" s="366">
        <v>2012.96</v>
      </c>
    </row>
    <row r="7816" spans="1:2">
      <c r="A7816" s="365" t="s">
        <v>7978</v>
      </c>
      <c r="B7816" s="366">
        <v>2376.59</v>
      </c>
    </row>
    <row r="7817" spans="1:2">
      <c r="A7817" s="365" t="s">
        <v>7979</v>
      </c>
      <c r="B7817" s="366">
        <v>2076</v>
      </c>
    </row>
    <row r="7818" spans="1:2">
      <c r="A7818" s="365" t="s">
        <v>7980</v>
      </c>
      <c r="B7818" s="366">
        <v>147.82</v>
      </c>
    </row>
    <row r="7819" spans="1:2">
      <c r="A7819" s="365" t="s">
        <v>7981</v>
      </c>
      <c r="B7819" s="366">
        <v>128.09</v>
      </c>
    </row>
    <row r="7820" spans="1:2">
      <c r="A7820" s="365" t="s">
        <v>7982</v>
      </c>
      <c r="B7820" s="366">
        <v>177.17</v>
      </c>
    </row>
    <row r="7821" spans="1:2">
      <c r="A7821" s="365" t="s">
        <v>7983</v>
      </c>
      <c r="B7821" s="366">
        <v>153.53</v>
      </c>
    </row>
    <row r="7822" spans="1:2">
      <c r="A7822" s="365" t="s">
        <v>7984</v>
      </c>
      <c r="B7822" s="366">
        <v>605.30999999999995</v>
      </c>
    </row>
    <row r="7823" spans="1:2">
      <c r="A7823" s="365" t="s">
        <v>7985</v>
      </c>
      <c r="B7823" s="366">
        <v>524.53</v>
      </c>
    </row>
    <row r="7824" spans="1:2">
      <c r="A7824" s="365" t="s">
        <v>7986</v>
      </c>
      <c r="B7824" s="366">
        <v>730.9</v>
      </c>
    </row>
    <row r="7825" spans="1:2">
      <c r="A7825" s="365" t="s">
        <v>7987</v>
      </c>
      <c r="B7825" s="366">
        <v>633.37</v>
      </c>
    </row>
    <row r="7826" spans="1:2">
      <c r="A7826" s="365" t="s">
        <v>7988</v>
      </c>
      <c r="B7826" s="366">
        <v>785.39</v>
      </c>
    </row>
    <row r="7827" spans="1:2">
      <c r="A7827" s="365" t="s">
        <v>7989</v>
      </c>
      <c r="B7827" s="366">
        <v>680.58</v>
      </c>
    </row>
    <row r="7828" spans="1:2">
      <c r="A7828" s="365" t="s">
        <v>7990</v>
      </c>
      <c r="B7828" s="366">
        <v>811.95</v>
      </c>
    </row>
    <row r="7829" spans="1:2">
      <c r="A7829" s="365" t="s">
        <v>7991</v>
      </c>
      <c r="B7829" s="366">
        <v>703.6</v>
      </c>
    </row>
    <row r="7830" spans="1:2">
      <c r="A7830" s="365" t="s">
        <v>7992</v>
      </c>
      <c r="B7830" s="366">
        <v>1221.48</v>
      </c>
    </row>
    <row r="7831" spans="1:2">
      <c r="A7831" s="365" t="s">
        <v>7993</v>
      </c>
      <c r="B7831" s="366">
        <v>1077.31</v>
      </c>
    </row>
    <row r="7832" spans="1:2">
      <c r="A7832" s="365" t="s">
        <v>7994</v>
      </c>
      <c r="B7832" s="366">
        <v>2200</v>
      </c>
    </row>
    <row r="7833" spans="1:2">
      <c r="A7833" s="365" t="s">
        <v>7995</v>
      </c>
      <c r="B7833" s="366">
        <v>2200</v>
      </c>
    </row>
    <row r="7834" spans="1:2">
      <c r="A7834" s="365" t="s">
        <v>7996</v>
      </c>
      <c r="B7834" s="366">
        <v>1996</v>
      </c>
    </row>
    <row r="7835" spans="1:2">
      <c r="A7835" s="365" t="s">
        <v>7997</v>
      </c>
      <c r="B7835" s="366">
        <v>1996</v>
      </c>
    </row>
    <row r="7836" spans="1:2">
      <c r="A7836" s="365" t="s">
        <v>7998</v>
      </c>
      <c r="B7836" s="366">
        <v>2502.9</v>
      </c>
    </row>
    <row r="7837" spans="1:2">
      <c r="A7837" s="365" t="s">
        <v>7999</v>
      </c>
      <c r="B7837" s="366">
        <v>2502.9</v>
      </c>
    </row>
    <row r="7838" spans="1:2">
      <c r="A7838" s="365" t="s">
        <v>8000</v>
      </c>
      <c r="B7838" s="366">
        <v>2502.9</v>
      </c>
    </row>
    <row r="7839" spans="1:2">
      <c r="A7839" s="365" t="s">
        <v>8001</v>
      </c>
      <c r="B7839" s="366">
        <v>2502.9</v>
      </c>
    </row>
    <row r="7840" spans="1:2">
      <c r="A7840" s="365" t="s">
        <v>8002</v>
      </c>
      <c r="B7840" s="366">
        <v>2336.04</v>
      </c>
    </row>
    <row r="7841" spans="1:2">
      <c r="A7841" s="365" t="s">
        <v>8003</v>
      </c>
      <c r="B7841" s="366">
        <v>2336.04</v>
      </c>
    </row>
    <row r="7842" spans="1:2">
      <c r="A7842" s="365" t="s">
        <v>8004</v>
      </c>
      <c r="B7842" s="366">
        <v>2336.04</v>
      </c>
    </row>
    <row r="7843" spans="1:2">
      <c r="A7843" s="365" t="s">
        <v>8005</v>
      </c>
      <c r="B7843" s="366">
        <v>2336.04</v>
      </c>
    </row>
    <row r="7844" spans="1:2">
      <c r="A7844" s="365" t="s">
        <v>8006</v>
      </c>
      <c r="B7844" s="366">
        <v>890.34</v>
      </c>
    </row>
    <row r="7845" spans="1:2">
      <c r="A7845" s="365" t="s">
        <v>8007</v>
      </c>
      <c r="B7845" s="366">
        <v>868.65</v>
      </c>
    </row>
    <row r="7846" spans="1:2">
      <c r="A7846" s="365" t="s">
        <v>8008</v>
      </c>
      <c r="B7846" s="366">
        <v>2512.59</v>
      </c>
    </row>
    <row r="7847" spans="1:2">
      <c r="A7847" s="365" t="s">
        <v>8009</v>
      </c>
      <c r="B7847" s="366">
        <v>2490.9</v>
      </c>
    </row>
    <row r="7848" spans="1:2">
      <c r="A7848" s="365" t="s">
        <v>8010</v>
      </c>
      <c r="B7848" s="366">
        <v>838.99</v>
      </c>
    </row>
    <row r="7849" spans="1:2">
      <c r="A7849" s="365" t="s">
        <v>8011</v>
      </c>
      <c r="B7849" s="366">
        <v>817.3</v>
      </c>
    </row>
    <row r="7850" spans="1:2">
      <c r="A7850" s="365" t="s">
        <v>8012</v>
      </c>
      <c r="B7850" s="366">
        <v>1402.29</v>
      </c>
    </row>
    <row r="7851" spans="1:2">
      <c r="A7851" s="365" t="s">
        <v>8013</v>
      </c>
      <c r="B7851" s="366">
        <v>1380.6</v>
      </c>
    </row>
    <row r="7852" spans="1:2">
      <c r="A7852" s="365" t="s">
        <v>8014</v>
      </c>
      <c r="B7852" s="366">
        <v>1675.79</v>
      </c>
    </row>
    <row r="7853" spans="1:2">
      <c r="A7853" s="365" t="s">
        <v>8015</v>
      </c>
      <c r="B7853" s="366">
        <v>1654.1</v>
      </c>
    </row>
    <row r="7854" spans="1:2">
      <c r="A7854" s="365" t="s">
        <v>8016</v>
      </c>
      <c r="B7854" s="366">
        <v>750.22</v>
      </c>
    </row>
    <row r="7855" spans="1:2">
      <c r="A7855" s="365" t="s">
        <v>8017</v>
      </c>
      <c r="B7855" s="366">
        <v>723.71</v>
      </c>
    </row>
    <row r="7856" spans="1:2">
      <c r="A7856" s="365" t="s">
        <v>8018</v>
      </c>
      <c r="B7856" s="366">
        <v>705.28</v>
      </c>
    </row>
    <row r="7857" spans="1:2">
      <c r="A7857" s="365" t="s">
        <v>8019</v>
      </c>
      <c r="B7857" s="366">
        <v>678.77</v>
      </c>
    </row>
    <row r="7858" spans="1:2">
      <c r="A7858" s="365" t="s">
        <v>8020</v>
      </c>
      <c r="B7858" s="366">
        <v>664.8</v>
      </c>
    </row>
    <row r="7859" spans="1:2">
      <c r="A7859" s="365" t="s">
        <v>8021</v>
      </c>
      <c r="B7859" s="366">
        <v>638.28</v>
      </c>
    </row>
    <row r="7860" spans="1:2">
      <c r="A7860" s="365" t="s">
        <v>8022</v>
      </c>
      <c r="B7860" s="366">
        <v>600.48</v>
      </c>
    </row>
    <row r="7861" spans="1:2">
      <c r="A7861" s="365" t="s">
        <v>8023</v>
      </c>
      <c r="B7861" s="366">
        <v>573.97</v>
      </c>
    </row>
    <row r="7862" spans="1:2">
      <c r="A7862" s="365" t="s">
        <v>8024</v>
      </c>
      <c r="B7862" s="366">
        <v>568.71</v>
      </c>
    </row>
    <row r="7863" spans="1:2">
      <c r="A7863" s="365" t="s">
        <v>8025</v>
      </c>
      <c r="B7863" s="366">
        <v>542.20000000000005</v>
      </c>
    </row>
    <row r="7864" spans="1:2">
      <c r="A7864" s="365" t="s">
        <v>8026</v>
      </c>
      <c r="B7864" s="366">
        <v>539.67999999999995</v>
      </c>
    </row>
    <row r="7865" spans="1:2">
      <c r="A7865" s="365" t="s">
        <v>8027</v>
      </c>
      <c r="B7865" s="366">
        <v>513.16999999999996</v>
      </c>
    </row>
    <row r="7866" spans="1:2">
      <c r="A7866" s="365" t="s">
        <v>8028</v>
      </c>
      <c r="B7866" s="366">
        <v>519.97</v>
      </c>
    </row>
    <row r="7867" spans="1:2">
      <c r="A7867" s="365" t="s">
        <v>8029</v>
      </c>
      <c r="B7867" s="366">
        <v>493.46</v>
      </c>
    </row>
    <row r="7868" spans="1:2">
      <c r="A7868" s="365" t="s">
        <v>8030</v>
      </c>
      <c r="B7868" s="366">
        <v>493.29</v>
      </c>
    </row>
    <row r="7869" spans="1:2">
      <c r="A7869" s="365" t="s">
        <v>8031</v>
      </c>
      <c r="B7869" s="366">
        <v>466.78</v>
      </c>
    </row>
    <row r="7870" spans="1:2">
      <c r="A7870" s="365" t="s">
        <v>8032</v>
      </c>
      <c r="B7870" s="366">
        <v>559.33000000000004</v>
      </c>
    </row>
    <row r="7871" spans="1:2">
      <c r="A7871" s="365" t="s">
        <v>8033</v>
      </c>
      <c r="B7871" s="366">
        <v>532.82000000000005</v>
      </c>
    </row>
    <row r="7872" spans="1:2">
      <c r="A7872" s="365" t="s">
        <v>8034</v>
      </c>
      <c r="B7872" s="366">
        <v>522.09</v>
      </c>
    </row>
    <row r="7873" spans="1:2">
      <c r="A7873" s="365" t="s">
        <v>8035</v>
      </c>
      <c r="B7873" s="366">
        <v>495.58</v>
      </c>
    </row>
    <row r="7874" spans="1:2">
      <c r="A7874" s="365" t="s">
        <v>8036</v>
      </c>
      <c r="B7874" s="366">
        <v>665.15</v>
      </c>
    </row>
    <row r="7875" spans="1:2">
      <c r="A7875" s="365" t="s">
        <v>8037</v>
      </c>
      <c r="B7875" s="366">
        <v>638.64</v>
      </c>
    </row>
    <row r="7876" spans="1:2">
      <c r="A7876" s="365" t="s">
        <v>8038</v>
      </c>
      <c r="B7876" s="366">
        <v>617.80999999999995</v>
      </c>
    </row>
    <row r="7877" spans="1:2">
      <c r="A7877" s="365" t="s">
        <v>8039</v>
      </c>
      <c r="B7877" s="366">
        <v>591.29999999999995</v>
      </c>
    </row>
    <row r="7878" spans="1:2">
      <c r="A7878" s="365" t="s">
        <v>8040</v>
      </c>
      <c r="B7878" s="366">
        <v>1172.57</v>
      </c>
    </row>
    <row r="7879" spans="1:2">
      <c r="A7879" s="365" t="s">
        <v>8041</v>
      </c>
      <c r="B7879" s="366">
        <v>1146.05</v>
      </c>
    </row>
    <row r="7880" spans="1:2">
      <c r="A7880" s="365" t="s">
        <v>8042</v>
      </c>
      <c r="B7880" s="366">
        <v>579.61</v>
      </c>
    </row>
    <row r="7881" spans="1:2">
      <c r="A7881" s="365" t="s">
        <v>8043</v>
      </c>
      <c r="B7881" s="366">
        <v>553.1</v>
      </c>
    </row>
    <row r="7882" spans="1:2">
      <c r="A7882" s="365" t="s">
        <v>8044</v>
      </c>
      <c r="B7882" s="366">
        <v>474.25</v>
      </c>
    </row>
    <row r="7883" spans="1:2">
      <c r="A7883" s="365" t="s">
        <v>8045</v>
      </c>
      <c r="B7883" s="366">
        <v>447.74</v>
      </c>
    </row>
    <row r="7884" spans="1:2">
      <c r="A7884" s="365" t="s">
        <v>8046</v>
      </c>
      <c r="B7884" s="366">
        <v>425.47</v>
      </c>
    </row>
    <row r="7885" spans="1:2">
      <c r="A7885" s="365" t="s">
        <v>8047</v>
      </c>
      <c r="B7885" s="366">
        <v>398.96</v>
      </c>
    </row>
    <row r="7886" spans="1:2">
      <c r="A7886" s="365" t="s">
        <v>8048</v>
      </c>
      <c r="B7886" s="366">
        <v>399.16</v>
      </c>
    </row>
    <row r="7887" spans="1:2">
      <c r="A7887" s="365" t="s">
        <v>8049</v>
      </c>
      <c r="B7887" s="366">
        <v>372.65</v>
      </c>
    </row>
    <row r="7888" spans="1:2">
      <c r="A7888" s="365" t="s">
        <v>8050</v>
      </c>
      <c r="B7888" s="366">
        <v>471.35</v>
      </c>
    </row>
    <row r="7889" spans="1:2">
      <c r="A7889" s="365" t="s">
        <v>8051</v>
      </c>
      <c r="B7889" s="366">
        <v>444.83</v>
      </c>
    </row>
    <row r="7890" spans="1:2">
      <c r="A7890" s="365" t="s">
        <v>8052</v>
      </c>
      <c r="B7890" s="366">
        <v>509.97</v>
      </c>
    </row>
    <row r="7891" spans="1:2">
      <c r="A7891" s="365" t="s">
        <v>8053</v>
      </c>
      <c r="B7891" s="366">
        <v>483.46</v>
      </c>
    </row>
    <row r="7892" spans="1:2">
      <c r="A7892" s="365" t="s">
        <v>8054</v>
      </c>
      <c r="B7892" s="366">
        <v>488.34</v>
      </c>
    </row>
    <row r="7893" spans="1:2">
      <c r="A7893" s="365" t="s">
        <v>8055</v>
      </c>
      <c r="B7893" s="366">
        <v>461.83</v>
      </c>
    </row>
    <row r="7894" spans="1:2">
      <c r="A7894" s="365" t="s">
        <v>8056</v>
      </c>
      <c r="B7894" s="366">
        <v>505.14</v>
      </c>
    </row>
    <row r="7895" spans="1:2">
      <c r="A7895" s="365" t="s">
        <v>8057</v>
      </c>
      <c r="B7895" s="366">
        <v>478.62</v>
      </c>
    </row>
    <row r="7896" spans="1:2">
      <c r="A7896" s="365" t="s">
        <v>8058</v>
      </c>
      <c r="B7896" s="366">
        <v>525.69000000000005</v>
      </c>
    </row>
    <row r="7897" spans="1:2">
      <c r="A7897" s="365" t="s">
        <v>8059</v>
      </c>
      <c r="B7897" s="366">
        <v>499.18</v>
      </c>
    </row>
    <row r="7898" spans="1:2">
      <c r="A7898" s="365" t="s">
        <v>8060</v>
      </c>
      <c r="B7898" s="366">
        <v>638.61</v>
      </c>
    </row>
    <row r="7899" spans="1:2">
      <c r="A7899" s="365" t="s">
        <v>8061</v>
      </c>
      <c r="B7899" s="366">
        <v>612.1</v>
      </c>
    </row>
    <row r="7900" spans="1:2">
      <c r="A7900" s="365" t="s">
        <v>8062</v>
      </c>
      <c r="B7900" s="366">
        <v>516.35</v>
      </c>
    </row>
    <row r="7901" spans="1:2">
      <c r="A7901" s="365" t="s">
        <v>8063</v>
      </c>
      <c r="B7901" s="366">
        <v>489.84</v>
      </c>
    </row>
    <row r="7902" spans="1:2">
      <c r="A7902" s="365" t="s">
        <v>8064</v>
      </c>
      <c r="B7902" s="366">
        <v>469.16</v>
      </c>
    </row>
    <row r="7903" spans="1:2">
      <c r="A7903" s="365" t="s">
        <v>8065</v>
      </c>
      <c r="B7903" s="366">
        <v>442.65</v>
      </c>
    </row>
    <row r="7904" spans="1:2">
      <c r="A7904" s="365" t="s">
        <v>8066</v>
      </c>
      <c r="B7904" s="366">
        <v>815.36</v>
      </c>
    </row>
    <row r="7905" spans="1:2">
      <c r="A7905" s="365" t="s">
        <v>8067</v>
      </c>
      <c r="B7905" s="366">
        <v>788.85</v>
      </c>
    </row>
    <row r="7906" spans="1:2">
      <c r="A7906" s="365" t="s">
        <v>8068</v>
      </c>
      <c r="B7906" s="366">
        <v>596.11</v>
      </c>
    </row>
    <row r="7907" spans="1:2">
      <c r="A7907" s="365" t="s">
        <v>8069</v>
      </c>
      <c r="B7907" s="366">
        <v>591.29</v>
      </c>
    </row>
    <row r="7908" spans="1:2">
      <c r="A7908" s="365" t="s">
        <v>8070</v>
      </c>
      <c r="B7908" s="366">
        <v>556.23</v>
      </c>
    </row>
    <row r="7909" spans="1:2">
      <c r="A7909" s="365" t="s">
        <v>8071</v>
      </c>
      <c r="B7909" s="366">
        <v>550.73</v>
      </c>
    </row>
    <row r="7910" spans="1:2">
      <c r="A7910" s="365" t="s">
        <v>8072</v>
      </c>
      <c r="B7910" s="366">
        <v>520.62</v>
      </c>
    </row>
    <row r="7911" spans="1:2">
      <c r="A7911" s="365" t="s">
        <v>8073</v>
      </c>
      <c r="B7911" s="366">
        <v>514.48</v>
      </c>
    </row>
    <row r="7912" spans="1:2">
      <c r="A7912" s="365" t="s">
        <v>8074</v>
      </c>
      <c r="B7912" s="366">
        <v>466.24</v>
      </c>
    </row>
    <row r="7913" spans="1:2">
      <c r="A7913" s="365" t="s">
        <v>8075</v>
      </c>
      <c r="B7913" s="366">
        <v>458.77</v>
      </c>
    </row>
    <row r="7914" spans="1:2">
      <c r="A7914" s="365" t="s">
        <v>8076</v>
      </c>
      <c r="B7914" s="366">
        <v>444.41</v>
      </c>
    </row>
    <row r="7915" spans="1:2">
      <c r="A7915" s="365" t="s">
        <v>8077</v>
      </c>
      <c r="B7915" s="366">
        <v>435.61</v>
      </c>
    </row>
    <row r="7916" spans="1:2">
      <c r="A7916" s="365" t="s">
        <v>8078</v>
      </c>
      <c r="B7916" s="366">
        <v>425.31</v>
      </c>
    </row>
    <row r="7917" spans="1:2">
      <c r="A7917" s="365" t="s">
        <v>8079</v>
      </c>
      <c r="B7917" s="366">
        <v>415.19</v>
      </c>
    </row>
    <row r="7918" spans="1:2">
      <c r="A7918" s="365" t="s">
        <v>8080</v>
      </c>
      <c r="B7918" s="366">
        <v>414.63</v>
      </c>
    </row>
    <row r="7919" spans="1:2">
      <c r="A7919" s="365" t="s">
        <v>8081</v>
      </c>
      <c r="B7919" s="366">
        <v>403.31</v>
      </c>
    </row>
    <row r="7920" spans="1:2">
      <c r="A7920" s="365" t="s">
        <v>8082</v>
      </c>
      <c r="B7920" s="366">
        <v>407.83</v>
      </c>
    </row>
    <row r="7921" spans="1:2">
      <c r="A7921" s="365" t="s">
        <v>8083</v>
      </c>
      <c r="B7921" s="366">
        <v>393.85</v>
      </c>
    </row>
    <row r="7922" spans="1:2">
      <c r="A7922" s="365" t="s">
        <v>8084</v>
      </c>
      <c r="B7922" s="366">
        <v>425.09</v>
      </c>
    </row>
    <row r="7923" spans="1:2">
      <c r="A7923" s="365" t="s">
        <v>8085</v>
      </c>
      <c r="B7923" s="366">
        <v>417.62</v>
      </c>
    </row>
    <row r="7924" spans="1:2">
      <c r="A7924" s="365" t="s">
        <v>8086</v>
      </c>
      <c r="B7924" s="366">
        <v>397.79</v>
      </c>
    </row>
    <row r="7925" spans="1:2">
      <c r="A7925" s="365" t="s">
        <v>8087</v>
      </c>
      <c r="B7925" s="366">
        <v>388.99</v>
      </c>
    </row>
    <row r="7926" spans="1:2">
      <c r="A7926" s="365" t="s">
        <v>8088</v>
      </c>
      <c r="B7926" s="366">
        <v>580.59</v>
      </c>
    </row>
    <row r="7927" spans="1:2">
      <c r="A7927" s="365" t="s">
        <v>8089</v>
      </c>
      <c r="B7927" s="366">
        <v>566.49</v>
      </c>
    </row>
    <row r="7928" spans="1:2">
      <c r="A7928" s="365" t="s">
        <v>8090</v>
      </c>
      <c r="B7928" s="366">
        <v>563.05999999999995</v>
      </c>
    </row>
    <row r="7929" spans="1:2">
      <c r="A7929" s="365" t="s">
        <v>8091</v>
      </c>
      <c r="B7929" s="366">
        <v>544.99</v>
      </c>
    </row>
    <row r="7930" spans="1:2">
      <c r="A7930" s="365" t="s">
        <v>8092</v>
      </c>
      <c r="B7930" s="366">
        <v>1048.26</v>
      </c>
    </row>
    <row r="7931" spans="1:2">
      <c r="A7931" s="365" t="s">
        <v>8093</v>
      </c>
      <c r="B7931" s="366">
        <v>1039.47</v>
      </c>
    </row>
    <row r="7932" spans="1:2">
      <c r="A7932" s="365" t="s">
        <v>8094</v>
      </c>
      <c r="B7932" s="366">
        <v>442.78</v>
      </c>
    </row>
    <row r="7933" spans="1:2">
      <c r="A7933" s="365" t="s">
        <v>8095</v>
      </c>
      <c r="B7933" s="366">
        <v>431.45</v>
      </c>
    </row>
    <row r="7934" spans="1:2">
      <c r="A7934" s="365" t="s">
        <v>8096</v>
      </c>
      <c r="B7934" s="366">
        <v>492.12</v>
      </c>
    </row>
    <row r="7935" spans="1:2">
      <c r="A7935" s="365" t="s">
        <v>8097</v>
      </c>
      <c r="B7935" s="366">
        <v>481.52</v>
      </c>
    </row>
    <row r="7936" spans="1:2">
      <c r="A7936" s="365" t="s">
        <v>8098</v>
      </c>
      <c r="B7936" s="366">
        <v>400.67</v>
      </c>
    </row>
    <row r="7937" spans="1:2">
      <c r="A7937" s="365" t="s">
        <v>8099</v>
      </c>
      <c r="B7937" s="366">
        <v>387.65</v>
      </c>
    </row>
    <row r="7938" spans="1:2">
      <c r="A7938" s="365" t="s">
        <v>8100</v>
      </c>
      <c r="B7938" s="366">
        <v>435.44</v>
      </c>
    </row>
    <row r="7939" spans="1:2">
      <c r="A7939" s="365" t="s">
        <v>8101</v>
      </c>
      <c r="B7939" s="366">
        <v>429.29</v>
      </c>
    </row>
    <row r="7940" spans="1:2">
      <c r="A7940" s="365" t="s">
        <v>8102</v>
      </c>
      <c r="B7940" s="366">
        <v>349.95</v>
      </c>
    </row>
    <row r="7941" spans="1:2">
      <c r="A7941" s="365" t="s">
        <v>8103</v>
      </c>
      <c r="B7941" s="366">
        <v>341.15</v>
      </c>
    </row>
    <row r="7942" spans="1:2">
      <c r="A7942" s="365" t="s">
        <v>8104</v>
      </c>
      <c r="B7942" s="366">
        <v>319.44</v>
      </c>
    </row>
    <row r="7943" spans="1:2">
      <c r="A7943" s="365" t="s">
        <v>8105</v>
      </c>
      <c r="B7943" s="366">
        <v>308.11</v>
      </c>
    </row>
    <row r="7944" spans="1:2">
      <c r="A7944" s="365" t="s">
        <v>8106</v>
      </c>
      <c r="B7944" s="366">
        <v>313.7</v>
      </c>
    </row>
    <row r="7945" spans="1:2">
      <c r="A7945" s="365" t="s">
        <v>8107</v>
      </c>
      <c r="B7945" s="366">
        <v>299.72000000000003</v>
      </c>
    </row>
    <row r="7946" spans="1:2">
      <c r="A7946" s="365" t="s">
        <v>8108</v>
      </c>
      <c r="B7946" s="366">
        <v>405.26</v>
      </c>
    </row>
    <row r="7947" spans="1:2">
      <c r="A7947" s="365" t="s">
        <v>8109</v>
      </c>
      <c r="B7947" s="366">
        <v>396.47</v>
      </c>
    </row>
    <row r="7948" spans="1:2">
      <c r="A7948" s="365" t="s">
        <v>8110</v>
      </c>
      <c r="B7948" s="366">
        <v>395.6</v>
      </c>
    </row>
    <row r="7949" spans="1:2">
      <c r="A7949" s="365" t="s">
        <v>8111</v>
      </c>
      <c r="B7949" s="366">
        <v>385.48</v>
      </c>
    </row>
    <row r="7950" spans="1:2">
      <c r="A7950" s="365" t="s">
        <v>8112</v>
      </c>
      <c r="B7950" s="366">
        <v>383.01</v>
      </c>
    </row>
    <row r="7951" spans="1:2">
      <c r="A7951" s="365" t="s">
        <v>8113</v>
      </c>
      <c r="B7951" s="366">
        <v>371.68</v>
      </c>
    </row>
    <row r="7952" spans="1:2">
      <c r="A7952" s="365" t="s">
        <v>8114</v>
      </c>
      <c r="B7952" s="366">
        <v>390.57</v>
      </c>
    </row>
    <row r="7953" spans="1:2">
      <c r="A7953" s="365" t="s">
        <v>8115</v>
      </c>
      <c r="B7953" s="366">
        <v>376.59</v>
      </c>
    </row>
    <row r="7954" spans="1:2">
      <c r="A7954" s="365" t="s">
        <v>8116</v>
      </c>
      <c r="B7954" s="366">
        <v>460.11</v>
      </c>
    </row>
    <row r="7955" spans="1:2">
      <c r="A7955" s="365" t="s">
        <v>8117</v>
      </c>
      <c r="B7955" s="366">
        <v>443.48</v>
      </c>
    </row>
    <row r="7956" spans="1:2">
      <c r="A7956" s="365" t="s">
        <v>8118</v>
      </c>
      <c r="B7956" s="366">
        <v>494.44</v>
      </c>
    </row>
    <row r="7957" spans="1:2">
      <c r="A7957" s="365" t="s">
        <v>8119</v>
      </c>
      <c r="B7957" s="366">
        <v>488.29</v>
      </c>
    </row>
    <row r="7958" spans="1:2">
      <c r="A7958" s="365" t="s">
        <v>8120</v>
      </c>
      <c r="B7958" s="366">
        <v>392.05</v>
      </c>
    </row>
    <row r="7959" spans="1:2">
      <c r="A7959" s="365" t="s">
        <v>8121</v>
      </c>
      <c r="B7959" s="366">
        <v>383.25</v>
      </c>
    </row>
    <row r="7960" spans="1:2">
      <c r="A7960" s="365" t="s">
        <v>8122</v>
      </c>
      <c r="B7960" s="366">
        <v>363.82</v>
      </c>
    </row>
    <row r="7961" spans="1:2">
      <c r="A7961" s="365" t="s">
        <v>8123</v>
      </c>
      <c r="B7961" s="366">
        <v>352.5</v>
      </c>
    </row>
    <row r="7962" spans="1:2">
      <c r="A7962" s="365" t="s">
        <v>8124</v>
      </c>
      <c r="B7962" s="366">
        <v>215.96</v>
      </c>
    </row>
    <row r="7963" spans="1:2">
      <c r="A7963" s="365" t="s">
        <v>8125</v>
      </c>
      <c r="B7963" s="366">
        <v>210.47</v>
      </c>
    </row>
    <row r="7964" spans="1:2">
      <c r="A7964" s="365" t="s">
        <v>8126</v>
      </c>
      <c r="B7964" s="366">
        <v>1114.18</v>
      </c>
    </row>
    <row r="7965" spans="1:2">
      <c r="A7965" s="365" t="s">
        <v>8127</v>
      </c>
      <c r="B7965" s="366">
        <v>1083.96</v>
      </c>
    </row>
    <row r="7966" spans="1:2">
      <c r="A7966" s="365" t="s">
        <v>8128</v>
      </c>
      <c r="B7966" s="366">
        <v>735.02</v>
      </c>
    </row>
    <row r="7967" spans="1:2">
      <c r="A7967" s="365" t="s">
        <v>8129</v>
      </c>
      <c r="B7967" s="366">
        <v>707.9</v>
      </c>
    </row>
    <row r="7968" spans="1:2">
      <c r="A7968" s="365" t="s">
        <v>8130</v>
      </c>
      <c r="B7968" s="366">
        <v>709.53</v>
      </c>
    </row>
    <row r="7969" spans="1:2">
      <c r="A7969" s="365" t="s">
        <v>8131</v>
      </c>
      <c r="B7969" s="366">
        <v>674.04</v>
      </c>
    </row>
    <row r="7970" spans="1:2">
      <c r="A7970" s="365" t="s">
        <v>8132</v>
      </c>
      <c r="B7970" s="366">
        <v>62.93</v>
      </c>
    </row>
    <row r="7971" spans="1:2">
      <c r="A7971" s="365" t="s">
        <v>8133</v>
      </c>
      <c r="B7971" s="366">
        <v>58.34</v>
      </c>
    </row>
    <row r="7972" spans="1:2">
      <c r="A7972" s="365" t="s">
        <v>8134</v>
      </c>
      <c r="B7972" s="366">
        <v>18.649999999999999</v>
      </c>
    </row>
    <row r="7973" spans="1:2">
      <c r="A7973" s="365" t="s">
        <v>8135</v>
      </c>
      <c r="B7973" s="366">
        <v>16.149999999999999</v>
      </c>
    </row>
    <row r="7974" spans="1:2">
      <c r="A7974" s="365" t="s">
        <v>8136</v>
      </c>
      <c r="B7974" s="366">
        <v>182.56</v>
      </c>
    </row>
    <row r="7975" spans="1:2">
      <c r="A7975" s="365" t="s">
        <v>8137</v>
      </c>
      <c r="B7975" s="366">
        <v>179.47</v>
      </c>
    </row>
    <row r="7976" spans="1:2">
      <c r="A7976" s="365" t="s">
        <v>8138</v>
      </c>
      <c r="B7976" s="366">
        <v>73.680000000000007</v>
      </c>
    </row>
    <row r="7977" spans="1:2">
      <c r="A7977" s="365" t="s">
        <v>8139</v>
      </c>
      <c r="B7977" s="366">
        <v>71.180000000000007</v>
      </c>
    </row>
    <row r="7978" spans="1:2">
      <c r="A7978" s="365" t="s">
        <v>8140</v>
      </c>
      <c r="B7978" s="366">
        <v>694.59</v>
      </c>
    </row>
    <row r="7979" spans="1:2">
      <c r="A7979" s="365" t="s">
        <v>8141</v>
      </c>
      <c r="B7979" s="366">
        <v>668.08</v>
      </c>
    </row>
    <row r="7980" spans="1:2">
      <c r="A7980" s="365" t="s">
        <v>8142</v>
      </c>
      <c r="B7980" s="366">
        <v>1726.23</v>
      </c>
    </row>
    <row r="7981" spans="1:2">
      <c r="A7981" s="365" t="s">
        <v>8143</v>
      </c>
      <c r="B7981" s="366">
        <v>1699.72</v>
      </c>
    </row>
    <row r="7982" spans="1:2">
      <c r="A7982" s="365" t="s">
        <v>175</v>
      </c>
      <c r="B7982" s="366">
        <v>174.09</v>
      </c>
    </row>
    <row r="7983" spans="1:2">
      <c r="A7983" s="365" t="s">
        <v>8144</v>
      </c>
      <c r="B7983" s="366">
        <v>173.73</v>
      </c>
    </row>
    <row r="7984" spans="1:2">
      <c r="A7984" s="365" t="s">
        <v>8145</v>
      </c>
      <c r="B7984" s="366">
        <v>216.52</v>
      </c>
    </row>
    <row r="7985" spans="1:2">
      <c r="A7985" s="365" t="s">
        <v>8146</v>
      </c>
      <c r="B7985" s="366">
        <v>215.89</v>
      </c>
    </row>
    <row r="7986" spans="1:2">
      <c r="A7986" s="365" t="s">
        <v>8147</v>
      </c>
      <c r="B7986" s="366">
        <v>254.25</v>
      </c>
    </row>
    <row r="7987" spans="1:2">
      <c r="A7987" s="365" t="s">
        <v>8148</v>
      </c>
      <c r="B7987" s="366">
        <v>253.62</v>
      </c>
    </row>
    <row r="7988" spans="1:2">
      <c r="A7988" s="365" t="s">
        <v>8149</v>
      </c>
      <c r="B7988" s="366">
        <v>142.52000000000001</v>
      </c>
    </row>
    <row r="7989" spans="1:2">
      <c r="A7989" s="365" t="s">
        <v>8150</v>
      </c>
      <c r="B7989" s="366">
        <v>141.88999999999999</v>
      </c>
    </row>
    <row r="7990" spans="1:2">
      <c r="A7990" s="365" t="s">
        <v>8151</v>
      </c>
      <c r="B7990" s="366">
        <v>138.15</v>
      </c>
    </row>
    <row r="7991" spans="1:2">
      <c r="A7991" s="365" t="s">
        <v>8152</v>
      </c>
      <c r="B7991" s="366">
        <v>137.69</v>
      </c>
    </row>
    <row r="7992" spans="1:2">
      <c r="A7992" s="365" t="s">
        <v>71</v>
      </c>
      <c r="B7992" s="366">
        <v>138.15</v>
      </c>
    </row>
    <row r="7993" spans="1:2">
      <c r="A7993" s="365" t="s">
        <v>8153</v>
      </c>
      <c r="B7993" s="366">
        <v>137.69</v>
      </c>
    </row>
    <row r="7994" spans="1:2">
      <c r="A7994" s="365" t="s">
        <v>8154</v>
      </c>
      <c r="B7994" s="366">
        <v>248.64</v>
      </c>
    </row>
    <row r="7995" spans="1:2">
      <c r="A7995" s="365" t="s">
        <v>8155</v>
      </c>
      <c r="B7995" s="366">
        <v>245.96</v>
      </c>
    </row>
    <row r="7996" spans="1:2">
      <c r="A7996" s="365" t="s">
        <v>8156</v>
      </c>
      <c r="B7996" s="366">
        <v>17.41</v>
      </c>
    </row>
    <row r="7997" spans="1:2">
      <c r="A7997" s="365" t="s">
        <v>8157</v>
      </c>
      <c r="B7997" s="366">
        <v>16.920000000000002</v>
      </c>
    </row>
    <row r="7998" spans="1:2">
      <c r="A7998" s="365" t="s">
        <v>8158</v>
      </c>
      <c r="B7998" s="366">
        <v>14.96</v>
      </c>
    </row>
    <row r="7999" spans="1:2">
      <c r="A7999" s="365" t="s">
        <v>8159</v>
      </c>
      <c r="B7999" s="366">
        <v>14.54</v>
      </c>
    </row>
    <row r="8000" spans="1:2">
      <c r="A8000" s="365" t="s">
        <v>8160</v>
      </c>
      <c r="B8000" s="366">
        <v>67.83</v>
      </c>
    </row>
    <row r="8001" spans="1:2">
      <c r="A8001" s="365" t="s">
        <v>8161</v>
      </c>
      <c r="B8001" s="366">
        <v>67.400000000000006</v>
      </c>
    </row>
    <row r="8002" spans="1:2">
      <c r="A8002" s="365" t="s">
        <v>8162</v>
      </c>
      <c r="B8002" s="366">
        <v>125.22</v>
      </c>
    </row>
    <row r="8003" spans="1:2">
      <c r="A8003" s="365" t="s">
        <v>8163</v>
      </c>
      <c r="B8003" s="366">
        <v>123.49</v>
      </c>
    </row>
    <row r="8004" spans="1:2">
      <c r="A8004" s="365" t="s">
        <v>8164</v>
      </c>
      <c r="B8004" s="366">
        <v>146.58000000000001</v>
      </c>
    </row>
    <row r="8005" spans="1:2">
      <c r="A8005" s="365" t="s">
        <v>8165</v>
      </c>
      <c r="B8005" s="366">
        <v>144.49</v>
      </c>
    </row>
    <row r="8006" spans="1:2">
      <c r="A8006" s="365" t="s">
        <v>8166</v>
      </c>
      <c r="B8006" s="366">
        <v>93</v>
      </c>
    </row>
    <row r="8007" spans="1:2">
      <c r="A8007" s="365" t="s">
        <v>8167</v>
      </c>
      <c r="B8007" s="366">
        <v>92.55</v>
      </c>
    </row>
    <row r="8008" spans="1:2">
      <c r="A8008" s="365" t="s">
        <v>8168</v>
      </c>
      <c r="B8008" s="366">
        <v>74.27</v>
      </c>
    </row>
    <row r="8009" spans="1:2">
      <c r="A8009" s="365" t="s">
        <v>8169</v>
      </c>
      <c r="B8009" s="366">
        <v>73.819999999999993</v>
      </c>
    </row>
    <row r="8010" spans="1:2">
      <c r="A8010" s="365" t="s">
        <v>8170</v>
      </c>
      <c r="B8010" s="366">
        <v>12.99</v>
      </c>
    </row>
    <row r="8011" spans="1:2">
      <c r="A8011" s="365" t="s">
        <v>8171</v>
      </c>
      <c r="B8011" s="366">
        <v>12.47</v>
      </c>
    </row>
    <row r="8012" spans="1:2">
      <c r="A8012" s="365" t="s">
        <v>8172</v>
      </c>
      <c r="B8012" s="366">
        <v>19.079999999999998</v>
      </c>
    </row>
    <row r="8013" spans="1:2">
      <c r="A8013" s="365" t="s">
        <v>8173</v>
      </c>
      <c r="B8013" s="366">
        <v>18.54</v>
      </c>
    </row>
    <row r="8014" spans="1:2">
      <c r="A8014" s="365" t="s">
        <v>8174</v>
      </c>
      <c r="B8014" s="366">
        <v>25.38</v>
      </c>
    </row>
    <row r="8015" spans="1:2">
      <c r="A8015" s="365" t="s">
        <v>8175</v>
      </c>
      <c r="B8015" s="366">
        <v>24.7</v>
      </c>
    </row>
    <row r="8016" spans="1:2">
      <c r="A8016" s="365" t="s">
        <v>8176</v>
      </c>
      <c r="B8016" s="366">
        <v>450.76</v>
      </c>
    </row>
    <row r="8017" spans="1:2">
      <c r="A8017" s="365" t="s">
        <v>8177</v>
      </c>
      <c r="B8017" s="366">
        <v>450.22</v>
      </c>
    </row>
    <row r="8018" spans="1:2">
      <c r="A8018" s="365" t="s">
        <v>8178</v>
      </c>
      <c r="B8018" s="366">
        <v>720.88</v>
      </c>
    </row>
    <row r="8019" spans="1:2">
      <c r="A8019" s="365" t="s">
        <v>8179</v>
      </c>
      <c r="B8019" s="366">
        <v>691.88</v>
      </c>
    </row>
    <row r="8020" spans="1:2">
      <c r="A8020" s="365" t="s">
        <v>8180</v>
      </c>
      <c r="B8020" s="366">
        <v>696.77</v>
      </c>
    </row>
    <row r="8021" spans="1:2">
      <c r="A8021" s="365" t="s">
        <v>8181</v>
      </c>
      <c r="B8021" s="366">
        <v>667.84</v>
      </c>
    </row>
    <row r="8022" spans="1:2">
      <c r="A8022" s="365" t="s">
        <v>8182</v>
      </c>
      <c r="B8022" s="366">
        <v>678.91</v>
      </c>
    </row>
    <row r="8023" spans="1:2">
      <c r="A8023" s="365" t="s">
        <v>8183</v>
      </c>
      <c r="B8023" s="366">
        <v>650.09</v>
      </c>
    </row>
    <row r="8024" spans="1:2">
      <c r="A8024" s="365" t="s">
        <v>8184</v>
      </c>
      <c r="B8024" s="366">
        <v>100.16</v>
      </c>
    </row>
    <row r="8025" spans="1:2">
      <c r="A8025" s="365" t="s">
        <v>8185</v>
      </c>
      <c r="B8025" s="366">
        <v>92.56</v>
      </c>
    </row>
    <row r="8026" spans="1:2">
      <c r="A8026" s="365" t="s">
        <v>8186</v>
      </c>
      <c r="B8026" s="366">
        <v>98.14</v>
      </c>
    </row>
    <row r="8027" spans="1:2">
      <c r="A8027" s="365" t="s">
        <v>8187</v>
      </c>
      <c r="B8027" s="366">
        <v>90.54</v>
      </c>
    </row>
    <row r="8028" spans="1:2">
      <c r="A8028" s="365" t="s">
        <v>8188</v>
      </c>
      <c r="B8028" s="366">
        <v>74.650000000000006</v>
      </c>
    </row>
    <row r="8029" spans="1:2">
      <c r="A8029" s="365" t="s">
        <v>8189</v>
      </c>
      <c r="B8029" s="366">
        <v>70.180000000000007</v>
      </c>
    </row>
    <row r="8030" spans="1:2">
      <c r="A8030" s="365" t="s">
        <v>8190</v>
      </c>
      <c r="B8030" s="366">
        <v>76.67</v>
      </c>
    </row>
    <row r="8031" spans="1:2">
      <c r="A8031" s="365" t="s">
        <v>8191</v>
      </c>
      <c r="B8031" s="366">
        <v>72.209999999999994</v>
      </c>
    </row>
    <row r="8032" spans="1:2">
      <c r="A8032" s="365" t="s">
        <v>8192</v>
      </c>
      <c r="B8032" s="366">
        <v>10.210000000000001</v>
      </c>
    </row>
    <row r="8033" spans="1:2">
      <c r="A8033" s="365" t="s">
        <v>8193</v>
      </c>
      <c r="B8033" s="366">
        <v>9.01</v>
      </c>
    </row>
    <row r="8034" spans="1:2">
      <c r="A8034" s="365" t="s">
        <v>8194</v>
      </c>
      <c r="B8034" s="366">
        <v>11.06</v>
      </c>
    </row>
    <row r="8035" spans="1:2">
      <c r="A8035" s="365" t="s">
        <v>8195</v>
      </c>
      <c r="B8035" s="366">
        <v>9.85</v>
      </c>
    </row>
    <row r="8036" spans="1:2">
      <c r="A8036" s="365" t="s">
        <v>8196</v>
      </c>
      <c r="B8036" s="366">
        <v>40.380000000000003</v>
      </c>
    </row>
    <row r="8037" spans="1:2">
      <c r="A8037" s="365" t="s">
        <v>8197</v>
      </c>
      <c r="B8037" s="366">
        <v>39.18</v>
      </c>
    </row>
    <row r="8038" spans="1:2">
      <c r="A8038" s="365" t="s">
        <v>8198</v>
      </c>
      <c r="B8038" s="366">
        <v>27.05</v>
      </c>
    </row>
    <row r="8039" spans="1:2">
      <c r="A8039" s="365" t="s">
        <v>8199</v>
      </c>
      <c r="B8039" s="366">
        <v>24.89</v>
      </c>
    </row>
    <row r="8040" spans="1:2">
      <c r="A8040" s="365" t="s">
        <v>8200</v>
      </c>
      <c r="B8040" s="366">
        <v>76.11</v>
      </c>
    </row>
    <row r="8041" spans="1:2">
      <c r="A8041" s="365" t="s">
        <v>8201</v>
      </c>
      <c r="B8041" s="366">
        <v>68.36</v>
      </c>
    </row>
    <row r="8042" spans="1:2">
      <c r="A8042" s="365" t="s">
        <v>8202</v>
      </c>
      <c r="B8042" s="366">
        <v>52.62</v>
      </c>
    </row>
    <row r="8043" spans="1:2">
      <c r="A8043" s="365" t="s">
        <v>8203</v>
      </c>
      <c r="B8043" s="366">
        <v>48</v>
      </c>
    </row>
    <row r="8044" spans="1:2">
      <c r="A8044" s="365" t="s">
        <v>8204</v>
      </c>
      <c r="B8044" s="366">
        <v>57.75</v>
      </c>
    </row>
    <row r="8045" spans="1:2">
      <c r="A8045" s="365" t="s">
        <v>8205</v>
      </c>
      <c r="B8045" s="366">
        <v>51.35</v>
      </c>
    </row>
    <row r="8046" spans="1:2">
      <c r="A8046" s="365" t="s">
        <v>8206</v>
      </c>
      <c r="B8046" s="366">
        <v>41.49</v>
      </c>
    </row>
    <row r="8047" spans="1:2">
      <c r="A8047" s="365" t="s">
        <v>8207</v>
      </c>
      <c r="B8047" s="366">
        <v>37.26</v>
      </c>
    </row>
    <row r="8048" spans="1:2">
      <c r="A8048" s="365" t="s">
        <v>8208</v>
      </c>
      <c r="B8048" s="366">
        <v>99.48</v>
      </c>
    </row>
    <row r="8049" spans="1:2">
      <c r="A8049" s="365" t="s">
        <v>8209</v>
      </c>
      <c r="B8049" s="366">
        <v>94.6</v>
      </c>
    </row>
    <row r="8050" spans="1:2">
      <c r="A8050" s="365" t="s">
        <v>8210</v>
      </c>
      <c r="B8050" s="366">
        <v>121.51</v>
      </c>
    </row>
    <row r="8051" spans="1:2">
      <c r="A8051" s="365" t="s">
        <v>8211</v>
      </c>
      <c r="B8051" s="366">
        <v>116.78</v>
      </c>
    </row>
    <row r="8052" spans="1:2">
      <c r="A8052" s="365" t="s">
        <v>8212</v>
      </c>
      <c r="B8052" s="366">
        <v>91.4</v>
      </c>
    </row>
    <row r="8053" spans="1:2">
      <c r="A8053" s="365" t="s">
        <v>8213</v>
      </c>
      <c r="B8053" s="366">
        <v>86.66</v>
      </c>
    </row>
    <row r="8054" spans="1:2">
      <c r="A8054" s="365" t="s">
        <v>8214</v>
      </c>
      <c r="B8054" s="366">
        <v>167.76</v>
      </c>
    </row>
    <row r="8055" spans="1:2">
      <c r="A8055" s="365" t="s">
        <v>8215</v>
      </c>
      <c r="B8055" s="366">
        <v>161.68</v>
      </c>
    </row>
    <row r="8056" spans="1:2">
      <c r="A8056" s="365" t="s">
        <v>8216</v>
      </c>
      <c r="B8056" s="366">
        <v>30.43</v>
      </c>
    </row>
    <row r="8057" spans="1:2">
      <c r="A8057" s="365" t="s">
        <v>8217</v>
      </c>
      <c r="B8057" s="366">
        <v>27.93</v>
      </c>
    </row>
    <row r="8058" spans="1:2">
      <c r="A8058" s="365" t="s">
        <v>8218</v>
      </c>
      <c r="B8058" s="366">
        <v>71.3</v>
      </c>
    </row>
    <row r="8059" spans="1:2">
      <c r="A8059" s="365" t="s">
        <v>8219</v>
      </c>
      <c r="B8059" s="366">
        <v>68.459999999999994</v>
      </c>
    </row>
    <row r="8060" spans="1:2">
      <c r="A8060" s="365" t="s">
        <v>145</v>
      </c>
      <c r="B8060" s="366">
        <v>60.39</v>
      </c>
    </row>
    <row r="8061" spans="1:2">
      <c r="A8061" s="365" t="s">
        <v>8220</v>
      </c>
      <c r="B8061" s="366">
        <v>52.38</v>
      </c>
    </row>
    <row r="8062" spans="1:2">
      <c r="A8062" s="365" t="s">
        <v>8221</v>
      </c>
      <c r="B8062" s="366">
        <v>51.36</v>
      </c>
    </row>
    <row r="8063" spans="1:2">
      <c r="A8063" s="365" t="s">
        <v>8222</v>
      </c>
      <c r="B8063" s="366">
        <v>44.56</v>
      </c>
    </row>
    <row r="8064" spans="1:2">
      <c r="A8064" s="365" t="s">
        <v>8223</v>
      </c>
      <c r="B8064" s="366">
        <v>47.75</v>
      </c>
    </row>
    <row r="8065" spans="1:2">
      <c r="A8065" s="365" t="s">
        <v>8224</v>
      </c>
      <c r="B8065" s="366">
        <v>41.42</v>
      </c>
    </row>
    <row r="8066" spans="1:2">
      <c r="A8066" s="365" t="s">
        <v>8225</v>
      </c>
      <c r="B8066" s="366">
        <v>42.33</v>
      </c>
    </row>
    <row r="8067" spans="1:2">
      <c r="A8067" s="365" t="s">
        <v>8226</v>
      </c>
      <c r="B8067" s="366">
        <v>36.729999999999997</v>
      </c>
    </row>
    <row r="8068" spans="1:2">
      <c r="A8068" s="365" t="s">
        <v>8227</v>
      </c>
      <c r="B8068" s="366">
        <v>46.24</v>
      </c>
    </row>
    <row r="8069" spans="1:2">
      <c r="A8069" s="365" t="s">
        <v>8228</v>
      </c>
      <c r="B8069" s="366">
        <v>43.12</v>
      </c>
    </row>
    <row r="8070" spans="1:2">
      <c r="A8070" s="365" t="s">
        <v>8229</v>
      </c>
      <c r="B8070" s="366">
        <v>91</v>
      </c>
    </row>
    <row r="8071" spans="1:2">
      <c r="A8071" s="365" t="s">
        <v>8230</v>
      </c>
      <c r="B8071" s="366">
        <v>87.31</v>
      </c>
    </row>
    <row r="8072" spans="1:2">
      <c r="A8072" s="365" t="s">
        <v>8231</v>
      </c>
      <c r="B8072" s="366">
        <v>91</v>
      </c>
    </row>
    <row r="8073" spans="1:2">
      <c r="A8073" s="365" t="s">
        <v>8232</v>
      </c>
      <c r="B8073" s="366">
        <v>87.31</v>
      </c>
    </row>
    <row r="8074" spans="1:2">
      <c r="A8074" s="365" t="s">
        <v>8233</v>
      </c>
      <c r="B8074" s="366">
        <v>8.02</v>
      </c>
    </row>
    <row r="8075" spans="1:2">
      <c r="A8075" s="365" t="s">
        <v>8234</v>
      </c>
      <c r="B8075" s="366">
        <v>7.92</v>
      </c>
    </row>
    <row r="8076" spans="1:2">
      <c r="A8076" s="365" t="s">
        <v>8235</v>
      </c>
      <c r="B8076" s="366">
        <v>18.84</v>
      </c>
    </row>
    <row r="8077" spans="1:2">
      <c r="A8077" s="365" t="s">
        <v>8236</v>
      </c>
      <c r="B8077" s="366">
        <v>18.690000000000001</v>
      </c>
    </row>
    <row r="8078" spans="1:2">
      <c r="A8078" s="365" t="s">
        <v>8237</v>
      </c>
      <c r="B8078" s="366">
        <v>25.37</v>
      </c>
    </row>
    <row r="8079" spans="1:2">
      <c r="A8079" s="365" t="s">
        <v>8238</v>
      </c>
      <c r="B8079" s="366">
        <v>25.14</v>
      </c>
    </row>
    <row r="8080" spans="1:2">
      <c r="A8080" s="365" t="s">
        <v>8239</v>
      </c>
      <c r="B8080" s="366">
        <v>644.59</v>
      </c>
    </row>
    <row r="8081" spans="1:2">
      <c r="A8081" s="365" t="s">
        <v>8240</v>
      </c>
      <c r="B8081" s="366">
        <v>642.6</v>
      </c>
    </row>
    <row r="8082" spans="1:2">
      <c r="A8082" s="365" t="s">
        <v>8241</v>
      </c>
      <c r="B8082" s="366">
        <v>827.27</v>
      </c>
    </row>
    <row r="8083" spans="1:2">
      <c r="A8083" s="365" t="s">
        <v>8242</v>
      </c>
      <c r="B8083" s="366">
        <v>822.85</v>
      </c>
    </row>
    <row r="8084" spans="1:2">
      <c r="A8084" s="365" t="s">
        <v>8243</v>
      </c>
      <c r="B8084" s="366">
        <v>7.42</v>
      </c>
    </row>
    <row r="8085" spans="1:2">
      <c r="A8085" s="365" t="s">
        <v>8244</v>
      </c>
      <c r="B8085" s="366">
        <v>7.39</v>
      </c>
    </row>
    <row r="8086" spans="1:2">
      <c r="A8086" s="365" t="s">
        <v>8245</v>
      </c>
      <c r="B8086" s="366">
        <v>675.3</v>
      </c>
    </row>
    <row r="8087" spans="1:2">
      <c r="A8087" s="365" t="s">
        <v>8246</v>
      </c>
      <c r="B8087" s="366">
        <v>661.35</v>
      </c>
    </row>
    <row r="8088" spans="1:2">
      <c r="A8088" s="365" t="s">
        <v>8247</v>
      </c>
      <c r="B8088" s="366">
        <v>15.06</v>
      </c>
    </row>
    <row r="8089" spans="1:2">
      <c r="A8089" s="365" t="s">
        <v>8248</v>
      </c>
      <c r="B8089" s="366">
        <v>14.98</v>
      </c>
    </row>
    <row r="8090" spans="1:2">
      <c r="A8090" s="365" t="s">
        <v>8249</v>
      </c>
      <c r="B8090" s="366">
        <v>14.87</v>
      </c>
    </row>
    <row r="8091" spans="1:2">
      <c r="A8091" s="365" t="s">
        <v>8250</v>
      </c>
      <c r="B8091" s="366">
        <v>14.48</v>
      </c>
    </row>
    <row r="8092" spans="1:2">
      <c r="A8092" s="365" t="s">
        <v>8251</v>
      </c>
      <c r="B8092" s="366">
        <v>39.74</v>
      </c>
    </row>
    <row r="8093" spans="1:2">
      <c r="A8093" s="365" t="s">
        <v>8252</v>
      </c>
      <c r="B8093" s="366">
        <v>39.68</v>
      </c>
    </row>
    <row r="8094" spans="1:2">
      <c r="A8094" s="365" t="s">
        <v>8253</v>
      </c>
      <c r="B8094" s="366">
        <v>102.7</v>
      </c>
    </row>
    <row r="8095" spans="1:2">
      <c r="A8095" s="365" t="s">
        <v>8254</v>
      </c>
      <c r="B8095" s="366">
        <v>102.08</v>
      </c>
    </row>
    <row r="8096" spans="1:2">
      <c r="A8096" s="365" t="s">
        <v>8255</v>
      </c>
      <c r="B8096" s="366">
        <v>125.82</v>
      </c>
    </row>
    <row r="8097" spans="1:2">
      <c r="A8097" s="365" t="s">
        <v>8256</v>
      </c>
      <c r="B8097" s="366">
        <v>125</v>
      </c>
    </row>
    <row r="8098" spans="1:2">
      <c r="A8098" s="365" t="s">
        <v>8257</v>
      </c>
      <c r="B8098" s="366">
        <v>109.45</v>
      </c>
    </row>
    <row r="8099" spans="1:2">
      <c r="A8099" s="365" t="s">
        <v>8258</v>
      </c>
      <c r="B8099" s="366">
        <v>108.53</v>
      </c>
    </row>
    <row r="8100" spans="1:2">
      <c r="A8100" s="365" t="s">
        <v>8259</v>
      </c>
      <c r="B8100" s="366">
        <v>534.39</v>
      </c>
    </row>
    <row r="8101" spans="1:2">
      <c r="A8101" s="365" t="s">
        <v>8260</v>
      </c>
      <c r="B8101" s="366">
        <v>530.57000000000005</v>
      </c>
    </row>
    <row r="8102" spans="1:2">
      <c r="A8102" s="365" t="s">
        <v>8261</v>
      </c>
      <c r="B8102" s="366">
        <v>136.99</v>
      </c>
    </row>
    <row r="8103" spans="1:2">
      <c r="A8103" s="365" t="s">
        <v>8262</v>
      </c>
      <c r="B8103" s="366">
        <v>133.18</v>
      </c>
    </row>
    <row r="8104" spans="1:2">
      <c r="A8104" s="365" t="s">
        <v>8263</v>
      </c>
      <c r="B8104" s="366">
        <v>511.33</v>
      </c>
    </row>
    <row r="8105" spans="1:2">
      <c r="A8105" s="365" t="s">
        <v>8264</v>
      </c>
      <c r="B8105" s="366">
        <v>508.87</v>
      </c>
    </row>
    <row r="8106" spans="1:2">
      <c r="A8106" s="365" t="s">
        <v>8265</v>
      </c>
      <c r="B8106" s="366">
        <v>113.93</v>
      </c>
    </row>
    <row r="8107" spans="1:2">
      <c r="A8107" s="365" t="s">
        <v>8266</v>
      </c>
      <c r="B8107" s="366">
        <v>111.48</v>
      </c>
    </row>
    <row r="8108" spans="1:2">
      <c r="A8108" s="365" t="s">
        <v>8267</v>
      </c>
      <c r="B8108" s="366">
        <v>651.99</v>
      </c>
    </row>
    <row r="8109" spans="1:2">
      <c r="A8109" s="365" t="s">
        <v>8268</v>
      </c>
      <c r="B8109" s="366">
        <v>647.62</v>
      </c>
    </row>
    <row r="8110" spans="1:2">
      <c r="A8110" s="365" t="s">
        <v>8269</v>
      </c>
      <c r="B8110" s="366">
        <v>628.92999999999995</v>
      </c>
    </row>
    <row r="8111" spans="1:2">
      <c r="A8111" s="365" t="s">
        <v>8270</v>
      </c>
      <c r="B8111" s="366">
        <v>625.91999999999996</v>
      </c>
    </row>
    <row r="8112" spans="1:2">
      <c r="A8112" s="365" t="s">
        <v>8271</v>
      </c>
      <c r="B8112" s="366">
        <v>97.23</v>
      </c>
    </row>
    <row r="8113" spans="1:2">
      <c r="A8113" s="365" t="s">
        <v>8272</v>
      </c>
      <c r="B8113" s="366">
        <v>96.87</v>
      </c>
    </row>
    <row r="8114" spans="1:2">
      <c r="A8114" s="365" t="s">
        <v>8273</v>
      </c>
      <c r="B8114" s="366">
        <v>111.5</v>
      </c>
    </row>
    <row r="8115" spans="1:2">
      <c r="A8115" s="365" t="s">
        <v>8274</v>
      </c>
      <c r="B8115" s="366">
        <v>111.15</v>
      </c>
    </row>
    <row r="8116" spans="1:2">
      <c r="A8116" s="365" t="s">
        <v>8275</v>
      </c>
      <c r="B8116" s="366">
        <v>605.47</v>
      </c>
    </row>
    <row r="8117" spans="1:2">
      <c r="A8117" s="365" t="s">
        <v>8276</v>
      </c>
      <c r="B8117" s="366">
        <v>602.03</v>
      </c>
    </row>
    <row r="8118" spans="1:2">
      <c r="A8118" s="365" t="s">
        <v>8277</v>
      </c>
      <c r="B8118" s="366">
        <v>24.03</v>
      </c>
    </row>
    <row r="8119" spans="1:2">
      <c r="A8119" s="365" t="s">
        <v>8278</v>
      </c>
      <c r="B8119" s="366">
        <v>23.94</v>
      </c>
    </row>
    <row r="8120" spans="1:2">
      <c r="A8120" s="365" t="s">
        <v>8279</v>
      </c>
      <c r="B8120" s="366">
        <v>4.12</v>
      </c>
    </row>
    <row r="8121" spans="1:2">
      <c r="A8121" s="365" t="s">
        <v>8280</v>
      </c>
      <c r="B8121" s="366">
        <v>4.05</v>
      </c>
    </row>
    <row r="8122" spans="1:2">
      <c r="A8122" s="365" t="s">
        <v>8281</v>
      </c>
      <c r="B8122" s="366">
        <v>17.25</v>
      </c>
    </row>
    <row r="8123" spans="1:2">
      <c r="A8123" s="365" t="s">
        <v>8282</v>
      </c>
      <c r="B8123" s="366">
        <v>17.21</v>
      </c>
    </row>
    <row r="8124" spans="1:2">
      <c r="A8124" s="365" t="s">
        <v>8283</v>
      </c>
      <c r="B8124" s="366">
        <v>73.790000000000006</v>
      </c>
    </row>
    <row r="8125" spans="1:2">
      <c r="A8125" s="365" t="s">
        <v>8284</v>
      </c>
      <c r="B8125" s="366">
        <v>73.430000000000007</v>
      </c>
    </row>
    <row r="8126" spans="1:2">
      <c r="A8126" s="365" t="s">
        <v>8285</v>
      </c>
      <c r="B8126" s="366">
        <v>101.3</v>
      </c>
    </row>
    <row r="8127" spans="1:2">
      <c r="A8127" s="365" t="s">
        <v>8286</v>
      </c>
      <c r="B8127" s="366">
        <v>100.88</v>
      </c>
    </row>
    <row r="8128" spans="1:2">
      <c r="A8128" s="365" t="s">
        <v>8287</v>
      </c>
      <c r="B8128" s="366">
        <v>7.86</v>
      </c>
    </row>
    <row r="8129" spans="1:2">
      <c r="A8129" s="365" t="s">
        <v>8288</v>
      </c>
      <c r="B8129" s="366">
        <v>7.5</v>
      </c>
    </row>
    <row r="8130" spans="1:2">
      <c r="A8130" s="365" t="s">
        <v>8289</v>
      </c>
      <c r="B8130" s="366">
        <v>11.12</v>
      </c>
    </row>
    <row r="8131" spans="1:2">
      <c r="A8131" s="365" t="s">
        <v>8290</v>
      </c>
      <c r="B8131" s="366">
        <v>10.64</v>
      </c>
    </row>
    <row r="8132" spans="1:2">
      <c r="A8132" s="365" t="s">
        <v>8291</v>
      </c>
      <c r="B8132" s="366">
        <v>497.35</v>
      </c>
    </row>
    <row r="8133" spans="1:2">
      <c r="A8133" s="365" t="s">
        <v>8292</v>
      </c>
      <c r="B8133" s="366">
        <v>494.73</v>
      </c>
    </row>
    <row r="8134" spans="1:2">
      <c r="A8134" s="365" t="s">
        <v>8293</v>
      </c>
      <c r="B8134" s="366">
        <v>19.760000000000002</v>
      </c>
    </row>
    <row r="8135" spans="1:2">
      <c r="A8135" s="365" t="s">
        <v>8294</v>
      </c>
      <c r="B8135" s="366">
        <v>19.239999999999998</v>
      </c>
    </row>
    <row r="8136" spans="1:2">
      <c r="A8136" s="365" t="s">
        <v>8295</v>
      </c>
      <c r="B8136" s="366">
        <v>21.38</v>
      </c>
    </row>
    <row r="8137" spans="1:2">
      <c r="A8137" s="365" t="s">
        <v>8296</v>
      </c>
      <c r="B8137" s="366">
        <v>20.86</v>
      </c>
    </row>
    <row r="8138" spans="1:2">
      <c r="A8138" s="365" t="s">
        <v>8297</v>
      </c>
      <c r="B8138" s="366">
        <v>99.17</v>
      </c>
    </row>
    <row r="8139" spans="1:2">
      <c r="A8139" s="365" t="s">
        <v>8298</v>
      </c>
      <c r="B8139" s="366">
        <v>98.65</v>
      </c>
    </row>
    <row r="8140" spans="1:2">
      <c r="A8140" s="365" t="s">
        <v>8299</v>
      </c>
      <c r="B8140" s="366">
        <v>100.02</v>
      </c>
    </row>
    <row r="8141" spans="1:2">
      <c r="A8141" s="365" t="s">
        <v>8300</v>
      </c>
      <c r="B8141" s="366">
        <v>99.49</v>
      </c>
    </row>
    <row r="8142" spans="1:2">
      <c r="A8142" s="365" t="s">
        <v>8301</v>
      </c>
      <c r="B8142" s="366">
        <v>120.99</v>
      </c>
    </row>
    <row r="8143" spans="1:2">
      <c r="A8143" s="365" t="s">
        <v>8302</v>
      </c>
      <c r="B8143" s="366">
        <v>118.57</v>
      </c>
    </row>
    <row r="8144" spans="1:2">
      <c r="A8144" s="365" t="s">
        <v>8303</v>
      </c>
      <c r="B8144" s="366">
        <v>5241.63</v>
      </c>
    </row>
    <row r="8145" spans="1:2">
      <c r="A8145" s="365" t="s">
        <v>8304</v>
      </c>
      <c r="B8145" s="366">
        <v>5240.3900000000003</v>
      </c>
    </row>
    <row r="8146" spans="1:2">
      <c r="A8146" s="365" t="s">
        <v>8305</v>
      </c>
      <c r="B8146" s="366">
        <v>6447.21</v>
      </c>
    </row>
    <row r="8147" spans="1:2">
      <c r="A8147" s="365" t="s">
        <v>8306</v>
      </c>
      <c r="B8147" s="366">
        <v>6445.68</v>
      </c>
    </row>
    <row r="8148" spans="1:2">
      <c r="A8148" s="365" t="s">
        <v>8307</v>
      </c>
      <c r="B8148" s="366">
        <v>600.67999999999995</v>
      </c>
    </row>
    <row r="8149" spans="1:2">
      <c r="A8149" s="365" t="s">
        <v>8308</v>
      </c>
      <c r="B8149" s="366">
        <v>598.94000000000005</v>
      </c>
    </row>
    <row r="8150" spans="1:2">
      <c r="A8150" s="365" t="s">
        <v>8309</v>
      </c>
      <c r="B8150" s="366">
        <v>12365.01</v>
      </c>
    </row>
    <row r="8151" spans="1:2">
      <c r="A8151" s="365" t="s">
        <v>8310</v>
      </c>
      <c r="B8151" s="366">
        <v>11606.4</v>
      </c>
    </row>
    <row r="8152" spans="1:2">
      <c r="A8152" s="365" t="s">
        <v>8311</v>
      </c>
      <c r="B8152" s="366">
        <v>1416.64</v>
      </c>
    </row>
    <row r="8153" spans="1:2">
      <c r="A8153" s="365" t="s">
        <v>8312</v>
      </c>
      <c r="B8153" s="366">
        <v>1406.75</v>
      </c>
    </row>
    <row r="8154" spans="1:2">
      <c r="A8154" s="365" t="s">
        <v>8313</v>
      </c>
      <c r="B8154" s="366">
        <v>1109.3800000000001</v>
      </c>
    </row>
    <row r="8155" spans="1:2">
      <c r="A8155" s="365" t="s">
        <v>8314</v>
      </c>
      <c r="B8155" s="366">
        <v>1103.74</v>
      </c>
    </row>
    <row r="8156" spans="1:2">
      <c r="A8156" s="365" t="s">
        <v>8315</v>
      </c>
      <c r="B8156" s="366">
        <v>519.80999999999995</v>
      </c>
    </row>
    <row r="8157" spans="1:2">
      <c r="A8157" s="365" t="s">
        <v>8316</v>
      </c>
      <c r="B8157" s="366">
        <v>516.41</v>
      </c>
    </row>
    <row r="8158" spans="1:2">
      <c r="A8158" s="365" t="s">
        <v>8317</v>
      </c>
      <c r="B8158" s="366">
        <v>516.15</v>
      </c>
    </row>
    <row r="8159" spans="1:2">
      <c r="A8159" s="365" t="s">
        <v>8318</v>
      </c>
      <c r="B8159" s="366">
        <v>513.92999999999995</v>
      </c>
    </row>
    <row r="8160" spans="1:2">
      <c r="A8160" s="365" t="s">
        <v>8319</v>
      </c>
      <c r="B8160" s="366">
        <v>294.10000000000002</v>
      </c>
    </row>
    <row r="8161" spans="1:2">
      <c r="A8161" s="365" t="s">
        <v>8320</v>
      </c>
      <c r="B8161" s="366">
        <v>271.22000000000003</v>
      </c>
    </row>
    <row r="8162" spans="1:2">
      <c r="A8162" s="365" t="s">
        <v>8321</v>
      </c>
      <c r="B8162" s="366">
        <v>15.6</v>
      </c>
    </row>
    <row r="8163" spans="1:2">
      <c r="A8163" s="365" t="s">
        <v>8322</v>
      </c>
      <c r="B8163" s="366">
        <v>14.85</v>
      </c>
    </row>
    <row r="8164" spans="1:2">
      <c r="A8164" s="365" t="s">
        <v>8323</v>
      </c>
      <c r="B8164" s="366">
        <v>105.2</v>
      </c>
    </row>
    <row r="8165" spans="1:2">
      <c r="A8165" s="365" t="s">
        <v>8324</v>
      </c>
      <c r="B8165" s="366">
        <v>104.45</v>
      </c>
    </row>
    <row r="8166" spans="1:2">
      <c r="A8166" s="365" t="s">
        <v>8325</v>
      </c>
      <c r="B8166" s="366">
        <v>106.45</v>
      </c>
    </row>
    <row r="8167" spans="1:2">
      <c r="A8167" s="365" t="s">
        <v>8326</v>
      </c>
      <c r="B8167" s="366">
        <v>105.7</v>
      </c>
    </row>
    <row r="8168" spans="1:2">
      <c r="A8168" s="365" t="s">
        <v>8327</v>
      </c>
      <c r="B8168" s="366">
        <v>49.81</v>
      </c>
    </row>
    <row r="8169" spans="1:2">
      <c r="A8169" s="365" t="s">
        <v>8328</v>
      </c>
      <c r="B8169" s="366">
        <v>43.66</v>
      </c>
    </row>
    <row r="8170" spans="1:2">
      <c r="A8170" s="365" t="s">
        <v>8329</v>
      </c>
      <c r="B8170" s="366">
        <v>139.41</v>
      </c>
    </row>
    <row r="8171" spans="1:2">
      <c r="A8171" s="365" t="s">
        <v>8330</v>
      </c>
      <c r="B8171" s="366">
        <v>133.26</v>
      </c>
    </row>
    <row r="8172" spans="1:2">
      <c r="A8172" s="365" t="s">
        <v>8331</v>
      </c>
      <c r="B8172" s="366">
        <v>10.85</v>
      </c>
    </row>
    <row r="8173" spans="1:2">
      <c r="A8173" s="365" t="s">
        <v>8332</v>
      </c>
      <c r="B8173" s="366">
        <v>10.78</v>
      </c>
    </row>
    <row r="8174" spans="1:2">
      <c r="A8174" s="365" t="s">
        <v>8333</v>
      </c>
      <c r="B8174" s="366">
        <v>24.14</v>
      </c>
    </row>
    <row r="8175" spans="1:2">
      <c r="A8175" s="365" t="s">
        <v>8334</v>
      </c>
      <c r="B8175" s="366">
        <v>21.12</v>
      </c>
    </row>
    <row r="8176" spans="1:2">
      <c r="A8176" s="365" t="s">
        <v>8335</v>
      </c>
      <c r="B8176" s="366">
        <v>8.1300000000000008</v>
      </c>
    </row>
    <row r="8177" spans="1:2">
      <c r="A8177" s="365" t="s">
        <v>8336</v>
      </c>
      <c r="B8177" s="366">
        <v>7.17</v>
      </c>
    </row>
    <row r="8178" spans="1:2">
      <c r="A8178" s="365" t="s">
        <v>8337</v>
      </c>
      <c r="B8178" s="366">
        <v>43.58</v>
      </c>
    </row>
    <row r="8179" spans="1:2">
      <c r="A8179" s="365" t="s">
        <v>8338</v>
      </c>
      <c r="B8179" s="366">
        <v>38.69</v>
      </c>
    </row>
    <row r="8180" spans="1:2">
      <c r="A8180" s="365" t="s">
        <v>8339</v>
      </c>
      <c r="B8180" s="366">
        <v>63.09</v>
      </c>
    </row>
    <row r="8181" spans="1:2">
      <c r="A8181" s="365" t="s">
        <v>8340</v>
      </c>
      <c r="B8181" s="366">
        <v>61.88</v>
      </c>
    </row>
    <row r="8182" spans="1:2">
      <c r="A8182" s="365" t="s">
        <v>8341</v>
      </c>
      <c r="B8182" s="366">
        <v>17.2</v>
      </c>
    </row>
    <row r="8183" spans="1:2">
      <c r="A8183" s="365" t="s">
        <v>8342</v>
      </c>
      <c r="B8183" s="366">
        <v>15.58</v>
      </c>
    </row>
    <row r="8184" spans="1:2">
      <c r="A8184" s="365" t="s">
        <v>8343</v>
      </c>
      <c r="B8184" s="366">
        <v>5.33</v>
      </c>
    </row>
    <row r="8185" spans="1:2">
      <c r="A8185" s="365" t="s">
        <v>8344</v>
      </c>
      <c r="B8185" s="366">
        <v>4.8499999999999996</v>
      </c>
    </row>
    <row r="8186" spans="1:2">
      <c r="A8186" s="365" t="s">
        <v>8345</v>
      </c>
      <c r="B8186" s="366">
        <v>88.51</v>
      </c>
    </row>
    <row r="8187" spans="1:2">
      <c r="A8187" s="365" t="s">
        <v>8346</v>
      </c>
      <c r="B8187" s="366">
        <v>85.17</v>
      </c>
    </row>
    <row r="8188" spans="1:2">
      <c r="A8188" s="365" t="s">
        <v>8347</v>
      </c>
      <c r="B8188" s="366">
        <v>96.24</v>
      </c>
    </row>
    <row r="8189" spans="1:2">
      <c r="A8189" s="365" t="s">
        <v>8348</v>
      </c>
      <c r="B8189" s="366">
        <v>92.91</v>
      </c>
    </row>
    <row r="8190" spans="1:2">
      <c r="A8190" s="365" t="s">
        <v>8349</v>
      </c>
      <c r="B8190" s="366">
        <v>109.66</v>
      </c>
    </row>
    <row r="8191" spans="1:2">
      <c r="A8191" s="365" t="s">
        <v>8350</v>
      </c>
      <c r="B8191" s="366">
        <v>106.32</v>
      </c>
    </row>
    <row r="8192" spans="1:2">
      <c r="A8192" s="365" t="s">
        <v>8351</v>
      </c>
      <c r="B8192" s="366">
        <v>128.19999999999999</v>
      </c>
    </row>
    <row r="8193" spans="1:2">
      <c r="A8193" s="365" t="s">
        <v>8352</v>
      </c>
      <c r="B8193" s="366">
        <v>124.86</v>
      </c>
    </row>
    <row r="8194" spans="1:2">
      <c r="A8194" s="365" t="s">
        <v>8353</v>
      </c>
      <c r="B8194" s="366">
        <v>96.08</v>
      </c>
    </row>
    <row r="8195" spans="1:2">
      <c r="A8195" s="365" t="s">
        <v>8354</v>
      </c>
      <c r="B8195" s="366">
        <v>92.74</v>
      </c>
    </row>
    <row r="8196" spans="1:2">
      <c r="A8196" s="365" t="s">
        <v>8355</v>
      </c>
      <c r="B8196" s="366">
        <v>109.48</v>
      </c>
    </row>
    <row r="8197" spans="1:2">
      <c r="A8197" s="365" t="s">
        <v>8356</v>
      </c>
      <c r="B8197" s="366">
        <v>106.14</v>
      </c>
    </row>
    <row r="8198" spans="1:2">
      <c r="A8198" s="365" t="s">
        <v>8357</v>
      </c>
      <c r="B8198" s="366">
        <v>121.34</v>
      </c>
    </row>
    <row r="8199" spans="1:2">
      <c r="A8199" s="365" t="s">
        <v>8358</v>
      </c>
      <c r="B8199" s="366">
        <v>118.01</v>
      </c>
    </row>
    <row r="8200" spans="1:2">
      <c r="A8200" s="365" t="s">
        <v>8359</v>
      </c>
      <c r="B8200" s="366">
        <v>74.48</v>
      </c>
    </row>
    <row r="8201" spans="1:2">
      <c r="A8201" s="365" t="s">
        <v>8360</v>
      </c>
      <c r="B8201" s="366">
        <v>71.33</v>
      </c>
    </row>
    <row r="8202" spans="1:2">
      <c r="A8202" s="365" t="s">
        <v>8361</v>
      </c>
      <c r="B8202" s="366">
        <v>83.51</v>
      </c>
    </row>
    <row r="8203" spans="1:2">
      <c r="A8203" s="365" t="s">
        <v>8362</v>
      </c>
      <c r="B8203" s="366">
        <v>79.16</v>
      </c>
    </row>
    <row r="8204" spans="1:2">
      <c r="A8204" s="365" t="s">
        <v>8363</v>
      </c>
      <c r="B8204" s="366">
        <v>58.3</v>
      </c>
    </row>
    <row r="8205" spans="1:2">
      <c r="A8205" s="365" t="s">
        <v>8364</v>
      </c>
      <c r="B8205" s="366">
        <v>54.34</v>
      </c>
    </row>
    <row r="8206" spans="1:2">
      <c r="A8206" s="365" t="s">
        <v>8365</v>
      </c>
      <c r="B8206" s="366">
        <v>1.76</v>
      </c>
    </row>
    <row r="8207" spans="1:2">
      <c r="A8207" s="365" t="s">
        <v>8366</v>
      </c>
      <c r="B8207" s="366">
        <v>1.71</v>
      </c>
    </row>
    <row r="8208" spans="1:2">
      <c r="A8208" s="365" t="s">
        <v>8367</v>
      </c>
      <c r="B8208" s="366">
        <v>7.43</v>
      </c>
    </row>
    <row r="8209" spans="1:2">
      <c r="A8209" s="365" t="s">
        <v>8368</v>
      </c>
      <c r="B8209" s="366">
        <v>7.2</v>
      </c>
    </row>
    <row r="8210" spans="1:2">
      <c r="A8210" s="365" t="s">
        <v>8369</v>
      </c>
      <c r="B8210" s="366">
        <v>3.83</v>
      </c>
    </row>
    <row r="8211" spans="1:2">
      <c r="A8211" s="365" t="s">
        <v>8370</v>
      </c>
      <c r="B8211" s="366">
        <v>3.75</v>
      </c>
    </row>
    <row r="8212" spans="1:2">
      <c r="A8212" s="365" t="s">
        <v>8371</v>
      </c>
      <c r="B8212" s="366">
        <v>1257.58</v>
      </c>
    </row>
    <row r="8213" spans="1:2">
      <c r="A8213" s="365" t="s">
        <v>8372</v>
      </c>
      <c r="B8213" s="366">
        <v>1248.83</v>
      </c>
    </row>
    <row r="8214" spans="1:2">
      <c r="A8214" s="365" t="s">
        <v>8373</v>
      </c>
      <c r="B8214" s="366">
        <v>45.73</v>
      </c>
    </row>
    <row r="8215" spans="1:2">
      <c r="A8215" s="365" t="s">
        <v>8374</v>
      </c>
      <c r="B8215" s="366">
        <v>39.630000000000003</v>
      </c>
    </row>
    <row r="8216" spans="1:2">
      <c r="A8216" s="365" t="s">
        <v>8375</v>
      </c>
      <c r="B8216" s="366">
        <v>11.81</v>
      </c>
    </row>
    <row r="8217" spans="1:2">
      <c r="A8217" s="365" t="s">
        <v>8376</v>
      </c>
      <c r="B8217" s="366">
        <v>11.79</v>
      </c>
    </row>
    <row r="8218" spans="1:2">
      <c r="A8218" s="365" t="s">
        <v>8377</v>
      </c>
      <c r="B8218" s="366">
        <v>2.62</v>
      </c>
    </row>
    <row r="8219" spans="1:2">
      <c r="A8219" s="365" t="s">
        <v>8378</v>
      </c>
      <c r="B8219" s="366">
        <v>2.61</v>
      </c>
    </row>
    <row r="8220" spans="1:2">
      <c r="A8220" s="365" t="s">
        <v>8379</v>
      </c>
      <c r="B8220" s="366">
        <v>2.64</v>
      </c>
    </row>
    <row r="8221" spans="1:2">
      <c r="A8221" s="365" t="s">
        <v>8380</v>
      </c>
      <c r="B8221" s="366">
        <v>2.63</v>
      </c>
    </row>
    <row r="8222" spans="1:2">
      <c r="A8222" s="365" t="s">
        <v>8381</v>
      </c>
      <c r="B8222" s="366">
        <v>115.12</v>
      </c>
    </row>
    <row r="8223" spans="1:2">
      <c r="A8223" s="365" t="s">
        <v>8382</v>
      </c>
      <c r="B8223" s="366">
        <v>106.77</v>
      </c>
    </row>
    <row r="8224" spans="1:2">
      <c r="A8224" s="365" t="s">
        <v>8383</v>
      </c>
      <c r="B8224" s="366">
        <v>126.64</v>
      </c>
    </row>
    <row r="8225" spans="1:2">
      <c r="A8225" s="365" t="s">
        <v>8384</v>
      </c>
      <c r="B8225" s="366">
        <v>117.45</v>
      </c>
    </row>
    <row r="8226" spans="1:2">
      <c r="A8226" s="365" t="s">
        <v>8385</v>
      </c>
      <c r="B8226" s="366">
        <v>109.11</v>
      </c>
    </row>
    <row r="8227" spans="1:2">
      <c r="A8227" s="365" t="s">
        <v>8386</v>
      </c>
      <c r="B8227" s="366">
        <v>99.07</v>
      </c>
    </row>
    <row r="8228" spans="1:2">
      <c r="A8228" s="365" t="s">
        <v>8387</v>
      </c>
      <c r="B8228" s="366">
        <v>78.540000000000006</v>
      </c>
    </row>
    <row r="8229" spans="1:2">
      <c r="A8229" s="365" t="s">
        <v>8388</v>
      </c>
      <c r="B8229" s="366">
        <v>72.8</v>
      </c>
    </row>
    <row r="8230" spans="1:2">
      <c r="A8230" s="365" t="s">
        <v>8389</v>
      </c>
      <c r="B8230" s="366">
        <v>86.39</v>
      </c>
    </row>
    <row r="8231" spans="1:2">
      <c r="A8231" s="365" t="s">
        <v>8390</v>
      </c>
      <c r="B8231" s="366">
        <v>80.08</v>
      </c>
    </row>
    <row r="8232" spans="1:2">
      <c r="A8232" s="365" t="s">
        <v>8391</v>
      </c>
      <c r="B8232" s="366">
        <v>74.17</v>
      </c>
    </row>
    <row r="8233" spans="1:2">
      <c r="A8233" s="365" t="s">
        <v>8392</v>
      </c>
      <c r="B8233" s="366">
        <v>67.349999999999994</v>
      </c>
    </row>
    <row r="8234" spans="1:2">
      <c r="A8234" s="365" t="s">
        <v>8393</v>
      </c>
      <c r="B8234" s="366">
        <v>157.26</v>
      </c>
    </row>
    <row r="8235" spans="1:2">
      <c r="A8235" s="365" t="s">
        <v>8394</v>
      </c>
      <c r="B8235" s="366">
        <v>147.02000000000001</v>
      </c>
    </row>
    <row r="8236" spans="1:2">
      <c r="A8236" s="365" t="s">
        <v>8395</v>
      </c>
      <c r="B8236" s="366">
        <v>142.85</v>
      </c>
    </row>
    <row r="8237" spans="1:2">
      <c r="A8237" s="365" t="s">
        <v>8396</v>
      </c>
      <c r="B8237" s="366">
        <v>133.54</v>
      </c>
    </row>
    <row r="8238" spans="1:2">
      <c r="A8238" s="365" t="s">
        <v>8397</v>
      </c>
      <c r="B8238" s="366">
        <v>137.74</v>
      </c>
    </row>
    <row r="8239" spans="1:2">
      <c r="A8239" s="365" t="s">
        <v>8398</v>
      </c>
      <c r="B8239" s="366">
        <v>127.65</v>
      </c>
    </row>
    <row r="8240" spans="1:2">
      <c r="A8240" s="365" t="s">
        <v>8399</v>
      </c>
      <c r="B8240" s="366">
        <v>151.51</v>
      </c>
    </row>
    <row r="8241" spans="1:2">
      <c r="A8241" s="365" t="s">
        <v>8400</v>
      </c>
      <c r="B8241" s="366">
        <v>140.41999999999999</v>
      </c>
    </row>
    <row r="8242" spans="1:2">
      <c r="A8242" s="365" t="s">
        <v>8401</v>
      </c>
      <c r="B8242" s="366">
        <v>177.06</v>
      </c>
    </row>
    <row r="8243" spans="1:2">
      <c r="A8243" s="365" t="s">
        <v>8402</v>
      </c>
      <c r="B8243" s="366">
        <v>166.82</v>
      </c>
    </row>
    <row r="8244" spans="1:2">
      <c r="A8244" s="365" t="s">
        <v>8403</v>
      </c>
      <c r="B8244" s="366">
        <v>160.97</v>
      </c>
    </row>
    <row r="8245" spans="1:2">
      <c r="A8245" s="365" t="s">
        <v>8404</v>
      </c>
      <c r="B8245" s="366">
        <v>151.66</v>
      </c>
    </row>
    <row r="8246" spans="1:2">
      <c r="A8246" s="365" t="s">
        <v>8405</v>
      </c>
      <c r="B8246" s="366">
        <v>155.85</v>
      </c>
    </row>
    <row r="8247" spans="1:2">
      <c r="A8247" s="365" t="s">
        <v>8406</v>
      </c>
      <c r="B8247" s="366">
        <v>145.77000000000001</v>
      </c>
    </row>
    <row r="8248" spans="1:2">
      <c r="A8248" s="365" t="s">
        <v>8407</v>
      </c>
      <c r="B8248" s="366">
        <v>171.43</v>
      </c>
    </row>
    <row r="8249" spans="1:2">
      <c r="A8249" s="365" t="s">
        <v>8408</v>
      </c>
      <c r="B8249" s="366">
        <v>160.34</v>
      </c>
    </row>
    <row r="8250" spans="1:2">
      <c r="A8250" s="365" t="s">
        <v>8409</v>
      </c>
      <c r="B8250" s="366">
        <v>194.37</v>
      </c>
    </row>
    <row r="8251" spans="1:2">
      <c r="A8251" s="365" t="s">
        <v>8410</v>
      </c>
      <c r="B8251" s="366">
        <v>184.13</v>
      </c>
    </row>
    <row r="8252" spans="1:2">
      <c r="A8252" s="365" t="s">
        <v>8411</v>
      </c>
      <c r="B8252" s="366">
        <v>176.7</v>
      </c>
    </row>
    <row r="8253" spans="1:2">
      <c r="A8253" s="365" t="s">
        <v>8412</v>
      </c>
      <c r="B8253" s="366">
        <v>167.39</v>
      </c>
    </row>
    <row r="8254" spans="1:2">
      <c r="A8254" s="365" t="s">
        <v>8413</v>
      </c>
      <c r="B8254" s="366">
        <v>176.57</v>
      </c>
    </row>
    <row r="8255" spans="1:2">
      <c r="A8255" s="365" t="s">
        <v>8414</v>
      </c>
      <c r="B8255" s="366">
        <v>165.82</v>
      </c>
    </row>
    <row r="8256" spans="1:2">
      <c r="A8256" s="365" t="s">
        <v>8415</v>
      </c>
      <c r="B8256" s="366">
        <v>188.74</v>
      </c>
    </row>
    <row r="8257" spans="1:2">
      <c r="A8257" s="365" t="s">
        <v>8416</v>
      </c>
      <c r="B8257" s="366">
        <v>177.65</v>
      </c>
    </row>
    <row r="8258" spans="1:2">
      <c r="A8258" s="365" t="s">
        <v>8417</v>
      </c>
      <c r="B8258" s="366">
        <v>123.91</v>
      </c>
    </row>
    <row r="8259" spans="1:2">
      <c r="A8259" s="365" t="s">
        <v>8418</v>
      </c>
      <c r="B8259" s="366">
        <v>115.64</v>
      </c>
    </row>
    <row r="8260" spans="1:2">
      <c r="A8260" s="365" t="s">
        <v>77</v>
      </c>
      <c r="B8260" s="366">
        <v>112.65</v>
      </c>
    </row>
    <row r="8261" spans="1:2">
      <c r="A8261" s="365" t="s">
        <v>8419</v>
      </c>
      <c r="B8261" s="366">
        <v>105.12</v>
      </c>
    </row>
    <row r="8262" spans="1:2">
      <c r="A8262" s="365" t="s">
        <v>8420</v>
      </c>
      <c r="B8262" s="366">
        <v>111.13</v>
      </c>
    </row>
    <row r="8263" spans="1:2">
      <c r="A8263" s="365" t="s">
        <v>8421</v>
      </c>
      <c r="B8263" s="366">
        <v>102.92</v>
      </c>
    </row>
    <row r="8264" spans="1:2">
      <c r="A8264" s="365" t="s">
        <v>8422</v>
      </c>
      <c r="B8264" s="366">
        <v>101.02</v>
      </c>
    </row>
    <row r="8265" spans="1:2">
      <c r="A8265" s="365" t="s">
        <v>8423</v>
      </c>
      <c r="B8265" s="366">
        <v>93.56</v>
      </c>
    </row>
    <row r="8266" spans="1:2">
      <c r="A8266" s="365" t="s">
        <v>8424</v>
      </c>
      <c r="B8266" s="366">
        <v>131.87</v>
      </c>
    </row>
    <row r="8267" spans="1:2">
      <c r="A8267" s="365" t="s">
        <v>8425</v>
      </c>
      <c r="B8267" s="366">
        <v>123.59</v>
      </c>
    </row>
    <row r="8268" spans="1:2">
      <c r="A8268" s="365" t="s">
        <v>8426</v>
      </c>
      <c r="B8268" s="366">
        <v>119.88</v>
      </c>
    </row>
    <row r="8269" spans="1:2">
      <c r="A8269" s="365" t="s">
        <v>8427</v>
      </c>
      <c r="B8269" s="366">
        <v>112.36</v>
      </c>
    </row>
    <row r="8270" spans="1:2">
      <c r="A8270" s="365" t="s">
        <v>8428</v>
      </c>
      <c r="B8270" s="366">
        <v>119.08</v>
      </c>
    </row>
    <row r="8271" spans="1:2">
      <c r="A8271" s="365" t="s">
        <v>8429</v>
      </c>
      <c r="B8271" s="366">
        <v>110.87</v>
      </c>
    </row>
    <row r="8272" spans="1:2">
      <c r="A8272" s="365" t="s">
        <v>8430</v>
      </c>
      <c r="B8272" s="366">
        <v>108.26</v>
      </c>
    </row>
    <row r="8273" spans="1:2">
      <c r="A8273" s="365" t="s">
        <v>8431</v>
      </c>
      <c r="B8273" s="366">
        <v>100.79</v>
      </c>
    </row>
    <row r="8274" spans="1:2">
      <c r="A8274" s="365" t="s">
        <v>8432</v>
      </c>
      <c r="B8274" s="366">
        <v>144.19999999999999</v>
      </c>
    </row>
    <row r="8275" spans="1:2">
      <c r="A8275" s="365" t="s">
        <v>8433</v>
      </c>
      <c r="B8275" s="366">
        <v>135.93</v>
      </c>
    </row>
    <row r="8276" spans="1:2">
      <c r="A8276" s="365" t="s">
        <v>8434</v>
      </c>
      <c r="B8276" s="366">
        <v>131.09</v>
      </c>
    </row>
    <row r="8277" spans="1:2">
      <c r="A8277" s="365" t="s">
        <v>8435</v>
      </c>
      <c r="B8277" s="366">
        <v>123.57</v>
      </c>
    </row>
    <row r="8278" spans="1:2">
      <c r="A8278" s="365" t="s">
        <v>8436</v>
      </c>
      <c r="B8278" s="366">
        <v>131.41999999999999</v>
      </c>
    </row>
    <row r="8279" spans="1:2">
      <c r="A8279" s="365" t="s">
        <v>8437</v>
      </c>
      <c r="B8279" s="366">
        <v>123.21</v>
      </c>
    </row>
    <row r="8280" spans="1:2">
      <c r="A8280" s="365" t="s">
        <v>8438</v>
      </c>
      <c r="B8280" s="366">
        <v>119.47</v>
      </c>
    </row>
    <row r="8281" spans="1:2">
      <c r="A8281" s="365" t="s">
        <v>8439</v>
      </c>
      <c r="B8281" s="366">
        <v>112</v>
      </c>
    </row>
    <row r="8282" spans="1:2">
      <c r="A8282" s="365" t="s">
        <v>8440</v>
      </c>
      <c r="B8282" s="366">
        <v>255.42</v>
      </c>
    </row>
    <row r="8283" spans="1:2">
      <c r="A8283" s="365" t="s">
        <v>8441</v>
      </c>
      <c r="B8283" s="366">
        <v>240.63</v>
      </c>
    </row>
    <row r="8284" spans="1:2">
      <c r="A8284" s="365" t="s">
        <v>8442</v>
      </c>
      <c r="B8284" s="366">
        <v>31.25</v>
      </c>
    </row>
    <row r="8285" spans="1:2">
      <c r="A8285" s="365" t="s">
        <v>8443</v>
      </c>
      <c r="B8285" s="366">
        <v>28.69</v>
      </c>
    </row>
    <row r="8286" spans="1:2">
      <c r="A8286" s="365" t="s">
        <v>8444</v>
      </c>
      <c r="B8286" s="366">
        <v>1871.36</v>
      </c>
    </row>
    <row r="8287" spans="1:2">
      <c r="A8287" s="365" t="s">
        <v>8445</v>
      </c>
      <c r="B8287" s="366">
        <v>1827.59</v>
      </c>
    </row>
    <row r="8288" spans="1:2">
      <c r="A8288" s="365" t="s">
        <v>8446</v>
      </c>
      <c r="B8288" s="366">
        <v>2117.1999999999998</v>
      </c>
    </row>
    <row r="8289" spans="1:2">
      <c r="A8289" s="365" t="s">
        <v>8447</v>
      </c>
      <c r="B8289" s="366">
        <v>2034.41</v>
      </c>
    </row>
    <row r="8290" spans="1:2">
      <c r="A8290" s="365" t="s">
        <v>8448</v>
      </c>
      <c r="B8290" s="366">
        <v>1992.83</v>
      </c>
    </row>
    <row r="8291" spans="1:2">
      <c r="A8291" s="365" t="s">
        <v>8449</v>
      </c>
      <c r="B8291" s="366">
        <v>1910.46</v>
      </c>
    </row>
    <row r="8292" spans="1:2">
      <c r="A8292" s="365" t="s">
        <v>8450</v>
      </c>
      <c r="B8292" s="366">
        <v>8.02</v>
      </c>
    </row>
    <row r="8293" spans="1:2">
      <c r="A8293" s="365" t="s">
        <v>8451</v>
      </c>
      <c r="B8293" s="366">
        <v>7.78</v>
      </c>
    </row>
    <row r="8294" spans="1:2">
      <c r="A8294" s="365" t="s">
        <v>8452</v>
      </c>
      <c r="B8294" s="366">
        <v>73.989999999999995</v>
      </c>
    </row>
    <row r="8295" spans="1:2">
      <c r="A8295" s="365" t="s">
        <v>8453</v>
      </c>
      <c r="B8295" s="366">
        <v>70.58</v>
      </c>
    </row>
    <row r="8296" spans="1:2">
      <c r="A8296" s="365" t="s">
        <v>8454</v>
      </c>
      <c r="B8296" s="366">
        <v>220.64</v>
      </c>
    </row>
    <row r="8297" spans="1:2">
      <c r="A8297" s="365" t="s">
        <v>8455</v>
      </c>
      <c r="B8297" s="366">
        <v>205.58</v>
      </c>
    </row>
    <row r="8298" spans="1:2">
      <c r="A8298" s="365" t="s">
        <v>8456</v>
      </c>
      <c r="B8298" s="366">
        <v>339.75</v>
      </c>
    </row>
    <row r="8299" spans="1:2">
      <c r="A8299" s="365" t="s">
        <v>8457</v>
      </c>
      <c r="B8299" s="366">
        <v>321.52</v>
      </c>
    </row>
    <row r="8300" spans="1:2">
      <c r="A8300" s="365" t="s">
        <v>8458</v>
      </c>
      <c r="B8300" s="366">
        <v>339.75</v>
      </c>
    </row>
    <row r="8301" spans="1:2">
      <c r="A8301" s="365" t="s">
        <v>8459</v>
      </c>
      <c r="B8301" s="366">
        <v>321.52</v>
      </c>
    </row>
    <row r="8302" spans="1:2">
      <c r="A8302" s="365" t="s">
        <v>8460</v>
      </c>
      <c r="B8302" s="366">
        <v>784.49</v>
      </c>
    </row>
    <row r="8303" spans="1:2">
      <c r="A8303" s="365" t="s">
        <v>8461</v>
      </c>
      <c r="B8303" s="366">
        <v>724.91</v>
      </c>
    </row>
    <row r="8304" spans="1:2">
      <c r="A8304" s="365" t="s">
        <v>8462</v>
      </c>
      <c r="B8304" s="366">
        <v>741.67</v>
      </c>
    </row>
    <row r="8305" spans="1:2">
      <c r="A8305" s="365" t="s">
        <v>8463</v>
      </c>
      <c r="B8305" s="366">
        <v>683.8</v>
      </c>
    </row>
    <row r="8306" spans="1:2">
      <c r="A8306" s="365" t="s">
        <v>8464</v>
      </c>
      <c r="B8306" s="366">
        <v>135.22999999999999</v>
      </c>
    </row>
    <row r="8307" spans="1:2">
      <c r="A8307" s="365" t="s">
        <v>8465</v>
      </c>
      <c r="B8307" s="366">
        <v>134.94999999999999</v>
      </c>
    </row>
    <row r="8308" spans="1:2">
      <c r="A8308" s="365" t="s">
        <v>8466</v>
      </c>
      <c r="B8308" s="366">
        <v>172.92</v>
      </c>
    </row>
    <row r="8309" spans="1:2">
      <c r="A8309" s="365" t="s">
        <v>8467</v>
      </c>
      <c r="B8309" s="366">
        <v>166.9</v>
      </c>
    </row>
    <row r="8310" spans="1:2">
      <c r="A8310" s="365" t="s">
        <v>8468</v>
      </c>
      <c r="B8310" s="366">
        <v>161.51</v>
      </c>
    </row>
    <row r="8311" spans="1:2">
      <c r="A8311" s="365" t="s">
        <v>8469</v>
      </c>
      <c r="B8311" s="366">
        <v>161.22999999999999</v>
      </c>
    </row>
    <row r="8312" spans="1:2">
      <c r="A8312" s="365" t="s">
        <v>8470</v>
      </c>
      <c r="B8312" s="366">
        <v>199.21</v>
      </c>
    </row>
    <row r="8313" spans="1:2">
      <c r="A8313" s="365" t="s">
        <v>8471</v>
      </c>
      <c r="B8313" s="366">
        <v>193.19</v>
      </c>
    </row>
    <row r="8314" spans="1:2">
      <c r="A8314" s="365" t="s">
        <v>8472</v>
      </c>
      <c r="B8314" s="366">
        <v>23.05</v>
      </c>
    </row>
    <row r="8315" spans="1:2">
      <c r="A8315" s="365" t="s">
        <v>8473</v>
      </c>
      <c r="B8315" s="366">
        <v>21.7</v>
      </c>
    </row>
    <row r="8316" spans="1:2">
      <c r="A8316" s="365" t="s">
        <v>8474</v>
      </c>
      <c r="B8316" s="366">
        <v>20.98</v>
      </c>
    </row>
    <row r="8317" spans="1:2">
      <c r="A8317" s="365" t="s">
        <v>8475</v>
      </c>
      <c r="B8317" s="366">
        <v>19.7</v>
      </c>
    </row>
    <row r="8318" spans="1:2">
      <c r="A8318" s="365" t="s">
        <v>8476</v>
      </c>
      <c r="B8318" s="366">
        <v>22.26</v>
      </c>
    </row>
    <row r="8319" spans="1:2">
      <c r="A8319" s="365" t="s">
        <v>8477</v>
      </c>
      <c r="B8319" s="366">
        <v>20.9</v>
      </c>
    </row>
    <row r="8320" spans="1:2">
      <c r="A8320" s="365" t="s">
        <v>8478</v>
      </c>
      <c r="B8320" s="366">
        <v>16.7</v>
      </c>
    </row>
    <row r="8321" spans="1:2">
      <c r="A8321" s="365" t="s">
        <v>8479</v>
      </c>
      <c r="B8321" s="366">
        <v>15.54</v>
      </c>
    </row>
    <row r="8322" spans="1:2">
      <c r="A8322" s="365" t="s">
        <v>8480</v>
      </c>
      <c r="B8322" s="366">
        <v>176.19</v>
      </c>
    </row>
    <row r="8323" spans="1:2">
      <c r="A8323" s="365" t="s">
        <v>8481</v>
      </c>
      <c r="B8323" s="366">
        <v>167.1</v>
      </c>
    </row>
    <row r="8324" spans="1:2">
      <c r="A8324" s="365" t="s">
        <v>8482</v>
      </c>
      <c r="B8324" s="366">
        <v>49.17</v>
      </c>
    </row>
    <row r="8325" spans="1:2">
      <c r="A8325" s="365" t="s">
        <v>8483</v>
      </c>
      <c r="B8325" s="366">
        <v>47.64</v>
      </c>
    </row>
    <row r="8326" spans="1:2">
      <c r="A8326" s="365" t="s">
        <v>8484</v>
      </c>
      <c r="B8326" s="366">
        <v>41.23</v>
      </c>
    </row>
    <row r="8327" spans="1:2">
      <c r="A8327" s="365" t="s">
        <v>8485</v>
      </c>
      <c r="B8327" s="366">
        <v>39.94</v>
      </c>
    </row>
    <row r="8328" spans="1:2">
      <c r="A8328" s="365" t="s">
        <v>8486</v>
      </c>
      <c r="B8328" s="366">
        <v>30.09</v>
      </c>
    </row>
    <row r="8329" spans="1:2">
      <c r="A8329" s="365" t="s">
        <v>8487</v>
      </c>
      <c r="B8329" s="366">
        <v>29.14</v>
      </c>
    </row>
    <row r="8330" spans="1:2">
      <c r="A8330" s="365" t="s">
        <v>8488</v>
      </c>
      <c r="B8330" s="366">
        <v>24.64</v>
      </c>
    </row>
    <row r="8331" spans="1:2">
      <c r="A8331" s="365" t="s">
        <v>8489</v>
      </c>
      <c r="B8331" s="366">
        <v>23.87</v>
      </c>
    </row>
    <row r="8332" spans="1:2">
      <c r="A8332" s="365" t="s">
        <v>8490</v>
      </c>
      <c r="B8332" s="366">
        <v>24.11</v>
      </c>
    </row>
    <row r="8333" spans="1:2">
      <c r="A8333" s="365" t="s">
        <v>8491</v>
      </c>
      <c r="B8333" s="366">
        <v>23.35</v>
      </c>
    </row>
    <row r="8334" spans="1:2">
      <c r="A8334" s="365" t="s">
        <v>135</v>
      </c>
      <c r="B8334" s="366">
        <v>10.75</v>
      </c>
    </row>
    <row r="8335" spans="1:2">
      <c r="A8335" s="365" t="s">
        <v>8492</v>
      </c>
      <c r="B8335" s="366">
        <v>10.41</v>
      </c>
    </row>
    <row r="8336" spans="1:2">
      <c r="A8336" s="365" t="s">
        <v>8493</v>
      </c>
      <c r="B8336" s="366">
        <v>100.38</v>
      </c>
    </row>
    <row r="8337" spans="1:2">
      <c r="A8337" s="365" t="s">
        <v>8494</v>
      </c>
      <c r="B8337" s="366">
        <v>98.35</v>
      </c>
    </row>
    <row r="8338" spans="1:2">
      <c r="A8338" s="365" t="s">
        <v>8495</v>
      </c>
      <c r="B8338" s="366">
        <v>97.9</v>
      </c>
    </row>
    <row r="8339" spans="1:2">
      <c r="A8339" s="365" t="s">
        <v>8496</v>
      </c>
      <c r="B8339" s="366">
        <v>95.87</v>
      </c>
    </row>
    <row r="8340" spans="1:2">
      <c r="A8340" s="365" t="s">
        <v>8497</v>
      </c>
      <c r="B8340" s="366">
        <v>16.059999999999999</v>
      </c>
    </row>
    <row r="8341" spans="1:2">
      <c r="A8341" s="365" t="s">
        <v>8498</v>
      </c>
      <c r="B8341" s="366">
        <v>15.07</v>
      </c>
    </row>
    <row r="8342" spans="1:2">
      <c r="A8342" s="365" t="s">
        <v>8499</v>
      </c>
      <c r="B8342" s="366">
        <v>19.760000000000002</v>
      </c>
    </row>
    <row r="8343" spans="1:2">
      <c r="A8343" s="365" t="s">
        <v>8500</v>
      </c>
      <c r="B8343" s="366">
        <v>18.27</v>
      </c>
    </row>
    <row r="8344" spans="1:2">
      <c r="A8344" s="365" t="s">
        <v>8501</v>
      </c>
      <c r="B8344" s="366">
        <v>14.63</v>
      </c>
    </row>
    <row r="8345" spans="1:2">
      <c r="A8345" s="365" t="s">
        <v>8502</v>
      </c>
      <c r="B8345" s="366">
        <v>13.64</v>
      </c>
    </row>
    <row r="8346" spans="1:2">
      <c r="A8346" s="365" t="s">
        <v>8503</v>
      </c>
      <c r="B8346" s="366">
        <v>18.13</v>
      </c>
    </row>
    <row r="8347" spans="1:2">
      <c r="A8347" s="365" t="s">
        <v>8504</v>
      </c>
      <c r="B8347" s="366">
        <v>16.87</v>
      </c>
    </row>
    <row r="8348" spans="1:2">
      <c r="A8348" s="365" t="s">
        <v>8505</v>
      </c>
      <c r="B8348" s="366">
        <v>15.36</v>
      </c>
    </row>
    <row r="8349" spans="1:2">
      <c r="A8349" s="365" t="s">
        <v>8506</v>
      </c>
      <c r="B8349" s="366">
        <v>14.67</v>
      </c>
    </row>
    <row r="8350" spans="1:2">
      <c r="A8350" s="365" t="s">
        <v>8507</v>
      </c>
      <c r="B8350" s="366">
        <v>20.54</v>
      </c>
    </row>
    <row r="8351" spans="1:2">
      <c r="A8351" s="365" t="s">
        <v>8508</v>
      </c>
      <c r="B8351" s="366">
        <v>19.149999999999999</v>
      </c>
    </row>
    <row r="8352" spans="1:2">
      <c r="A8352" s="365" t="s">
        <v>8509</v>
      </c>
      <c r="B8352" s="366">
        <v>16.399999999999999</v>
      </c>
    </row>
    <row r="8353" spans="1:2">
      <c r="A8353" s="365" t="s">
        <v>8510</v>
      </c>
      <c r="B8353" s="366">
        <v>15.57</v>
      </c>
    </row>
    <row r="8354" spans="1:2">
      <c r="A8354" s="365" t="s">
        <v>8511</v>
      </c>
      <c r="B8354" s="366">
        <v>13.84</v>
      </c>
    </row>
    <row r="8355" spans="1:2">
      <c r="A8355" s="365" t="s">
        <v>8512</v>
      </c>
      <c r="B8355" s="366">
        <v>13.15</v>
      </c>
    </row>
    <row r="8356" spans="1:2">
      <c r="A8356" s="365" t="s">
        <v>8513</v>
      </c>
      <c r="B8356" s="366">
        <v>9.27</v>
      </c>
    </row>
    <row r="8357" spans="1:2">
      <c r="A8357" s="365" t="s">
        <v>8514</v>
      </c>
      <c r="B8357" s="366">
        <v>9.17</v>
      </c>
    </row>
    <row r="8358" spans="1:2">
      <c r="A8358" s="365" t="s">
        <v>8515</v>
      </c>
      <c r="B8358" s="366">
        <v>12.72</v>
      </c>
    </row>
    <row r="8359" spans="1:2">
      <c r="A8359" s="365" t="s">
        <v>8516</v>
      </c>
      <c r="B8359" s="366">
        <v>11.76</v>
      </c>
    </row>
    <row r="8360" spans="1:2">
      <c r="A8360" s="365" t="s">
        <v>8517</v>
      </c>
      <c r="B8360" s="366">
        <v>29.17</v>
      </c>
    </row>
    <row r="8361" spans="1:2">
      <c r="A8361" s="365" t="s">
        <v>8518</v>
      </c>
      <c r="B8361" s="366">
        <v>28.31</v>
      </c>
    </row>
    <row r="8362" spans="1:2">
      <c r="A8362" s="365" t="s">
        <v>8519</v>
      </c>
      <c r="B8362" s="366">
        <v>14.63</v>
      </c>
    </row>
    <row r="8363" spans="1:2">
      <c r="A8363" s="365" t="s">
        <v>8520</v>
      </c>
      <c r="B8363" s="366">
        <v>13.56</v>
      </c>
    </row>
    <row r="8364" spans="1:2">
      <c r="A8364" s="365" t="s">
        <v>8521</v>
      </c>
      <c r="B8364" s="366">
        <v>30.63</v>
      </c>
    </row>
    <row r="8365" spans="1:2">
      <c r="A8365" s="365" t="s">
        <v>8522</v>
      </c>
      <c r="B8365" s="366">
        <v>28.61</v>
      </c>
    </row>
    <row r="8366" spans="1:2">
      <c r="A8366" s="365" t="s">
        <v>8523</v>
      </c>
      <c r="B8366" s="366">
        <v>55.59</v>
      </c>
    </row>
    <row r="8367" spans="1:2">
      <c r="A8367" s="365" t="s">
        <v>8524</v>
      </c>
      <c r="B8367" s="366">
        <v>53.57</v>
      </c>
    </row>
    <row r="8368" spans="1:2">
      <c r="A8368" s="365" t="s">
        <v>8525</v>
      </c>
      <c r="B8368" s="366">
        <v>6.11</v>
      </c>
    </row>
    <row r="8369" spans="1:2">
      <c r="A8369" s="365" t="s">
        <v>8526</v>
      </c>
      <c r="B8369" s="366">
        <v>5.31</v>
      </c>
    </row>
    <row r="8370" spans="1:2">
      <c r="A8370" s="365" t="s">
        <v>8527</v>
      </c>
      <c r="B8370" s="366">
        <v>6.11</v>
      </c>
    </row>
    <row r="8371" spans="1:2">
      <c r="A8371" s="365" t="s">
        <v>8528</v>
      </c>
      <c r="B8371" s="366">
        <v>5.31</v>
      </c>
    </row>
    <row r="8372" spans="1:2">
      <c r="A8372" s="365" t="s">
        <v>8529</v>
      </c>
      <c r="B8372" s="366">
        <v>21.69</v>
      </c>
    </row>
    <row r="8373" spans="1:2">
      <c r="A8373" s="365" t="s">
        <v>8530</v>
      </c>
      <c r="B8373" s="366">
        <v>21.2</v>
      </c>
    </row>
    <row r="8374" spans="1:2">
      <c r="A8374" s="365" t="s">
        <v>8531</v>
      </c>
      <c r="B8374" s="366">
        <v>102.27</v>
      </c>
    </row>
    <row r="8375" spans="1:2">
      <c r="A8375" s="365" t="s">
        <v>8532</v>
      </c>
      <c r="B8375" s="366">
        <v>102.23</v>
      </c>
    </row>
    <row r="8376" spans="1:2">
      <c r="A8376" s="365" t="s">
        <v>8533</v>
      </c>
      <c r="B8376" s="366">
        <v>62.7</v>
      </c>
    </row>
    <row r="8377" spans="1:2">
      <c r="A8377" s="365" t="s">
        <v>8534</v>
      </c>
      <c r="B8377" s="366">
        <v>58.59</v>
      </c>
    </row>
    <row r="8378" spans="1:2">
      <c r="A8378" s="365" t="s">
        <v>8535</v>
      </c>
      <c r="B8378" s="366">
        <v>7.39</v>
      </c>
    </row>
    <row r="8379" spans="1:2">
      <c r="A8379" s="365" t="s">
        <v>8536</v>
      </c>
      <c r="B8379" s="366">
        <v>6.4</v>
      </c>
    </row>
    <row r="8380" spans="1:2">
      <c r="A8380" s="365" t="s">
        <v>8537</v>
      </c>
      <c r="B8380" s="366">
        <v>6.65</v>
      </c>
    </row>
    <row r="8381" spans="1:2">
      <c r="A8381" s="365" t="s">
        <v>8538</v>
      </c>
      <c r="B8381" s="366">
        <v>5.76</v>
      </c>
    </row>
    <row r="8382" spans="1:2">
      <c r="A8382" s="365" t="s">
        <v>8539</v>
      </c>
      <c r="B8382" s="366">
        <v>5.17</v>
      </c>
    </row>
    <row r="8383" spans="1:2">
      <c r="A8383" s="365" t="s">
        <v>8540</v>
      </c>
      <c r="B8383" s="366">
        <v>4.4800000000000004</v>
      </c>
    </row>
    <row r="8384" spans="1:2">
      <c r="A8384" s="365" t="s">
        <v>8541</v>
      </c>
      <c r="B8384" s="366">
        <v>2.36</v>
      </c>
    </row>
    <row r="8385" spans="1:2">
      <c r="A8385" s="365" t="s">
        <v>8542</v>
      </c>
      <c r="B8385" s="366">
        <v>2.0499999999999998</v>
      </c>
    </row>
    <row r="8386" spans="1:2">
      <c r="A8386" s="365" t="s">
        <v>8543</v>
      </c>
      <c r="B8386" s="366">
        <v>3.6</v>
      </c>
    </row>
    <row r="8387" spans="1:2">
      <c r="A8387" s="365" t="s">
        <v>8544</v>
      </c>
      <c r="B8387" s="366">
        <v>3.6</v>
      </c>
    </row>
    <row r="8388" spans="1:2">
      <c r="A8388" s="365" t="s">
        <v>8545</v>
      </c>
      <c r="B8388" s="366">
        <v>7.2</v>
      </c>
    </row>
    <row r="8389" spans="1:2">
      <c r="A8389" s="365" t="s">
        <v>8546</v>
      </c>
      <c r="B8389" s="366">
        <v>7.2</v>
      </c>
    </row>
    <row r="8390" spans="1:2">
      <c r="A8390" s="365" t="s">
        <v>8547</v>
      </c>
      <c r="B8390" s="366">
        <v>10.8</v>
      </c>
    </row>
    <row r="8391" spans="1:2">
      <c r="A8391" s="365" t="s">
        <v>8548</v>
      </c>
      <c r="B8391" s="366">
        <v>10.8</v>
      </c>
    </row>
    <row r="8392" spans="1:2">
      <c r="A8392" s="365" t="s">
        <v>8549</v>
      </c>
      <c r="B8392" s="366">
        <v>14.4</v>
      </c>
    </row>
    <row r="8393" spans="1:2">
      <c r="A8393" s="365" t="s">
        <v>8550</v>
      </c>
      <c r="B8393" s="366">
        <v>14.4</v>
      </c>
    </row>
    <row r="8394" spans="1:2">
      <c r="A8394" s="365" t="s">
        <v>8551</v>
      </c>
      <c r="B8394" s="366">
        <v>22.5</v>
      </c>
    </row>
    <row r="8395" spans="1:2">
      <c r="A8395" s="365" t="s">
        <v>8552</v>
      </c>
      <c r="B8395" s="366">
        <v>22.5</v>
      </c>
    </row>
    <row r="8396" spans="1:2">
      <c r="A8396" s="365" t="s">
        <v>8553</v>
      </c>
      <c r="B8396" s="366">
        <v>27.63</v>
      </c>
    </row>
    <row r="8397" spans="1:2">
      <c r="A8397" s="365" t="s">
        <v>8554</v>
      </c>
      <c r="B8397" s="366">
        <v>26.29</v>
      </c>
    </row>
    <row r="8398" spans="1:2">
      <c r="A8398" s="365" t="s">
        <v>8555</v>
      </c>
      <c r="B8398" s="366">
        <v>7.39</v>
      </c>
    </row>
    <row r="8399" spans="1:2">
      <c r="A8399" s="365" t="s">
        <v>8556</v>
      </c>
      <c r="B8399" s="366">
        <v>6.4</v>
      </c>
    </row>
    <row r="8400" spans="1:2">
      <c r="A8400" s="365" t="s">
        <v>8557</v>
      </c>
      <c r="B8400" s="366">
        <v>0.73</v>
      </c>
    </row>
    <row r="8401" spans="1:2">
      <c r="A8401" s="365" t="s">
        <v>8558</v>
      </c>
      <c r="B8401" s="366">
        <v>0.64</v>
      </c>
    </row>
    <row r="8402" spans="1:2">
      <c r="A8402" s="365" t="s">
        <v>8559</v>
      </c>
      <c r="B8402" s="366">
        <v>15.45</v>
      </c>
    </row>
    <row r="8403" spans="1:2">
      <c r="A8403" s="365" t="s">
        <v>8560</v>
      </c>
      <c r="B8403" s="366">
        <v>15.45</v>
      </c>
    </row>
    <row r="8404" spans="1:2">
      <c r="A8404" s="365" t="s">
        <v>8561</v>
      </c>
      <c r="B8404" s="366">
        <v>40</v>
      </c>
    </row>
    <row r="8405" spans="1:2">
      <c r="A8405" s="365" t="s">
        <v>8562</v>
      </c>
      <c r="B8405" s="366">
        <v>40</v>
      </c>
    </row>
    <row r="8406" spans="1:2">
      <c r="A8406" s="365" t="s">
        <v>8563</v>
      </c>
      <c r="B8406" s="366">
        <v>3</v>
      </c>
    </row>
    <row r="8407" spans="1:2">
      <c r="A8407" s="365" t="s">
        <v>8564</v>
      </c>
      <c r="B8407" s="366">
        <v>3</v>
      </c>
    </row>
    <row r="8408" spans="1:2">
      <c r="A8408" s="365" t="s">
        <v>8565</v>
      </c>
      <c r="B8408" s="366">
        <v>3</v>
      </c>
    </row>
    <row r="8409" spans="1:2">
      <c r="A8409" s="365" t="s">
        <v>8566</v>
      </c>
      <c r="B8409" s="366">
        <v>3</v>
      </c>
    </row>
    <row r="8410" spans="1:2">
      <c r="A8410" s="365" t="s">
        <v>8567</v>
      </c>
      <c r="B8410" s="366">
        <v>4.5</v>
      </c>
    </row>
    <row r="8411" spans="1:2">
      <c r="A8411" s="365" t="s">
        <v>8568</v>
      </c>
      <c r="B8411" s="366">
        <v>4.5</v>
      </c>
    </row>
    <row r="8412" spans="1:2">
      <c r="A8412" s="365" t="s">
        <v>8569</v>
      </c>
      <c r="B8412" s="366">
        <v>4.5</v>
      </c>
    </row>
    <row r="8413" spans="1:2">
      <c r="A8413" s="365" t="s">
        <v>8570</v>
      </c>
      <c r="B8413" s="366">
        <v>4.5</v>
      </c>
    </row>
    <row r="8414" spans="1:2">
      <c r="A8414" s="365" t="s">
        <v>8571</v>
      </c>
      <c r="B8414" s="366">
        <v>14</v>
      </c>
    </row>
    <row r="8415" spans="1:2">
      <c r="A8415" s="365" t="s">
        <v>8572</v>
      </c>
      <c r="B8415" s="366">
        <v>14</v>
      </c>
    </row>
    <row r="8416" spans="1:2">
      <c r="A8416" s="365" t="s">
        <v>8573</v>
      </c>
      <c r="B8416" s="366">
        <v>12</v>
      </c>
    </row>
    <row r="8417" spans="1:2">
      <c r="A8417" s="365" t="s">
        <v>8574</v>
      </c>
      <c r="B8417" s="366">
        <v>12</v>
      </c>
    </row>
    <row r="8418" spans="1:2">
      <c r="A8418" s="365" t="s">
        <v>8575</v>
      </c>
      <c r="B8418" s="366">
        <v>24</v>
      </c>
    </row>
    <row r="8419" spans="1:2">
      <c r="A8419" s="365" t="s">
        <v>8576</v>
      </c>
      <c r="B8419" s="366">
        <v>24</v>
      </c>
    </row>
    <row r="8420" spans="1:2">
      <c r="A8420" s="365" t="s">
        <v>8577</v>
      </c>
      <c r="B8420" s="366">
        <v>28</v>
      </c>
    </row>
    <row r="8421" spans="1:2">
      <c r="A8421" s="365" t="s">
        <v>8578</v>
      </c>
      <c r="B8421" s="366">
        <v>28</v>
      </c>
    </row>
    <row r="8422" spans="1:2">
      <c r="A8422" s="365" t="s">
        <v>8579</v>
      </c>
      <c r="B8422" s="366">
        <v>13.2</v>
      </c>
    </row>
    <row r="8423" spans="1:2">
      <c r="A8423" s="365" t="s">
        <v>8580</v>
      </c>
      <c r="B8423" s="366">
        <v>13.2</v>
      </c>
    </row>
    <row r="8424" spans="1:2">
      <c r="A8424" s="365" t="s">
        <v>8581</v>
      </c>
      <c r="B8424" s="366">
        <v>42</v>
      </c>
    </row>
    <row r="8425" spans="1:2">
      <c r="A8425" s="365" t="s">
        <v>8582</v>
      </c>
      <c r="B8425" s="366">
        <v>42</v>
      </c>
    </row>
    <row r="8426" spans="1:2">
      <c r="A8426" s="365" t="s">
        <v>8583</v>
      </c>
      <c r="B8426" s="366">
        <v>8</v>
      </c>
    </row>
    <row r="8427" spans="1:2">
      <c r="A8427" s="365" t="s">
        <v>8584</v>
      </c>
      <c r="B8427" s="366">
        <v>8</v>
      </c>
    </row>
    <row r="8428" spans="1:2">
      <c r="A8428" s="365" t="s">
        <v>8585</v>
      </c>
      <c r="B8428" s="366">
        <v>17.600000000000001</v>
      </c>
    </row>
    <row r="8429" spans="1:2">
      <c r="A8429" s="365" t="s">
        <v>8586</v>
      </c>
      <c r="B8429" s="366">
        <v>17.600000000000001</v>
      </c>
    </row>
    <row r="8430" spans="1:2">
      <c r="A8430" s="365" t="s">
        <v>8587</v>
      </c>
      <c r="B8430" s="366">
        <v>27.5</v>
      </c>
    </row>
    <row r="8431" spans="1:2">
      <c r="A8431" s="365" t="s">
        <v>8588</v>
      </c>
      <c r="B8431" s="366">
        <v>27.5</v>
      </c>
    </row>
    <row r="8432" spans="1:2">
      <c r="A8432" s="365" t="s">
        <v>8589</v>
      </c>
      <c r="B8432" s="366">
        <v>27.5</v>
      </c>
    </row>
    <row r="8433" spans="1:2">
      <c r="A8433" s="365" t="s">
        <v>8590</v>
      </c>
      <c r="B8433" s="366">
        <v>27.5</v>
      </c>
    </row>
    <row r="8434" spans="1:2">
      <c r="A8434" s="365" t="s">
        <v>8591</v>
      </c>
      <c r="B8434" s="366">
        <v>27.5</v>
      </c>
    </row>
    <row r="8435" spans="1:2">
      <c r="A8435" s="365" t="s">
        <v>8592</v>
      </c>
      <c r="B8435" s="366">
        <v>27.5</v>
      </c>
    </row>
    <row r="8436" spans="1:2">
      <c r="A8436" s="365" t="s">
        <v>8593</v>
      </c>
      <c r="B8436" s="366">
        <v>27.5</v>
      </c>
    </row>
    <row r="8437" spans="1:2">
      <c r="A8437" s="365" t="s">
        <v>8594</v>
      </c>
      <c r="B8437" s="366">
        <v>27.5</v>
      </c>
    </row>
    <row r="8438" spans="1:2">
      <c r="A8438" s="365" t="s">
        <v>8595</v>
      </c>
      <c r="B8438" s="366">
        <v>199.09</v>
      </c>
    </row>
    <row r="8439" spans="1:2">
      <c r="A8439" s="365" t="s">
        <v>8596</v>
      </c>
      <c r="B8439" s="366">
        <v>191.26</v>
      </c>
    </row>
    <row r="8440" spans="1:2">
      <c r="A8440" s="365" t="s">
        <v>8597</v>
      </c>
      <c r="B8440" s="366">
        <v>402.75</v>
      </c>
    </row>
    <row r="8441" spans="1:2">
      <c r="A8441" s="365" t="s">
        <v>8598</v>
      </c>
      <c r="B8441" s="366">
        <v>387.79</v>
      </c>
    </row>
    <row r="8442" spans="1:2">
      <c r="A8442" s="365" t="s">
        <v>8599</v>
      </c>
      <c r="B8442" s="366">
        <v>609</v>
      </c>
    </row>
    <row r="8443" spans="1:2">
      <c r="A8443" s="365" t="s">
        <v>8600</v>
      </c>
      <c r="B8443" s="366">
        <v>609</v>
      </c>
    </row>
    <row r="8444" spans="1:2">
      <c r="A8444" s="365" t="s">
        <v>8601</v>
      </c>
      <c r="B8444" s="366">
        <v>1358</v>
      </c>
    </row>
    <row r="8445" spans="1:2">
      <c r="A8445" s="365" t="s">
        <v>8602</v>
      </c>
      <c r="B8445" s="366">
        <v>1358</v>
      </c>
    </row>
    <row r="8446" spans="1:2">
      <c r="A8446" s="365" t="s">
        <v>8603</v>
      </c>
      <c r="B8446" s="366">
        <v>817.45</v>
      </c>
    </row>
    <row r="8447" spans="1:2">
      <c r="A8447" s="365" t="s">
        <v>8604</v>
      </c>
      <c r="B8447" s="366">
        <v>791.9</v>
      </c>
    </row>
    <row r="8448" spans="1:2">
      <c r="A8448" s="365" t="s">
        <v>8605</v>
      </c>
      <c r="B8448" s="366">
        <v>60.6</v>
      </c>
    </row>
    <row r="8449" spans="1:2">
      <c r="A8449" s="365" t="s">
        <v>8606</v>
      </c>
      <c r="B8449" s="366">
        <v>57.92</v>
      </c>
    </row>
    <row r="8450" spans="1:2">
      <c r="A8450" s="365" t="s">
        <v>8607</v>
      </c>
      <c r="B8450" s="366">
        <v>119.49</v>
      </c>
    </row>
    <row r="8451" spans="1:2">
      <c r="A8451" s="365" t="s">
        <v>8608</v>
      </c>
      <c r="B8451" s="366">
        <v>113.85</v>
      </c>
    </row>
    <row r="8452" spans="1:2">
      <c r="A8452" s="365" t="s">
        <v>8609</v>
      </c>
      <c r="B8452" s="366">
        <v>492.71</v>
      </c>
    </row>
    <row r="8453" spans="1:2">
      <c r="A8453" s="365" t="s">
        <v>8610</v>
      </c>
      <c r="B8453" s="366">
        <v>469.43</v>
      </c>
    </row>
    <row r="8454" spans="1:2">
      <c r="A8454" s="365" t="s">
        <v>8611</v>
      </c>
      <c r="B8454" s="366">
        <v>74.790000000000006</v>
      </c>
    </row>
    <row r="8455" spans="1:2">
      <c r="A8455" s="365" t="s">
        <v>8612</v>
      </c>
      <c r="B8455" s="366">
        <v>66.489999999999995</v>
      </c>
    </row>
    <row r="8456" spans="1:2">
      <c r="A8456" s="365" t="s">
        <v>8613</v>
      </c>
      <c r="B8456" s="366">
        <v>101.8</v>
      </c>
    </row>
    <row r="8457" spans="1:2">
      <c r="A8457" s="365" t="s">
        <v>8614</v>
      </c>
      <c r="B8457" s="366">
        <v>96.72</v>
      </c>
    </row>
    <row r="8458" spans="1:2">
      <c r="A8458" s="365" t="s">
        <v>8615</v>
      </c>
      <c r="B8458" s="366">
        <v>144.88999999999999</v>
      </c>
    </row>
    <row r="8459" spans="1:2">
      <c r="A8459" s="365" t="s">
        <v>8616</v>
      </c>
      <c r="B8459" s="366">
        <v>135.09</v>
      </c>
    </row>
    <row r="8460" spans="1:2">
      <c r="A8460" s="365" t="s">
        <v>8617</v>
      </c>
      <c r="B8460" s="366">
        <v>119.36</v>
      </c>
    </row>
    <row r="8461" spans="1:2">
      <c r="A8461" s="365" t="s">
        <v>8618</v>
      </c>
      <c r="B8461" s="366">
        <v>113.02</v>
      </c>
    </row>
    <row r="8462" spans="1:2">
      <c r="A8462" s="365" t="s">
        <v>8619</v>
      </c>
      <c r="B8462" s="366">
        <v>6.27</v>
      </c>
    </row>
    <row r="8463" spans="1:2">
      <c r="A8463" s="365" t="s">
        <v>8620</v>
      </c>
      <c r="B8463" s="366">
        <v>5.73</v>
      </c>
    </row>
    <row r="8464" spans="1:2">
      <c r="A8464" s="365" t="s">
        <v>8621</v>
      </c>
      <c r="B8464" s="366">
        <v>6.57</v>
      </c>
    </row>
    <row r="8465" spans="1:2">
      <c r="A8465" s="365" t="s">
        <v>8622</v>
      </c>
      <c r="B8465" s="366">
        <v>6.03</v>
      </c>
    </row>
    <row r="8466" spans="1:2">
      <c r="A8466" s="365" t="s">
        <v>8623</v>
      </c>
      <c r="B8466" s="366">
        <v>130.04</v>
      </c>
    </row>
    <row r="8467" spans="1:2">
      <c r="A8467" s="365" t="s">
        <v>8624</v>
      </c>
      <c r="B8467" s="366">
        <v>127.88</v>
      </c>
    </row>
    <row r="8468" spans="1:2">
      <c r="A8468" s="365" t="s">
        <v>8625</v>
      </c>
      <c r="B8468" s="366">
        <v>226.98</v>
      </c>
    </row>
    <row r="8469" spans="1:2">
      <c r="A8469" s="365" t="s">
        <v>8626</v>
      </c>
      <c r="B8469" s="366">
        <v>202.41</v>
      </c>
    </row>
    <row r="8470" spans="1:2">
      <c r="A8470" s="365" t="s">
        <v>8627</v>
      </c>
      <c r="B8470" s="366">
        <v>266.56</v>
      </c>
    </row>
    <row r="8471" spans="1:2">
      <c r="A8471" s="365" t="s">
        <v>8628</v>
      </c>
      <c r="B8471" s="366">
        <v>237.42</v>
      </c>
    </row>
    <row r="8472" spans="1:2">
      <c r="A8472" s="365" t="s">
        <v>8629</v>
      </c>
      <c r="B8472" s="366">
        <v>217.74</v>
      </c>
    </row>
    <row r="8473" spans="1:2">
      <c r="A8473" s="365" t="s">
        <v>8630</v>
      </c>
      <c r="B8473" s="366">
        <v>194.41</v>
      </c>
    </row>
    <row r="8474" spans="1:2">
      <c r="A8474" s="365" t="s">
        <v>8631</v>
      </c>
      <c r="B8474" s="366">
        <v>243.39</v>
      </c>
    </row>
    <row r="8475" spans="1:2">
      <c r="A8475" s="365" t="s">
        <v>8632</v>
      </c>
      <c r="B8475" s="366">
        <v>216.99</v>
      </c>
    </row>
    <row r="8476" spans="1:2">
      <c r="A8476" s="365" t="s">
        <v>8633</v>
      </c>
      <c r="B8476" s="366">
        <v>418.4</v>
      </c>
    </row>
    <row r="8477" spans="1:2">
      <c r="A8477" s="365" t="s">
        <v>8634</v>
      </c>
      <c r="B8477" s="366">
        <v>414.6</v>
      </c>
    </row>
    <row r="8478" spans="1:2">
      <c r="A8478" s="365" t="s">
        <v>8635</v>
      </c>
      <c r="B8478" s="366">
        <v>2.36</v>
      </c>
    </row>
    <row r="8479" spans="1:2">
      <c r="A8479" s="365" t="s">
        <v>8636</v>
      </c>
      <c r="B8479" s="366">
        <v>2.0499999999999998</v>
      </c>
    </row>
    <row r="8480" spans="1:2">
      <c r="A8480" s="365" t="s">
        <v>8637</v>
      </c>
      <c r="B8480" s="366">
        <v>1.47</v>
      </c>
    </row>
    <row r="8481" spans="1:2">
      <c r="A8481" s="365" t="s">
        <v>8638</v>
      </c>
      <c r="B8481" s="366">
        <v>1.28</v>
      </c>
    </row>
    <row r="8482" spans="1:2">
      <c r="A8482" s="365" t="s">
        <v>8639</v>
      </c>
      <c r="B8482" s="366">
        <v>2.21</v>
      </c>
    </row>
    <row r="8483" spans="1:2">
      <c r="A8483" s="365" t="s">
        <v>8640</v>
      </c>
      <c r="B8483" s="366">
        <v>1.92</v>
      </c>
    </row>
    <row r="8484" spans="1:2">
      <c r="A8484" s="365" t="s">
        <v>8641</v>
      </c>
      <c r="B8484" s="366">
        <v>32.24</v>
      </c>
    </row>
    <row r="8485" spans="1:2">
      <c r="A8485" s="365" t="s">
        <v>8642</v>
      </c>
      <c r="B8485" s="366">
        <v>31.75</v>
      </c>
    </row>
    <row r="8486" spans="1:2">
      <c r="A8486" s="365" t="s">
        <v>8643</v>
      </c>
      <c r="B8486" s="366">
        <v>35.840000000000003</v>
      </c>
    </row>
    <row r="8487" spans="1:2">
      <c r="A8487" s="365" t="s">
        <v>8644</v>
      </c>
      <c r="B8487" s="366">
        <v>35.35</v>
      </c>
    </row>
    <row r="8488" spans="1:2">
      <c r="A8488" s="365" t="s">
        <v>8645</v>
      </c>
      <c r="B8488" s="366">
        <v>69.16</v>
      </c>
    </row>
    <row r="8489" spans="1:2">
      <c r="A8489" s="365" t="s">
        <v>8646</v>
      </c>
      <c r="B8489" s="366">
        <v>68.67</v>
      </c>
    </row>
    <row r="8490" spans="1:2">
      <c r="A8490" s="365" t="s">
        <v>8647</v>
      </c>
      <c r="B8490" s="366">
        <v>2.95</v>
      </c>
    </row>
    <row r="8491" spans="1:2">
      <c r="A8491" s="365" t="s">
        <v>8648</v>
      </c>
      <c r="B8491" s="366">
        <v>2.56</v>
      </c>
    </row>
    <row r="8492" spans="1:2">
      <c r="A8492" s="365" t="s">
        <v>8649</v>
      </c>
      <c r="B8492" s="366">
        <v>5953.58</v>
      </c>
    </row>
    <row r="8493" spans="1:2">
      <c r="A8493" s="365" t="s">
        <v>8650</v>
      </c>
      <c r="B8493" s="366">
        <v>5160.92</v>
      </c>
    </row>
    <row r="8494" spans="1:2">
      <c r="A8494" s="365" t="s">
        <v>8651</v>
      </c>
      <c r="B8494" s="366">
        <v>3.69</v>
      </c>
    </row>
    <row r="8495" spans="1:2">
      <c r="A8495" s="365" t="s">
        <v>8652</v>
      </c>
      <c r="B8495" s="366">
        <v>3.2</v>
      </c>
    </row>
    <row r="8496" spans="1:2">
      <c r="A8496" s="365" t="s">
        <v>8653</v>
      </c>
      <c r="B8496" s="366">
        <v>186.45</v>
      </c>
    </row>
    <row r="8497" spans="1:2">
      <c r="A8497" s="365" t="s">
        <v>8654</v>
      </c>
      <c r="B8497" s="366">
        <v>180.06</v>
      </c>
    </row>
    <row r="8498" spans="1:2">
      <c r="A8498" s="365" t="s">
        <v>8655</v>
      </c>
      <c r="B8498" s="366">
        <v>4856.12</v>
      </c>
    </row>
    <row r="8499" spans="1:2">
      <c r="A8499" s="365" t="s">
        <v>8656</v>
      </c>
      <c r="B8499" s="366">
        <v>4625.3100000000004</v>
      </c>
    </row>
    <row r="8500" spans="1:2">
      <c r="A8500" s="365" t="s">
        <v>8657</v>
      </c>
      <c r="B8500" s="366">
        <v>23.66</v>
      </c>
    </row>
    <row r="8501" spans="1:2">
      <c r="A8501" s="365" t="s">
        <v>8658</v>
      </c>
      <c r="B8501" s="366">
        <v>20.5</v>
      </c>
    </row>
    <row r="8502" spans="1:2">
      <c r="A8502" s="365" t="s">
        <v>8659</v>
      </c>
      <c r="B8502" s="366">
        <v>23.66</v>
      </c>
    </row>
    <row r="8503" spans="1:2">
      <c r="A8503" s="365" t="s">
        <v>8660</v>
      </c>
      <c r="B8503" s="366">
        <v>20.5</v>
      </c>
    </row>
    <row r="8504" spans="1:2">
      <c r="A8504" s="365" t="s">
        <v>8661</v>
      </c>
      <c r="B8504" s="366">
        <v>23.66</v>
      </c>
    </row>
    <row r="8505" spans="1:2">
      <c r="A8505" s="365" t="s">
        <v>8662</v>
      </c>
      <c r="B8505" s="366">
        <v>20.5</v>
      </c>
    </row>
    <row r="8506" spans="1:2">
      <c r="A8506" s="365" t="s">
        <v>8663</v>
      </c>
      <c r="B8506" s="366">
        <v>23.66</v>
      </c>
    </row>
    <row r="8507" spans="1:2">
      <c r="A8507" s="365" t="s">
        <v>8664</v>
      </c>
      <c r="B8507" s="366">
        <v>20.5</v>
      </c>
    </row>
    <row r="8508" spans="1:2">
      <c r="A8508" s="365" t="s">
        <v>8665</v>
      </c>
      <c r="B8508" s="366">
        <v>388.4</v>
      </c>
    </row>
    <row r="8509" spans="1:2">
      <c r="A8509" s="365" t="s">
        <v>8666</v>
      </c>
      <c r="B8509" s="366">
        <v>338.15</v>
      </c>
    </row>
    <row r="8510" spans="1:2">
      <c r="A8510" s="365" t="s">
        <v>8667</v>
      </c>
      <c r="B8510" s="366">
        <v>308.48</v>
      </c>
    </row>
    <row r="8511" spans="1:2">
      <c r="A8511" s="365" t="s">
        <v>8668</v>
      </c>
      <c r="B8511" s="366">
        <v>268.38</v>
      </c>
    </row>
    <row r="8512" spans="1:2">
      <c r="A8512" s="365" t="s">
        <v>8669</v>
      </c>
      <c r="B8512" s="366">
        <v>334.71</v>
      </c>
    </row>
    <row r="8513" spans="1:2">
      <c r="A8513" s="365" t="s">
        <v>8670</v>
      </c>
      <c r="B8513" s="366">
        <v>290.8</v>
      </c>
    </row>
    <row r="8514" spans="1:2">
      <c r="A8514" s="365" t="s">
        <v>8671</v>
      </c>
      <c r="B8514" s="366">
        <v>308.48</v>
      </c>
    </row>
    <row r="8515" spans="1:2">
      <c r="A8515" s="365" t="s">
        <v>8672</v>
      </c>
      <c r="B8515" s="366">
        <v>268.38</v>
      </c>
    </row>
    <row r="8516" spans="1:2">
      <c r="A8516" s="365" t="s">
        <v>8673</v>
      </c>
      <c r="B8516" s="366">
        <v>1923.95</v>
      </c>
    </row>
    <row r="8517" spans="1:2">
      <c r="A8517" s="365" t="s">
        <v>8674</v>
      </c>
      <c r="B8517" s="366">
        <v>1680.16</v>
      </c>
    </row>
    <row r="8518" spans="1:2">
      <c r="A8518" s="365" t="s">
        <v>8675</v>
      </c>
      <c r="B8518" s="366">
        <v>4.43</v>
      </c>
    </row>
    <row r="8519" spans="1:2">
      <c r="A8519" s="365" t="s">
        <v>8676</v>
      </c>
      <c r="B8519" s="366">
        <v>3.84</v>
      </c>
    </row>
    <row r="8520" spans="1:2">
      <c r="A8520" s="365" t="s">
        <v>8677</v>
      </c>
      <c r="B8520" s="366">
        <v>147.9</v>
      </c>
    </row>
    <row r="8521" spans="1:2">
      <c r="A8521" s="365" t="s">
        <v>8678</v>
      </c>
      <c r="B8521" s="366">
        <v>128.13</v>
      </c>
    </row>
    <row r="8522" spans="1:2">
      <c r="A8522" s="365" t="s">
        <v>8679</v>
      </c>
      <c r="B8522" s="366">
        <v>85.84</v>
      </c>
    </row>
    <row r="8523" spans="1:2">
      <c r="A8523" s="365" t="s">
        <v>8680</v>
      </c>
      <c r="B8523" s="366">
        <v>75.03</v>
      </c>
    </row>
    <row r="8524" spans="1:2">
      <c r="A8524" s="365" t="s">
        <v>8681</v>
      </c>
      <c r="B8524" s="366">
        <v>13.75</v>
      </c>
    </row>
    <row r="8525" spans="1:2">
      <c r="A8525" s="365" t="s">
        <v>8682</v>
      </c>
      <c r="B8525" s="366">
        <v>11.95</v>
      </c>
    </row>
    <row r="8526" spans="1:2">
      <c r="A8526" s="365" t="s">
        <v>8683</v>
      </c>
      <c r="B8526" s="366">
        <v>31.07</v>
      </c>
    </row>
    <row r="8527" spans="1:2">
      <c r="A8527" s="365" t="s">
        <v>8684</v>
      </c>
      <c r="B8527" s="366">
        <v>27.05</v>
      </c>
    </row>
    <row r="8528" spans="1:2">
      <c r="A8528" s="365" t="s">
        <v>8685</v>
      </c>
      <c r="B8528" s="366">
        <v>4.68</v>
      </c>
    </row>
    <row r="8529" spans="1:2">
      <c r="A8529" s="365" t="s">
        <v>8686</v>
      </c>
      <c r="B8529" s="366">
        <v>4.07</v>
      </c>
    </row>
    <row r="8530" spans="1:2">
      <c r="A8530" s="365" t="s">
        <v>8687</v>
      </c>
      <c r="B8530" s="366">
        <v>41.64</v>
      </c>
    </row>
    <row r="8531" spans="1:2">
      <c r="A8531" s="365" t="s">
        <v>8688</v>
      </c>
      <c r="B8531" s="366">
        <v>40.54</v>
      </c>
    </row>
    <row r="8532" spans="1:2">
      <c r="A8532" s="365" t="s">
        <v>8689</v>
      </c>
      <c r="B8532" s="366">
        <v>1</v>
      </c>
    </row>
    <row r="8533" spans="1:2">
      <c r="A8533" s="365" t="s">
        <v>8690</v>
      </c>
      <c r="B8533" s="366">
        <v>0.97</v>
      </c>
    </row>
    <row r="8534" spans="1:2">
      <c r="A8534" s="365" t="s">
        <v>8691</v>
      </c>
      <c r="B8534" s="366">
        <v>0.74</v>
      </c>
    </row>
    <row r="8535" spans="1:2">
      <c r="A8535" s="365" t="s">
        <v>8692</v>
      </c>
      <c r="B8535" s="366">
        <v>0.71</v>
      </c>
    </row>
    <row r="8536" spans="1:2">
      <c r="A8536" s="365" t="s">
        <v>8693</v>
      </c>
      <c r="B8536" s="366">
        <v>0.11</v>
      </c>
    </row>
    <row r="8537" spans="1:2">
      <c r="A8537" s="365" t="s">
        <v>8694</v>
      </c>
      <c r="B8537" s="366">
        <v>0.1</v>
      </c>
    </row>
    <row r="8538" spans="1:2">
      <c r="A8538" s="365" t="s">
        <v>8695</v>
      </c>
      <c r="B8538" s="366">
        <v>35.39</v>
      </c>
    </row>
    <row r="8539" spans="1:2">
      <c r="A8539" s="365" t="s">
        <v>8696</v>
      </c>
      <c r="B8539" s="366">
        <v>34.630000000000003</v>
      </c>
    </row>
    <row r="8540" spans="1:2">
      <c r="A8540" s="365" t="s">
        <v>8697</v>
      </c>
      <c r="B8540" s="366">
        <v>251.34</v>
      </c>
    </row>
    <row r="8541" spans="1:2">
      <c r="A8541" s="365" t="s">
        <v>8698</v>
      </c>
      <c r="B8541" s="366">
        <v>234.17</v>
      </c>
    </row>
    <row r="8542" spans="1:2">
      <c r="A8542" s="365" t="s">
        <v>8699</v>
      </c>
      <c r="B8542" s="366">
        <v>359.49</v>
      </c>
    </row>
    <row r="8543" spans="1:2">
      <c r="A8543" s="365" t="s">
        <v>8700</v>
      </c>
      <c r="B8543" s="366">
        <v>334.89</v>
      </c>
    </row>
    <row r="8544" spans="1:2">
      <c r="A8544" s="365" t="s">
        <v>8701</v>
      </c>
      <c r="B8544" s="366">
        <v>565.85</v>
      </c>
    </row>
    <row r="8545" spans="1:2">
      <c r="A8545" s="365" t="s">
        <v>8702</v>
      </c>
      <c r="B8545" s="366">
        <v>525.41</v>
      </c>
    </row>
    <row r="8546" spans="1:2">
      <c r="A8546" s="365" t="s">
        <v>8703</v>
      </c>
      <c r="B8546" s="366">
        <v>0.88</v>
      </c>
    </row>
    <row r="8547" spans="1:2">
      <c r="A8547" s="365" t="s">
        <v>8704</v>
      </c>
      <c r="B8547" s="366">
        <v>0.76</v>
      </c>
    </row>
    <row r="8548" spans="1:2">
      <c r="A8548" s="365" t="s">
        <v>8705</v>
      </c>
      <c r="B8548" s="366">
        <v>2.2200000000000002</v>
      </c>
    </row>
    <row r="8549" spans="1:2">
      <c r="A8549" s="365" t="s">
        <v>8706</v>
      </c>
      <c r="B8549" s="366">
        <v>1.93</v>
      </c>
    </row>
    <row r="8550" spans="1:2">
      <c r="A8550" s="365" t="s">
        <v>8707</v>
      </c>
      <c r="B8550" s="366">
        <v>29.9</v>
      </c>
    </row>
    <row r="8551" spans="1:2">
      <c r="A8551" s="365" t="s">
        <v>8708</v>
      </c>
      <c r="B8551" s="366">
        <v>25.94</v>
      </c>
    </row>
    <row r="8552" spans="1:2">
      <c r="A8552" s="365" t="s">
        <v>8709</v>
      </c>
      <c r="B8552" s="366">
        <v>3040.14</v>
      </c>
    </row>
    <row r="8553" spans="1:2">
      <c r="A8553" s="365" t="s">
        <v>8710</v>
      </c>
      <c r="B8553" s="366">
        <v>2641.05</v>
      </c>
    </row>
    <row r="8554" spans="1:2">
      <c r="A8554" s="365" t="s">
        <v>8711</v>
      </c>
      <c r="B8554" s="366">
        <v>1235.6600000000001</v>
      </c>
    </row>
    <row r="8555" spans="1:2">
      <c r="A8555" s="365" t="s">
        <v>8712</v>
      </c>
      <c r="B8555" s="366">
        <v>1077.8399999999999</v>
      </c>
    </row>
    <row r="8556" spans="1:2">
      <c r="A8556" s="365" t="s">
        <v>8713</v>
      </c>
      <c r="B8556" s="366">
        <v>3.69</v>
      </c>
    </row>
    <row r="8557" spans="1:2">
      <c r="A8557" s="365" t="s">
        <v>8714</v>
      </c>
      <c r="B8557" s="366">
        <v>3.2</v>
      </c>
    </row>
    <row r="8558" spans="1:2">
      <c r="A8558" s="365" t="s">
        <v>8715</v>
      </c>
      <c r="B8558" s="366">
        <v>76.260000000000005</v>
      </c>
    </row>
    <row r="8559" spans="1:2">
      <c r="A8559" s="365" t="s">
        <v>8716</v>
      </c>
      <c r="B8559" s="366">
        <v>66.27</v>
      </c>
    </row>
    <row r="8560" spans="1:2">
      <c r="A8560" s="365" t="s">
        <v>8717</v>
      </c>
      <c r="B8560" s="366">
        <v>1211.24</v>
      </c>
    </row>
    <row r="8561" spans="1:2">
      <c r="A8561" s="365" t="s">
        <v>8718</v>
      </c>
      <c r="B8561" s="366">
        <v>1053.03</v>
      </c>
    </row>
    <row r="8562" spans="1:2">
      <c r="A8562" s="365" t="s">
        <v>8719</v>
      </c>
      <c r="B8562" s="366">
        <v>308.48</v>
      </c>
    </row>
    <row r="8563" spans="1:2">
      <c r="A8563" s="365" t="s">
        <v>8720</v>
      </c>
      <c r="B8563" s="366">
        <v>268.38</v>
      </c>
    </row>
    <row r="8564" spans="1:2">
      <c r="A8564" s="365" t="s">
        <v>8721</v>
      </c>
      <c r="B8564" s="366">
        <v>0.28999999999999998</v>
      </c>
    </row>
    <row r="8565" spans="1:2">
      <c r="A8565" s="365" t="s">
        <v>8722</v>
      </c>
      <c r="B8565" s="366">
        <v>0.25</v>
      </c>
    </row>
    <row r="8566" spans="1:2">
      <c r="A8566" s="365" t="s">
        <v>8723</v>
      </c>
      <c r="B8566" s="366">
        <v>1.47</v>
      </c>
    </row>
    <row r="8567" spans="1:2">
      <c r="A8567" s="365" t="s">
        <v>8724</v>
      </c>
      <c r="B8567" s="366">
        <v>1.28</v>
      </c>
    </row>
    <row r="8568" spans="1:2">
      <c r="A8568" s="365" t="s">
        <v>8725</v>
      </c>
      <c r="B8568" s="366">
        <v>1.18</v>
      </c>
    </row>
    <row r="8569" spans="1:2">
      <c r="A8569" s="365" t="s">
        <v>8726</v>
      </c>
      <c r="B8569" s="366">
        <v>1.02</v>
      </c>
    </row>
    <row r="8570" spans="1:2">
      <c r="A8570" s="365" t="s">
        <v>8727</v>
      </c>
      <c r="B8570" s="366">
        <v>3.69</v>
      </c>
    </row>
    <row r="8571" spans="1:2">
      <c r="A8571" s="365" t="s">
        <v>8728</v>
      </c>
      <c r="B8571" s="366">
        <v>3.2</v>
      </c>
    </row>
    <row r="8572" spans="1:2">
      <c r="A8572" s="365" t="s">
        <v>8729</v>
      </c>
      <c r="B8572" s="366">
        <v>0.17</v>
      </c>
    </row>
    <row r="8573" spans="1:2">
      <c r="A8573" s="365" t="s">
        <v>8730</v>
      </c>
      <c r="B8573" s="366">
        <v>0.15</v>
      </c>
    </row>
    <row r="8574" spans="1:2">
      <c r="A8574" s="365" t="s">
        <v>8731</v>
      </c>
      <c r="B8574" s="366">
        <v>2.95</v>
      </c>
    </row>
    <row r="8575" spans="1:2">
      <c r="A8575" s="365" t="s">
        <v>8732</v>
      </c>
      <c r="B8575" s="366">
        <v>2.56</v>
      </c>
    </row>
    <row r="8576" spans="1:2">
      <c r="A8576" s="365" t="s">
        <v>8733</v>
      </c>
      <c r="B8576" s="366">
        <v>96.19</v>
      </c>
    </row>
    <row r="8577" spans="1:2">
      <c r="A8577" s="365" t="s">
        <v>8734</v>
      </c>
      <c r="B8577" s="366">
        <v>95.2</v>
      </c>
    </row>
    <row r="8578" spans="1:2">
      <c r="A8578" s="365" t="s">
        <v>8735</v>
      </c>
      <c r="B8578" s="366">
        <v>971.39</v>
      </c>
    </row>
    <row r="8579" spans="1:2">
      <c r="A8579" s="365" t="s">
        <v>8736</v>
      </c>
      <c r="B8579" s="366">
        <v>895.14</v>
      </c>
    </row>
    <row r="8580" spans="1:2">
      <c r="A8580" s="365" t="s">
        <v>8737</v>
      </c>
      <c r="B8580" s="366">
        <v>579.05999999999995</v>
      </c>
    </row>
    <row r="8581" spans="1:2">
      <c r="A8581" s="365" t="s">
        <v>8738</v>
      </c>
      <c r="B8581" s="366">
        <v>539.51</v>
      </c>
    </row>
    <row r="8582" spans="1:2">
      <c r="A8582" s="365" t="s">
        <v>8739</v>
      </c>
      <c r="B8582" s="366">
        <v>813.45</v>
      </c>
    </row>
    <row r="8583" spans="1:2">
      <c r="A8583" s="365" t="s">
        <v>8740</v>
      </c>
      <c r="B8583" s="366">
        <v>781.81</v>
      </c>
    </row>
    <row r="8584" spans="1:2">
      <c r="A8584" s="365" t="s">
        <v>8741</v>
      </c>
      <c r="B8584" s="366">
        <v>59.16</v>
      </c>
    </row>
    <row r="8585" spans="1:2">
      <c r="A8585" s="365" t="s">
        <v>8742</v>
      </c>
      <c r="B8585" s="366">
        <v>51.25</v>
      </c>
    </row>
    <row r="8586" spans="1:2">
      <c r="A8586" s="365" t="s">
        <v>8743</v>
      </c>
      <c r="B8586" s="366">
        <v>3095.39</v>
      </c>
    </row>
    <row r="8587" spans="1:2">
      <c r="A8587" s="365" t="s">
        <v>8744</v>
      </c>
      <c r="B8587" s="366">
        <v>3019.14</v>
      </c>
    </row>
    <row r="8588" spans="1:2">
      <c r="A8588" s="365" t="s">
        <v>8745</v>
      </c>
      <c r="B8588" s="366">
        <v>1741.79</v>
      </c>
    </row>
    <row r="8589" spans="1:2">
      <c r="A8589" s="365" t="s">
        <v>8746</v>
      </c>
      <c r="B8589" s="366">
        <v>1665.54</v>
      </c>
    </row>
    <row r="8590" spans="1:2">
      <c r="A8590" s="365" t="s">
        <v>8747</v>
      </c>
      <c r="B8590" s="366">
        <v>379.04</v>
      </c>
    </row>
    <row r="8591" spans="1:2">
      <c r="A8591" s="365" t="s">
        <v>8748</v>
      </c>
      <c r="B8591" s="366">
        <v>379.04</v>
      </c>
    </row>
    <row r="8592" spans="1:2">
      <c r="A8592" s="365" t="s">
        <v>8749</v>
      </c>
      <c r="B8592" s="366">
        <v>315.64999999999998</v>
      </c>
    </row>
    <row r="8593" spans="1:2">
      <c r="A8593" s="365" t="s">
        <v>8750</v>
      </c>
      <c r="B8593" s="366">
        <v>310.51</v>
      </c>
    </row>
    <row r="8594" spans="1:2">
      <c r="A8594" s="365" t="s">
        <v>8751</v>
      </c>
      <c r="B8594" s="366">
        <v>210</v>
      </c>
    </row>
    <row r="8595" spans="1:2">
      <c r="A8595" s="365" t="s">
        <v>8752</v>
      </c>
      <c r="B8595" s="366">
        <v>210</v>
      </c>
    </row>
    <row r="8596" spans="1:2">
      <c r="A8596" s="365" t="s">
        <v>8753</v>
      </c>
      <c r="B8596" s="366">
        <v>118.32</v>
      </c>
    </row>
    <row r="8597" spans="1:2">
      <c r="A8597" s="365" t="s">
        <v>8754</v>
      </c>
      <c r="B8597" s="366">
        <v>102.5</v>
      </c>
    </row>
    <row r="8598" spans="1:2">
      <c r="A8598" s="365" t="s">
        <v>8755</v>
      </c>
      <c r="B8598" s="366">
        <v>155.30000000000001</v>
      </c>
    </row>
    <row r="8599" spans="1:2">
      <c r="A8599" s="365" t="s">
        <v>8756</v>
      </c>
      <c r="B8599" s="366">
        <v>134.53</v>
      </c>
    </row>
    <row r="8600" spans="1:2">
      <c r="A8600" s="365" t="s">
        <v>8757</v>
      </c>
      <c r="B8600" s="366">
        <v>179.7</v>
      </c>
    </row>
    <row r="8601" spans="1:2">
      <c r="A8601" s="365" t="s">
        <v>8758</v>
      </c>
      <c r="B8601" s="366">
        <v>155.68</v>
      </c>
    </row>
    <row r="8602" spans="1:2">
      <c r="A8602" s="365" t="s">
        <v>8759</v>
      </c>
      <c r="B8602" s="366">
        <v>1.62</v>
      </c>
    </row>
    <row r="8603" spans="1:2">
      <c r="A8603" s="365" t="s">
        <v>8760</v>
      </c>
      <c r="B8603" s="366">
        <v>1.43</v>
      </c>
    </row>
    <row r="8604" spans="1:2">
      <c r="A8604" s="365" t="s">
        <v>8761</v>
      </c>
      <c r="B8604" s="366">
        <v>22.18</v>
      </c>
    </row>
    <row r="8605" spans="1:2">
      <c r="A8605" s="365" t="s">
        <v>8762</v>
      </c>
      <c r="B8605" s="366">
        <v>19.21</v>
      </c>
    </row>
    <row r="8606" spans="1:2">
      <c r="A8606" s="365" t="s">
        <v>8763</v>
      </c>
      <c r="B8606" s="366">
        <v>11.09</v>
      </c>
    </row>
    <row r="8607" spans="1:2">
      <c r="A8607" s="365" t="s">
        <v>8764</v>
      </c>
      <c r="B8607" s="366">
        <v>9.6</v>
      </c>
    </row>
    <row r="8608" spans="1:2">
      <c r="A8608" s="365" t="s">
        <v>8765</v>
      </c>
      <c r="B8608" s="366">
        <v>73.95</v>
      </c>
    </row>
    <row r="8609" spans="1:2">
      <c r="A8609" s="365" t="s">
        <v>8766</v>
      </c>
      <c r="B8609" s="366">
        <v>64.06</v>
      </c>
    </row>
    <row r="8610" spans="1:2">
      <c r="A8610" s="365" t="s">
        <v>8767</v>
      </c>
      <c r="B8610" s="366">
        <v>167.32</v>
      </c>
    </row>
    <row r="8611" spans="1:2">
      <c r="A8611" s="365" t="s">
        <v>8768</v>
      </c>
      <c r="B8611" s="366">
        <v>162.38</v>
      </c>
    </row>
    <row r="8612" spans="1:2">
      <c r="A8612" s="365" t="s">
        <v>8769</v>
      </c>
      <c r="B8612" s="366">
        <v>17.850000000000001</v>
      </c>
    </row>
    <row r="8613" spans="1:2">
      <c r="A8613" s="365" t="s">
        <v>8770</v>
      </c>
      <c r="B8613" s="366">
        <v>16.82</v>
      </c>
    </row>
    <row r="8614" spans="1:2">
      <c r="A8614" s="365" t="s">
        <v>8771</v>
      </c>
      <c r="B8614" s="366">
        <v>26.42</v>
      </c>
    </row>
    <row r="8615" spans="1:2">
      <c r="A8615" s="365" t="s">
        <v>8772</v>
      </c>
      <c r="B8615" s="366">
        <v>25.04</v>
      </c>
    </row>
    <row r="8616" spans="1:2">
      <c r="A8616" s="365" t="s">
        <v>8773</v>
      </c>
      <c r="B8616" s="366">
        <v>14.66</v>
      </c>
    </row>
    <row r="8617" spans="1:2">
      <c r="A8617" s="365" t="s">
        <v>8774</v>
      </c>
      <c r="B8617" s="366">
        <v>13.87</v>
      </c>
    </row>
    <row r="8618" spans="1:2">
      <c r="A8618" s="365" t="s">
        <v>8775</v>
      </c>
      <c r="B8618" s="366">
        <v>145.08000000000001</v>
      </c>
    </row>
    <row r="8619" spans="1:2">
      <c r="A8619" s="365" t="s">
        <v>8776</v>
      </c>
      <c r="B8619" s="366">
        <v>140.13999999999999</v>
      </c>
    </row>
    <row r="8620" spans="1:2">
      <c r="A8620" s="365" t="s">
        <v>8777</v>
      </c>
      <c r="B8620" s="366">
        <v>4856.12</v>
      </c>
    </row>
    <row r="8621" spans="1:2">
      <c r="A8621" s="365" t="s">
        <v>8778</v>
      </c>
      <c r="B8621" s="366">
        <v>4625.3100000000004</v>
      </c>
    </row>
    <row r="8622" spans="1:2">
      <c r="A8622" s="365" t="s">
        <v>8779</v>
      </c>
      <c r="B8622" s="366">
        <v>54.54</v>
      </c>
    </row>
    <row r="8623" spans="1:2">
      <c r="A8623" s="365" t="s">
        <v>8780</v>
      </c>
      <c r="B8623" s="366">
        <v>50.56</v>
      </c>
    </row>
    <row r="8624" spans="1:2">
      <c r="A8624" s="365" t="s">
        <v>8781</v>
      </c>
      <c r="B8624" s="366">
        <v>32.130000000000003</v>
      </c>
    </row>
    <row r="8625" spans="1:2">
      <c r="A8625" s="365" t="s">
        <v>8782</v>
      </c>
      <c r="B8625" s="366">
        <v>29.41</v>
      </c>
    </row>
    <row r="8626" spans="1:2">
      <c r="A8626" s="365" t="s">
        <v>8783</v>
      </c>
      <c r="B8626" s="366">
        <v>35.01</v>
      </c>
    </row>
    <row r="8627" spans="1:2">
      <c r="A8627" s="365" t="s">
        <v>8784</v>
      </c>
      <c r="B8627" s="366">
        <v>33.53</v>
      </c>
    </row>
    <row r="8628" spans="1:2">
      <c r="A8628" s="365" t="s">
        <v>8785</v>
      </c>
      <c r="B8628" s="366">
        <v>362.69</v>
      </c>
    </row>
    <row r="8629" spans="1:2">
      <c r="A8629" s="365" t="s">
        <v>8786</v>
      </c>
      <c r="B8629" s="366">
        <v>331.95</v>
      </c>
    </row>
    <row r="8630" spans="1:2">
      <c r="A8630" s="365" t="s">
        <v>8787</v>
      </c>
      <c r="B8630" s="366">
        <v>259.91000000000003</v>
      </c>
    </row>
    <row r="8631" spans="1:2">
      <c r="A8631" s="365" t="s">
        <v>8788</v>
      </c>
      <c r="B8631" s="366">
        <v>237.69</v>
      </c>
    </row>
    <row r="8632" spans="1:2">
      <c r="A8632" s="365" t="s">
        <v>8789</v>
      </c>
      <c r="B8632" s="366">
        <v>700.93</v>
      </c>
    </row>
    <row r="8633" spans="1:2">
      <c r="A8633" s="365" t="s">
        <v>8790</v>
      </c>
      <c r="B8633" s="366">
        <v>649.20000000000005</v>
      </c>
    </row>
    <row r="8634" spans="1:2">
      <c r="A8634" s="365" t="s">
        <v>8791</v>
      </c>
      <c r="B8634" s="366">
        <v>1216.93</v>
      </c>
    </row>
    <row r="8635" spans="1:2">
      <c r="A8635" s="365" t="s">
        <v>8792</v>
      </c>
      <c r="B8635" s="366">
        <v>1123.51</v>
      </c>
    </row>
    <row r="8636" spans="1:2">
      <c r="A8636" s="365" t="s">
        <v>8793</v>
      </c>
      <c r="B8636" s="366">
        <v>457.56</v>
      </c>
    </row>
    <row r="8637" spans="1:2">
      <c r="A8637" s="365" t="s">
        <v>8794</v>
      </c>
      <c r="B8637" s="366">
        <v>457.56</v>
      </c>
    </row>
    <row r="8638" spans="1:2">
      <c r="A8638" s="365" t="s">
        <v>8795</v>
      </c>
      <c r="B8638" s="366">
        <v>225.36</v>
      </c>
    </row>
    <row r="8639" spans="1:2">
      <c r="A8639" s="365" t="s">
        <v>8796</v>
      </c>
      <c r="B8639" s="366">
        <v>214.9</v>
      </c>
    </row>
    <row r="8640" spans="1:2">
      <c r="A8640" s="365" t="s">
        <v>8797</v>
      </c>
      <c r="B8640" s="366">
        <v>614.85</v>
      </c>
    </row>
    <row r="8641" spans="1:2">
      <c r="A8641" s="365" t="s">
        <v>8798</v>
      </c>
      <c r="B8641" s="366">
        <v>593.08000000000004</v>
      </c>
    </row>
    <row r="8642" spans="1:2">
      <c r="A8642" s="365" t="s">
        <v>8799</v>
      </c>
      <c r="B8642" s="366">
        <v>1896.18</v>
      </c>
    </row>
    <row r="8643" spans="1:2">
      <c r="A8643" s="365" t="s">
        <v>8800</v>
      </c>
      <c r="B8643" s="366">
        <v>1740.03</v>
      </c>
    </row>
    <row r="8644" spans="1:2">
      <c r="A8644" s="365" t="s">
        <v>8801</v>
      </c>
      <c r="B8644" s="366">
        <v>790.92</v>
      </c>
    </row>
    <row r="8645" spans="1:2">
      <c r="A8645" s="365" t="s">
        <v>8802</v>
      </c>
      <c r="B8645" s="366">
        <v>709.22</v>
      </c>
    </row>
    <row r="8646" spans="1:2">
      <c r="A8646" s="365" t="s">
        <v>8803</v>
      </c>
      <c r="B8646" s="366">
        <v>1455.77</v>
      </c>
    </row>
    <row r="8647" spans="1:2">
      <c r="A8647" s="365" t="s">
        <v>8804</v>
      </c>
      <c r="B8647" s="366">
        <v>1398.34</v>
      </c>
    </row>
    <row r="8648" spans="1:2">
      <c r="A8648" s="365" t="s">
        <v>8805</v>
      </c>
      <c r="B8648" s="366">
        <v>598.25</v>
      </c>
    </row>
    <row r="8649" spans="1:2">
      <c r="A8649" s="365" t="s">
        <v>8806</v>
      </c>
      <c r="B8649" s="366">
        <v>573.09</v>
      </c>
    </row>
    <row r="8650" spans="1:2">
      <c r="A8650" s="365" t="s">
        <v>8807</v>
      </c>
      <c r="B8650" s="366">
        <v>785.98</v>
      </c>
    </row>
    <row r="8651" spans="1:2">
      <c r="A8651" s="365" t="s">
        <v>8808</v>
      </c>
      <c r="B8651" s="366">
        <v>765.65</v>
      </c>
    </row>
    <row r="8652" spans="1:2">
      <c r="A8652" s="365" t="s">
        <v>8809</v>
      </c>
      <c r="B8652" s="366">
        <v>269.33999999999997</v>
      </c>
    </row>
    <row r="8653" spans="1:2">
      <c r="A8653" s="365" t="s">
        <v>8810</v>
      </c>
      <c r="B8653" s="366">
        <v>260.44</v>
      </c>
    </row>
    <row r="8654" spans="1:2">
      <c r="A8654" s="365" t="s">
        <v>8811</v>
      </c>
      <c r="B8654" s="366">
        <v>81.400000000000006</v>
      </c>
    </row>
    <row r="8655" spans="1:2">
      <c r="A8655" s="365" t="s">
        <v>8812</v>
      </c>
      <c r="B8655" s="366">
        <v>74.569999999999993</v>
      </c>
    </row>
    <row r="8656" spans="1:2">
      <c r="A8656" s="365" t="s">
        <v>8813</v>
      </c>
      <c r="B8656" s="366">
        <v>110.16</v>
      </c>
    </row>
    <row r="8657" spans="1:2">
      <c r="A8657" s="365" t="s">
        <v>8814</v>
      </c>
      <c r="B8657" s="366">
        <v>96.88</v>
      </c>
    </row>
    <row r="8658" spans="1:2">
      <c r="A8658" s="365" t="s">
        <v>8815</v>
      </c>
      <c r="B8658" s="366">
        <v>1871.62</v>
      </c>
    </row>
    <row r="8659" spans="1:2">
      <c r="A8659" s="365" t="s">
        <v>8816</v>
      </c>
      <c r="B8659" s="366">
        <v>1766.71</v>
      </c>
    </row>
    <row r="8660" spans="1:2">
      <c r="A8660" s="365" t="s">
        <v>8817</v>
      </c>
      <c r="B8660" s="366">
        <v>238.13</v>
      </c>
    </row>
    <row r="8661" spans="1:2">
      <c r="A8661" s="365" t="s">
        <v>8818</v>
      </c>
      <c r="B8661" s="366">
        <v>229.15</v>
      </c>
    </row>
    <row r="8662" spans="1:2">
      <c r="A8662" s="365" t="s">
        <v>8819</v>
      </c>
      <c r="B8662" s="366">
        <v>225.1</v>
      </c>
    </row>
    <row r="8663" spans="1:2">
      <c r="A8663" s="365" t="s">
        <v>8820</v>
      </c>
      <c r="B8663" s="366">
        <v>214.68</v>
      </c>
    </row>
    <row r="8664" spans="1:2">
      <c r="A8664" s="365" t="s">
        <v>8821</v>
      </c>
      <c r="B8664" s="366">
        <v>273.94</v>
      </c>
    </row>
    <row r="8665" spans="1:2">
      <c r="A8665" s="365" t="s">
        <v>8822</v>
      </c>
      <c r="B8665" s="366">
        <v>256.94</v>
      </c>
    </row>
    <row r="8666" spans="1:2">
      <c r="A8666" s="365" t="s">
        <v>8823</v>
      </c>
      <c r="B8666" s="366">
        <v>313.41000000000003</v>
      </c>
    </row>
    <row r="8667" spans="1:2">
      <c r="A8667" s="365" t="s">
        <v>8824</v>
      </c>
      <c r="B8667" s="366">
        <v>300.25</v>
      </c>
    </row>
    <row r="8668" spans="1:2">
      <c r="A8668" s="365" t="s">
        <v>8825</v>
      </c>
      <c r="B8668" s="366">
        <v>278.75</v>
      </c>
    </row>
    <row r="8669" spans="1:2">
      <c r="A8669" s="365" t="s">
        <v>8826</v>
      </c>
      <c r="B8669" s="366">
        <v>268.11</v>
      </c>
    </row>
    <row r="8670" spans="1:2">
      <c r="A8670" s="365" t="s">
        <v>8827</v>
      </c>
      <c r="B8670" s="366">
        <v>242.62</v>
      </c>
    </row>
    <row r="8671" spans="1:2">
      <c r="A8671" s="365" t="s">
        <v>8828</v>
      </c>
      <c r="B8671" s="366">
        <v>233.61</v>
      </c>
    </row>
    <row r="8672" spans="1:2">
      <c r="A8672" s="365" t="s">
        <v>8829</v>
      </c>
      <c r="B8672" s="366">
        <v>204.48</v>
      </c>
    </row>
    <row r="8673" spans="1:2">
      <c r="A8673" s="365" t="s">
        <v>8830</v>
      </c>
      <c r="B8673" s="366">
        <v>200.88</v>
      </c>
    </row>
    <row r="8674" spans="1:2">
      <c r="A8674" s="365" t="s">
        <v>8831</v>
      </c>
      <c r="B8674" s="366">
        <v>346.63</v>
      </c>
    </row>
    <row r="8675" spans="1:2">
      <c r="A8675" s="365" t="s">
        <v>8832</v>
      </c>
      <c r="B8675" s="366">
        <v>331.27</v>
      </c>
    </row>
    <row r="8676" spans="1:2">
      <c r="A8676" s="365" t="s">
        <v>8833</v>
      </c>
      <c r="B8676" s="366">
        <v>188.95</v>
      </c>
    </row>
    <row r="8677" spans="1:2">
      <c r="A8677" s="365" t="s">
        <v>8834</v>
      </c>
      <c r="B8677" s="366">
        <v>177.66</v>
      </c>
    </row>
    <row r="8678" spans="1:2">
      <c r="A8678" s="365" t="s">
        <v>8835</v>
      </c>
      <c r="B8678" s="366">
        <v>245.6</v>
      </c>
    </row>
    <row r="8679" spans="1:2">
      <c r="A8679" s="365" t="s">
        <v>8836</v>
      </c>
      <c r="B8679" s="366">
        <v>234.98</v>
      </c>
    </row>
    <row r="8680" spans="1:2">
      <c r="A8680" s="365" t="s">
        <v>8837</v>
      </c>
      <c r="B8680" s="366">
        <v>220.97</v>
      </c>
    </row>
    <row r="8681" spans="1:2">
      <c r="A8681" s="365" t="s">
        <v>8838</v>
      </c>
      <c r="B8681" s="366">
        <v>211.01</v>
      </c>
    </row>
    <row r="8682" spans="1:2">
      <c r="A8682" s="365" t="s">
        <v>8839</v>
      </c>
      <c r="B8682" s="366">
        <v>204.54</v>
      </c>
    </row>
    <row r="8683" spans="1:2">
      <c r="A8683" s="365" t="s">
        <v>8840</v>
      </c>
      <c r="B8683" s="366">
        <v>195.32</v>
      </c>
    </row>
    <row r="8684" spans="1:2">
      <c r="A8684" s="365" t="s">
        <v>8841</v>
      </c>
      <c r="B8684" s="366">
        <v>191.79</v>
      </c>
    </row>
    <row r="8685" spans="1:2">
      <c r="A8685" s="365" t="s">
        <v>8842</v>
      </c>
      <c r="B8685" s="366">
        <v>183.84</v>
      </c>
    </row>
    <row r="8686" spans="1:2">
      <c r="A8686" s="365" t="s">
        <v>8843</v>
      </c>
      <c r="B8686" s="366">
        <v>309.11</v>
      </c>
    </row>
    <row r="8687" spans="1:2">
      <c r="A8687" s="365" t="s">
        <v>8844</v>
      </c>
      <c r="B8687" s="366">
        <v>299.62</v>
      </c>
    </row>
    <row r="8688" spans="1:2">
      <c r="A8688" s="365" t="s">
        <v>8845</v>
      </c>
      <c r="B8688" s="366">
        <v>301.3</v>
      </c>
    </row>
    <row r="8689" spans="1:2">
      <c r="A8689" s="365" t="s">
        <v>8846</v>
      </c>
      <c r="B8689" s="366">
        <v>292.42</v>
      </c>
    </row>
    <row r="8690" spans="1:2">
      <c r="A8690" s="365" t="s">
        <v>8847</v>
      </c>
      <c r="B8690" s="366">
        <v>373.82</v>
      </c>
    </row>
    <row r="8691" spans="1:2">
      <c r="A8691" s="365" t="s">
        <v>8848</v>
      </c>
      <c r="B8691" s="366">
        <v>364.76</v>
      </c>
    </row>
    <row r="8692" spans="1:2">
      <c r="A8692" s="365" t="s">
        <v>8849</v>
      </c>
      <c r="B8692" s="366">
        <v>396.95</v>
      </c>
    </row>
    <row r="8693" spans="1:2">
      <c r="A8693" s="365" t="s">
        <v>8850</v>
      </c>
      <c r="B8693" s="366">
        <v>388.76</v>
      </c>
    </row>
    <row r="8694" spans="1:2">
      <c r="A8694" s="365" t="s">
        <v>8851</v>
      </c>
      <c r="B8694" s="366">
        <v>313.45</v>
      </c>
    </row>
    <row r="8695" spans="1:2">
      <c r="A8695" s="365" t="s">
        <v>8852</v>
      </c>
      <c r="B8695" s="366">
        <v>306.83999999999997</v>
      </c>
    </row>
    <row r="8696" spans="1:2">
      <c r="A8696" s="365" t="s">
        <v>8853</v>
      </c>
      <c r="B8696" s="366">
        <v>308.20999999999998</v>
      </c>
    </row>
    <row r="8697" spans="1:2">
      <c r="A8697" s="365" t="s">
        <v>8854</v>
      </c>
      <c r="B8697" s="366">
        <v>299.57</v>
      </c>
    </row>
    <row r="8698" spans="1:2">
      <c r="A8698" s="365" t="s">
        <v>8855</v>
      </c>
      <c r="B8698" s="366">
        <v>372.21</v>
      </c>
    </row>
    <row r="8699" spans="1:2">
      <c r="A8699" s="365" t="s">
        <v>8856</v>
      </c>
      <c r="B8699" s="366">
        <v>363.57</v>
      </c>
    </row>
    <row r="8700" spans="1:2">
      <c r="A8700" s="365" t="s">
        <v>8857</v>
      </c>
      <c r="B8700" s="366">
        <v>406.21</v>
      </c>
    </row>
    <row r="8701" spans="1:2">
      <c r="A8701" s="365" t="s">
        <v>8858</v>
      </c>
      <c r="B8701" s="366">
        <v>397.51</v>
      </c>
    </row>
    <row r="8702" spans="1:2">
      <c r="A8702" s="365" t="s">
        <v>8859</v>
      </c>
      <c r="B8702" s="366">
        <v>358.13</v>
      </c>
    </row>
    <row r="8703" spans="1:2">
      <c r="A8703" s="365" t="s">
        <v>8860</v>
      </c>
      <c r="B8703" s="366">
        <v>349.47</v>
      </c>
    </row>
    <row r="8704" spans="1:2">
      <c r="A8704" s="365" t="s">
        <v>8861</v>
      </c>
      <c r="B8704" s="366">
        <v>445.79</v>
      </c>
    </row>
    <row r="8705" spans="1:2">
      <c r="A8705" s="365" t="s">
        <v>8862</v>
      </c>
      <c r="B8705" s="366">
        <v>436.81</v>
      </c>
    </row>
    <row r="8706" spans="1:2">
      <c r="A8706" s="365" t="s">
        <v>8863</v>
      </c>
      <c r="B8706" s="366">
        <v>507.11</v>
      </c>
    </row>
    <row r="8707" spans="1:2">
      <c r="A8707" s="365" t="s">
        <v>8864</v>
      </c>
      <c r="B8707" s="366">
        <v>497.25</v>
      </c>
    </row>
    <row r="8708" spans="1:2">
      <c r="A8708" s="365" t="s">
        <v>8865</v>
      </c>
      <c r="B8708" s="366">
        <v>225.1</v>
      </c>
    </row>
    <row r="8709" spans="1:2">
      <c r="A8709" s="365" t="s">
        <v>8866</v>
      </c>
      <c r="B8709" s="366">
        <v>214.68</v>
      </c>
    </row>
    <row r="8710" spans="1:2">
      <c r="A8710" s="365" t="s">
        <v>8867</v>
      </c>
      <c r="B8710" s="366">
        <v>338.46</v>
      </c>
    </row>
    <row r="8711" spans="1:2">
      <c r="A8711" s="365" t="s">
        <v>8868</v>
      </c>
      <c r="B8711" s="366">
        <v>332.83</v>
      </c>
    </row>
    <row r="8712" spans="1:2">
      <c r="A8712" s="365" t="s">
        <v>8869</v>
      </c>
      <c r="B8712" s="366">
        <v>270.29000000000002</v>
      </c>
    </row>
    <row r="8713" spans="1:2">
      <c r="A8713" s="365" t="s">
        <v>8870</v>
      </c>
      <c r="B8713" s="366">
        <v>256.58999999999997</v>
      </c>
    </row>
    <row r="8714" spans="1:2">
      <c r="A8714" s="365" t="s">
        <v>8871</v>
      </c>
      <c r="B8714" s="366">
        <v>247.4</v>
      </c>
    </row>
    <row r="8715" spans="1:2">
      <c r="A8715" s="365" t="s">
        <v>8872</v>
      </c>
      <c r="B8715" s="366">
        <v>233.7</v>
      </c>
    </row>
    <row r="8716" spans="1:2">
      <c r="A8716" s="365" t="s">
        <v>8873</v>
      </c>
      <c r="B8716" s="366">
        <v>347.35</v>
      </c>
    </row>
    <row r="8717" spans="1:2">
      <c r="A8717" s="365" t="s">
        <v>8874</v>
      </c>
      <c r="B8717" s="366">
        <v>331.93</v>
      </c>
    </row>
    <row r="8718" spans="1:2">
      <c r="A8718" s="365" t="s">
        <v>8875</v>
      </c>
      <c r="B8718" s="366">
        <v>134.05000000000001</v>
      </c>
    </row>
    <row r="8719" spans="1:2">
      <c r="A8719" s="365" t="s">
        <v>8876</v>
      </c>
      <c r="B8719" s="366">
        <v>131.05000000000001</v>
      </c>
    </row>
    <row r="8720" spans="1:2">
      <c r="A8720" s="365" t="s">
        <v>8877</v>
      </c>
      <c r="B8720" s="366">
        <v>178.6</v>
      </c>
    </row>
    <row r="8721" spans="1:2">
      <c r="A8721" s="365" t="s">
        <v>8878</v>
      </c>
      <c r="B8721" s="366">
        <v>175.6</v>
      </c>
    </row>
    <row r="8722" spans="1:2">
      <c r="A8722" s="365" t="s">
        <v>8879</v>
      </c>
      <c r="B8722" s="366">
        <v>206.34</v>
      </c>
    </row>
    <row r="8723" spans="1:2">
      <c r="A8723" s="365" t="s">
        <v>8880</v>
      </c>
      <c r="B8723" s="366">
        <v>202.73</v>
      </c>
    </row>
    <row r="8724" spans="1:2">
      <c r="A8724" s="365" t="s">
        <v>8881</v>
      </c>
      <c r="B8724" s="366">
        <v>75.790000000000006</v>
      </c>
    </row>
    <row r="8725" spans="1:2">
      <c r="A8725" s="365" t="s">
        <v>8882</v>
      </c>
      <c r="B8725" s="366">
        <v>73.81</v>
      </c>
    </row>
    <row r="8726" spans="1:2">
      <c r="A8726" s="365" t="s">
        <v>8883</v>
      </c>
      <c r="B8726" s="366">
        <v>595.37</v>
      </c>
    </row>
    <row r="8727" spans="1:2">
      <c r="A8727" s="365" t="s">
        <v>8884</v>
      </c>
      <c r="B8727" s="366">
        <v>560.02</v>
      </c>
    </row>
    <row r="8728" spans="1:2">
      <c r="A8728" s="365" t="s">
        <v>8885</v>
      </c>
      <c r="B8728" s="366">
        <v>2179.7399999999998</v>
      </c>
    </row>
    <row r="8729" spans="1:2">
      <c r="A8729" s="365" t="s">
        <v>8886</v>
      </c>
      <c r="B8729" s="366">
        <v>2144.33</v>
      </c>
    </row>
    <row r="8730" spans="1:2">
      <c r="A8730" s="365" t="s">
        <v>8887</v>
      </c>
      <c r="B8730" s="366">
        <v>1769.81</v>
      </c>
    </row>
    <row r="8731" spans="1:2">
      <c r="A8731" s="365" t="s">
        <v>8888</v>
      </c>
      <c r="B8731" s="366">
        <v>1731.89</v>
      </c>
    </row>
    <row r="8732" spans="1:2">
      <c r="A8732" s="365" t="s">
        <v>8889</v>
      </c>
      <c r="B8732" s="366">
        <v>2392.39</v>
      </c>
    </row>
    <row r="8733" spans="1:2">
      <c r="A8733" s="365" t="s">
        <v>8890</v>
      </c>
      <c r="B8733" s="366">
        <v>2366.63</v>
      </c>
    </row>
    <row r="8734" spans="1:2">
      <c r="A8734" s="365" t="s">
        <v>8891</v>
      </c>
      <c r="B8734" s="366">
        <v>1538.66</v>
      </c>
    </row>
    <row r="8735" spans="1:2">
      <c r="A8735" s="365" t="s">
        <v>8892</v>
      </c>
      <c r="B8735" s="366">
        <v>1515.33</v>
      </c>
    </row>
    <row r="8736" spans="1:2">
      <c r="A8736" s="365" t="s">
        <v>8893</v>
      </c>
      <c r="B8736" s="366">
        <v>11350.42</v>
      </c>
    </row>
    <row r="8737" spans="1:2">
      <c r="A8737" s="365" t="s">
        <v>8894</v>
      </c>
      <c r="B8737" s="366">
        <v>10812.73</v>
      </c>
    </row>
    <row r="8738" spans="1:2">
      <c r="A8738" s="365" t="s">
        <v>8895</v>
      </c>
      <c r="B8738" s="366">
        <v>3170.63</v>
      </c>
    </row>
    <row r="8739" spans="1:2">
      <c r="A8739" s="365" t="s">
        <v>8896</v>
      </c>
      <c r="B8739" s="366">
        <v>2998.39</v>
      </c>
    </row>
    <row r="8740" spans="1:2">
      <c r="A8740" s="365" t="s">
        <v>8897</v>
      </c>
      <c r="B8740" s="366">
        <v>3554.78</v>
      </c>
    </row>
    <row r="8741" spans="1:2">
      <c r="A8741" s="365" t="s">
        <v>8898</v>
      </c>
      <c r="B8741" s="366">
        <v>3381.82</v>
      </c>
    </row>
    <row r="8742" spans="1:2">
      <c r="A8742" s="365" t="s">
        <v>8899</v>
      </c>
      <c r="B8742" s="366">
        <v>475.93</v>
      </c>
    </row>
    <row r="8743" spans="1:2">
      <c r="A8743" s="365" t="s">
        <v>8900</v>
      </c>
      <c r="B8743" s="366">
        <v>444.33</v>
      </c>
    </row>
    <row r="8744" spans="1:2">
      <c r="A8744" s="365" t="s">
        <v>8901</v>
      </c>
      <c r="B8744" s="366">
        <v>1150.82</v>
      </c>
    </row>
    <row r="8745" spans="1:2">
      <c r="A8745" s="365" t="s">
        <v>8902</v>
      </c>
      <c r="B8745" s="366">
        <v>1097.71</v>
      </c>
    </row>
    <row r="8746" spans="1:2">
      <c r="A8746" s="365" t="s">
        <v>8903</v>
      </c>
      <c r="B8746" s="366">
        <v>1299.01</v>
      </c>
    </row>
    <row r="8747" spans="1:2">
      <c r="A8747" s="365" t="s">
        <v>8904</v>
      </c>
      <c r="B8747" s="366">
        <v>1278.68</v>
      </c>
    </row>
    <row r="8748" spans="1:2">
      <c r="A8748" s="365" t="s">
        <v>8905</v>
      </c>
      <c r="B8748" s="366">
        <v>3174.85</v>
      </c>
    </row>
    <row r="8749" spans="1:2">
      <c r="A8749" s="365" t="s">
        <v>8906</v>
      </c>
      <c r="B8749" s="366">
        <v>3004.74</v>
      </c>
    </row>
    <row r="8750" spans="1:2">
      <c r="A8750" s="365" t="s">
        <v>8907</v>
      </c>
      <c r="B8750" s="366">
        <v>4266.13</v>
      </c>
    </row>
    <row r="8751" spans="1:2">
      <c r="A8751" s="365" t="s">
        <v>8908</v>
      </c>
      <c r="B8751" s="366">
        <v>4093.91</v>
      </c>
    </row>
    <row r="8752" spans="1:2">
      <c r="A8752" s="365" t="s">
        <v>8909</v>
      </c>
      <c r="B8752" s="366">
        <v>1136.01</v>
      </c>
    </row>
    <row r="8753" spans="1:2">
      <c r="A8753" s="365" t="s">
        <v>8910</v>
      </c>
      <c r="B8753" s="366">
        <v>1097.26</v>
      </c>
    </row>
    <row r="8754" spans="1:2">
      <c r="A8754" s="365" t="s">
        <v>8911</v>
      </c>
      <c r="B8754" s="366">
        <v>2313.8000000000002</v>
      </c>
    </row>
    <row r="8755" spans="1:2">
      <c r="A8755" s="365" t="s">
        <v>8912</v>
      </c>
      <c r="B8755" s="366">
        <v>2140.63</v>
      </c>
    </row>
    <row r="8756" spans="1:2">
      <c r="A8756" s="365" t="s">
        <v>8913</v>
      </c>
      <c r="B8756" s="366">
        <v>3050.34</v>
      </c>
    </row>
    <row r="8757" spans="1:2">
      <c r="A8757" s="365" t="s">
        <v>8914</v>
      </c>
      <c r="B8757" s="366">
        <v>2870.44</v>
      </c>
    </row>
    <row r="8758" spans="1:2">
      <c r="A8758" s="365" t="s">
        <v>8915</v>
      </c>
      <c r="B8758" s="366">
        <v>7813.53</v>
      </c>
    </row>
    <row r="8759" spans="1:2">
      <c r="A8759" s="365" t="s">
        <v>8916</v>
      </c>
      <c r="B8759" s="366">
        <v>7508.18</v>
      </c>
    </row>
    <row r="8760" spans="1:2">
      <c r="A8760" s="365" t="s">
        <v>8917</v>
      </c>
      <c r="B8760" s="366">
        <v>642.77</v>
      </c>
    </row>
    <row r="8761" spans="1:2">
      <c r="A8761" s="365" t="s">
        <v>8918</v>
      </c>
      <c r="B8761" s="366">
        <v>616.13</v>
      </c>
    </row>
    <row r="8762" spans="1:2">
      <c r="A8762" s="365" t="s">
        <v>8919</v>
      </c>
      <c r="B8762" s="366">
        <v>715.26</v>
      </c>
    </row>
    <row r="8763" spans="1:2">
      <c r="A8763" s="365" t="s">
        <v>8920</v>
      </c>
      <c r="B8763" s="366">
        <v>670.26</v>
      </c>
    </row>
    <row r="8764" spans="1:2">
      <c r="A8764" s="365" t="s">
        <v>8921</v>
      </c>
      <c r="B8764" s="366">
        <v>802.5</v>
      </c>
    </row>
    <row r="8765" spans="1:2">
      <c r="A8765" s="365" t="s">
        <v>8922</v>
      </c>
      <c r="B8765" s="366">
        <v>765.69</v>
      </c>
    </row>
    <row r="8766" spans="1:2">
      <c r="A8766" s="365" t="s">
        <v>8923</v>
      </c>
      <c r="B8766" s="366">
        <v>966.22</v>
      </c>
    </row>
    <row r="8767" spans="1:2">
      <c r="A8767" s="365" t="s">
        <v>8924</v>
      </c>
      <c r="B8767" s="366">
        <v>922.33</v>
      </c>
    </row>
    <row r="8768" spans="1:2">
      <c r="A8768" s="365" t="s">
        <v>8925</v>
      </c>
      <c r="B8768" s="366">
        <v>1180.19</v>
      </c>
    </row>
    <row r="8769" spans="1:2">
      <c r="A8769" s="365" t="s">
        <v>8926</v>
      </c>
      <c r="B8769" s="366">
        <v>1115.47</v>
      </c>
    </row>
    <row r="8770" spans="1:2">
      <c r="A8770" s="365" t="s">
        <v>8927</v>
      </c>
      <c r="B8770" s="366">
        <v>1337.97</v>
      </c>
    </row>
    <row r="8771" spans="1:2">
      <c r="A8771" s="365" t="s">
        <v>8928</v>
      </c>
      <c r="B8771" s="366">
        <v>1337.97</v>
      </c>
    </row>
    <row r="8772" spans="1:2">
      <c r="A8772" s="365" t="s">
        <v>8929</v>
      </c>
      <c r="B8772" s="366">
        <v>417.9</v>
      </c>
    </row>
    <row r="8773" spans="1:2">
      <c r="A8773" s="365" t="s">
        <v>8930</v>
      </c>
      <c r="B8773" s="366">
        <v>417.9</v>
      </c>
    </row>
    <row r="8774" spans="1:2">
      <c r="A8774" s="365" t="s">
        <v>8931</v>
      </c>
      <c r="B8774" s="366">
        <v>297.67</v>
      </c>
    </row>
    <row r="8775" spans="1:2">
      <c r="A8775" s="365" t="s">
        <v>8932</v>
      </c>
      <c r="B8775" s="366">
        <v>297.67</v>
      </c>
    </row>
    <row r="8776" spans="1:2">
      <c r="A8776" s="365" t="s">
        <v>8933</v>
      </c>
      <c r="B8776" s="366">
        <v>97.8</v>
      </c>
    </row>
    <row r="8777" spans="1:2">
      <c r="A8777" s="365" t="s">
        <v>8934</v>
      </c>
      <c r="B8777" s="366">
        <v>97.8</v>
      </c>
    </row>
    <row r="8778" spans="1:2">
      <c r="A8778" s="365" t="s">
        <v>8935</v>
      </c>
      <c r="B8778" s="366">
        <v>211.03</v>
      </c>
    </row>
    <row r="8779" spans="1:2">
      <c r="A8779" s="365" t="s">
        <v>8936</v>
      </c>
      <c r="B8779" s="366">
        <v>210.62</v>
      </c>
    </row>
    <row r="8780" spans="1:2">
      <c r="A8780" s="365" t="s">
        <v>8937</v>
      </c>
      <c r="B8780" s="366">
        <v>60.67</v>
      </c>
    </row>
    <row r="8781" spans="1:2">
      <c r="A8781" s="365" t="s">
        <v>8938</v>
      </c>
      <c r="B8781" s="366">
        <v>60.67</v>
      </c>
    </row>
    <row r="8782" spans="1:2">
      <c r="A8782" s="365" t="s">
        <v>8939</v>
      </c>
      <c r="B8782" s="366">
        <v>106.08</v>
      </c>
    </row>
    <row r="8783" spans="1:2">
      <c r="A8783" s="365" t="s">
        <v>8940</v>
      </c>
      <c r="B8783" s="366">
        <v>106.08</v>
      </c>
    </row>
    <row r="8784" spans="1:2">
      <c r="A8784" s="365" t="s">
        <v>8941</v>
      </c>
      <c r="B8784" s="366">
        <v>97.75</v>
      </c>
    </row>
    <row r="8785" spans="1:2">
      <c r="A8785" s="365" t="s">
        <v>8942</v>
      </c>
      <c r="B8785" s="366">
        <v>97.75</v>
      </c>
    </row>
    <row r="8786" spans="1:2">
      <c r="A8786" s="365" t="s">
        <v>8943</v>
      </c>
      <c r="B8786" s="366">
        <v>54.94</v>
      </c>
    </row>
    <row r="8787" spans="1:2">
      <c r="A8787" s="365" t="s">
        <v>8944</v>
      </c>
      <c r="B8787" s="366">
        <v>52.53</v>
      </c>
    </row>
    <row r="8788" spans="1:2">
      <c r="A8788" s="365" t="s">
        <v>8945</v>
      </c>
      <c r="B8788" s="366">
        <v>190.57</v>
      </c>
    </row>
    <row r="8789" spans="1:2">
      <c r="A8789" s="365" t="s">
        <v>8946</v>
      </c>
      <c r="B8789" s="366">
        <v>185.21</v>
      </c>
    </row>
    <row r="8790" spans="1:2">
      <c r="A8790" s="365" t="s">
        <v>8947</v>
      </c>
      <c r="B8790" s="366">
        <v>482.72</v>
      </c>
    </row>
    <row r="8791" spans="1:2">
      <c r="A8791" s="365" t="s">
        <v>8948</v>
      </c>
      <c r="B8791" s="366">
        <v>438.12</v>
      </c>
    </row>
    <row r="8792" spans="1:2">
      <c r="A8792" s="365" t="s">
        <v>8949</v>
      </c>
      <c r="B8792" s="366">
        <v>594.29</v>
      </c>
    </row>
    <row r="8793" spans="1:2">
      <c r="A8793" s="365" t="s">
        <v>8950</v>
      </c>
      <c r="B8793" s="366">
        <v>536.86</v>
      </c>
    </row>
    <row r="8794" spans="1:2">
      <c r="A8794" s="365" t="s">
        <v>8951</v>
      </c>
      <c r="B8794" s="366">
        <v>522.34</v>
      </c>
    </row>
    <row r="8795" spans="1:2">
      <c r="A8795" s="365" t="s">
        <v>8952</v>
      </c>
      <c r="B8795" s="366">
        <v>517.53</v>
      </c>
    </row>
    <row r="8796" spans="1:2">
      <c r="A8796" s="365" t="s">
        <v>8953</v>
      </c>
      <c r="B8796" s="366">
        <v>107.8</v>
      </c>
    </row>
    <row r="8797" spans="1:2">
      <c r="A8797" s="365" t="s">
        <v>8954</v>
      </c>
      <c r="B8797" s="366">
        <v>104.97</v>
      </c>
    </row>
    <row r="8798" spans="1:2">
      <c r="A8798" s="365" t="s">
        <v>8955</v>
      </c>
      <c r="B8798" s="366">
        <v>294.45999999999998</v>
      </c>
    </row>
    <row r="8799" spans="1:2">
      <c r="A8799" s="365" t="s">
        <v>8956</v>
      </c>
      <c r="B8799" s="366">
        <v>286.31</v>
      </c>
    </row>
    <row r="8800" spans="1:2">
      <c r="A8800" s="365" t="s">
        <v>8957</v>
      </c>
      <c r="B8800" s="366">
        <v>417.94</v>
      </c>
    </row>
    <row r="8801" spans="1:2">
      <c r="A8801" s="365" t="s">
        <v>8958</v>
      </c>
      <c r="B8801" s="366">
        <v>406.5</v>
      </c>
    </row>
    <row r="8802" spans="1:2">
      <c r="A8802" s="365" t="s">
        <v>8959</v>
      </c>
      <c r="B8802" s="366">
        <v>137.6</v>
      </c>
    </row>
    <row r="8803" spans="1:2">
      <c r="A8803" s="365" t="s">
        <v>8960</v>
      </c>
      <c r="B8803" s="366">
        <v>133.93</v>
      </c>
    </row>
    <row r="8804" spans="1:2">
      <c r="A8804" s="365" t="s">
        <v>8961</v>
      </c>
      <c r="B8804" s="366">
        <v>355.73</v>
      </c>
    </row>
    <row r="8805" spans="1:2">
      <c r="A8805" s="365" t="s">
        <v>8962</v>
      </c>
      <c r="B8805" s="366">
        <v>346.5</v>
      </c>
    </row>
    <row r="8806" spans="1:2">
      <c r="A8806" s="365" t="s">
        <v>8963</v>
      </c>
      <c r="B8806" s="366">
        <v>501.88</v>
      </c>
    </row>
    <row r="8807" spans="1:2">
      <c r="A8807" s="365" t="s">
        <v>8964</v>
      </c>
      <c r="B8807" s="366">
        <v>489.22</v>
      </c>
    </row>
    <row r="8808" spans="1:2">
      <c r="A8808" s="365" t="s">
        <v>8965</v>
      </c>
      <c r="B8808" s="366">
        <v>160.85</v>
      </c>
    </row>
    <row r="8809" spans="1:2">
      <c r="A8809" s="365" t="s">
        <v>8966</v>
      </c>
      <c r="B8809" s="366">
        <v>156.51</v>
      </c>
    </row>
    <row r="8810" spans="1:2">
      <c r="A8810" s="365" t="s">
        <v>8967</v>
      </c>
      <c r="B8810" s="366">
        <v>391.98</v>
      </c>
    </row>
    <row r="8811" spans="1:2">
      <c r="A8811" s="365" t="s">
        <v>8968</v>
      </c>
      <c r="B8811" s="366">
        <v>382.33</v>
      </c>
    </row>
    <row r="8812" spans="1:2">
      <c r="A8812" s="365" t="s">
        <v>8969</v>
      </c>
      <c r="B8812" s="366">
        <v>557.34</v>
      </c>
    </row>
    <row r="8813" spans="1:2">
      <c r="A8813" s="365" t="s">
        <v>8970</v>
      </c>
      <c r="B8813" s="366">
        <v>543.95000000000005</v>
      </c>
    </row>
    <row r="8814" spans="1:2">
      <c r="A8814" s="365" t="s">
        <v>8971</v>
      </c>
      <c r="B8814" s="366">
        <v>193.8</v>
      </c>
    </row>
    <row r="8815" spans="1:2">
      <c r="A8815" s="365" t="s">
        <v>8972</v>
      </c>
      <c r="B8815" s="366">
        <v>188.61</v>
      </c>
    </row>
    <row r="8816" spans="1:2">
      <c r="A8816" s="365" t="s">
        <v>8973</v>
      </c>
      <c r="B8816" s="366">
        <v>459.6</v>
      </c>
    </row>
    <row r="8817" spans="1:2">
      <c r="A8817" s="365" t="s">
        <v>8974</v>
      </c>
      <c r="B8817" s="366">
        <v>448.86</v>
      </c>
    </row>
    <row r="8818" spans="1:2">
      <c r="A8818" s="365" t="s">
        <v>8975</v>
      </c>
      <c r="B8818" s="366">
        <v>647.82000000000005</v>
      </c>
    </row>
    <row r="8819" spans="1:2">
      <c r="A8819" s="365" t="s">
        <v>8976</v>
      </c>
      <c r="B8819" s="366">
        <v>633.22</v>
      </c>
    </row>
    <row r="8820" spans="1:2">
      <c r="A8820" s="365" t="s">
        <v>8977</v>
      </c>
      <c r="B8820" s="366">
        <v>216.6</v>
      </c>
    </row>
    <row r="8821" spans="1:2">
      <c r="A8821" s="365" t="s">
        <v>8978</v>
      </c>
      <c r="B8821" s="366">
        <v>210.76</v>
      </c>
    </row>
    <row r="8822" spans="1:2">
      <c r="A8822" s="365" t="s">
        <v>8979</v>
      </c>
      <c r="B8822" s="366">
        <v>504.16</v>
      </c>
    </row>
    <row r="8823" spans="1:2">
      <c r="A8823" s="365" t="s">
        <v>8980</v>
      </c>
      <c r="B8823" s="366">
        <v>492.57</v>
      </c>
    </row>
    <row r="8824" spans="1:2">
      <c r="A8824" s="365" t="s">
        <v>8981</v>
      </c>
      <c r="B8824" s="366">
        <v>704.27</v>
      </c>
    </row>
    <row r="8825" spans="1:2">
      <c r="A8825" s="365" t="s">
        <v>8982</v>
      </c>
      <c r="B8825" s="366">
        <v>688.94</v>
      </c>
    </row>
    <row r="8826" spans="1:2">
      <c r="A8826" s="365" t="s">
        <v>8983</v>
      </c>
      <c r="B8826" s="366">
        <v>245.85</v>
      </c>
    </row>
    <row r="8827" spans="1:2">
      <c r="A8827" s="365" t="s">
        <v>8984</v>
      </c>
      <c r="B8827" s="366">
        <v>239.34</v>
      </c>
    </row>
    <row r="8828" spans="1:2">
      <c r="A8828" s="365" t="s">
        <v>8985</v>
      </c>
      <c r="B8828" s="366">
        <v>554.07000000000005</v>
      </c>
    </row>
    <row r="8829" spans="1:2">
      <c r="A8829" s="365" t="s">
        <v>8986</v>
      </c>
      <c r="B8829" s="366">
        <v>542.03</v>
      </c>
    </row>
    <row r="8830" spans="1:2">
      <c r="A8830" s="365" t="s">
        <v>8987</v>
      </c>
      <c r="B8830" s="366">
        <v>793.98</v>
      </c>
    </row>
    <row r="8831" spans="1:2">
      <c r="A8831" s="365" t="s">
        <v>8988</v>
      </c>
      <c r="B8831" s="366">
        <v>776.98</v>
      </c>
    </row>
    <row r="8832" spans="1:2">
      <c r="A8832" s="365" t="s">
        <v>8989</v>
      </c>
      <c r="B8832" s="366">
        <v>32.4</v>
      </c>
    </row>
    <row r="8833" spans="1:2">
      <c r="A8833" s="365" t="s">
        <v>8990</v>
      </c>
      <c r="B8833" s="366">
        <v>31.18</v>
      </c>
    </row>
    <row r="8834" spans="1:2">
      <c r="A8834" s="365" t="s">
        <v>8991</v>
      </c>
      <c r="B8834" s="366">
        <v>21.03</v>
      </c>
    </row>
    <row r="8835" spans="1:2">
      <c r="A8835" s="365" t="s">
        <v>8992</v>
      </c>
      <c r="B8835" s="366">
        <v>18.309999999999999</v>
      </c>
    </row>
    <row r="8836" spans="1:2">
      <c r="A8836" s="365" t="s">
        <v>8993</v>
      </c>
      <c r="B8836" s="366">
        <v>45.56</v>
      </c>
    </row>
    <row r="8837" spans="1:2">
      <c r="A8837" s="365" t="s">
        <v>8994</v>
      </c>
      <c r="B8837" s="366">
        <v>43.81</v>
      </c>
    </row>
    <row r="8838" spans="1:2">
      <c r="A8838" s="365" t="s">
        <v>8995</v>
      </c>
      <c r="B8838" s="366">
        <v>22.07</v>
      </c>
    </row>
    <row r="8839" spans="1:2">
      <c r="A8839" s="365" t="s">
        <v>8996</v>
      </c>
      <c r="B8839" s="366">
        <v>19.21</v>
      </c>
    </row>
    <row r="8840" spans="1:2">
      <c r="A8840" s="365" t="s">
        <v>8997</v>
      </c>
      <c r="B8840" s="366">
        <v>65.75</v>
      </c>
    </row>
    <row r="8841" spans="1:2">
      <c r="A8841" s="365" t="s">
        <v>8998</v>
      </c>
      <c r="B8841" s="366">
        <v>63.17</v>
      </c>
    </row>
    <row r="8842" spans="1:2">
      <c r="A8842" s="365" t="s">
        <v>8999</v>
      </c>
      <c r="B8842" s="366">
        <v>23.1</v>
      </c>
    </row>
    <row r="8843" spans="1:2">
      <c r="A8843" s="365" t="s">
        <v>9000</v>
      </c>
      <c r="B8843" s="366">
        <v>20.11</v>
      </c>
    </row>
    <row r="8844" spans="1:2">
      <c r="A8844" s="365" t="s">
        <v>9001</v>
      </c>
      <c r="B8844" s="366">
        <v>83.56</v>
      </c>
    </row>
    <row r="8845" spans="1:2">
      <c r="A8845" s="365" t="s">
        <v>9002</v>
      </c>
      <c r="B8845" s="366">
        <v>80.3</v>
      </c>
    </row>
    <row r="8846" spans="1:2">
      <c r="A8846" s="365" t="s">
        <v>9003</v>
      </c>
      <c r="B8846" s="366">
        <v>25.23</v>
      </c>
    </row>
    <row r="8847" spans="1:2">
      <c r="A8847" s="365" t="s">
        <v>9004</v>
      </c>
      <c r="B8847" s="366">
        <v>22.01</v>
      </c>
    </row>
    <row r="8848" spans="1:2">
      <c r="A8848" s="365" t="s">
        <v>9005</v>
      </c>
      <c r="B8848" s="366">
        <v>128.19</v>
      </c>
    </row>
    <row r="8849" spans="1:2">
      <c r="A8849" s="365" t="s">
        <v>9006</v>
      </c>
      <c r="B8849" s="366">
        <v>123.15</v>
      </c>
    </row>
    <row r="8850" spans="1:2">
      <c r="A8850" s="365" t="s">
        <v>9007</v>
      </c>
      <c r="B8850" s="366">
        <v>32.32</v>
      </c>
    </row>
    <row r="8851" spans="1:2">
      <c r="A8851" s="365" t="s">
        <v>9008</v>
      </c>
      <c r="B8851" s="366">
        <v>28.21</v>
      </c>
    </row>
    <row r="8852" spans="1:2">
      <c r="A8852" s="365" t="s">
        <v>9009</v>
      </c>
      <c r="B8852" s="366">
        <v>160.26</v>
      </c>
    </row>
    <row r="8853" spans="1:2">
      <c r="A8853" s="365" t="s">
        <v>9010</v>
      </c>
      <c r="B8853" s="366">
        <v>153.83000000000001</v>
      </c>
    </row>
    <row r="8854" spans="1:2">
      <c r="A8854" s="365" t="s">
        <v>9011</v>
      </c>
      <c r="B8854" s="366">
        <v>42.39</v>
      </c>
    </row>
    <row r="8855" spans="1:2">
      <c r="A8855" s="365" t="s">
        <v>9012</v>
      </c>
      <c r="B8855" s="366">
        <v>37.090000000000003</v>
      </c>
    </row>
    <row r="8856" spans="1:2">
      <c r="A8856" s="365" t="s">
        <v>9013</v>
      </c>
      <c r="B8856" s="366">
        <v>207.66</v>
      </c>
    </row>
    <row r="8857" spans="1:2">
      <c r="A8857" s="365" t="s">
        <v>9014</v>
      </c>
      <c r="B8857" s="366">
        <v>199.36</v>
      </c>
    </row>
    <row r="8858" spans="1:2">
      <c r="A8858" s="365" t="s">
        <v>9015</v>
      </c>
      <c r="B8858" s="366">
        <v>43.43</v>
      </c>
    </row>
    <row r="8859" spans="1:2">
      <c r="A8859" s="365" t="s">
        <v>9016</v>
      </c>
      <c r="B8859" s="366">
        <v>38</v>
      </c>
    </row>
    <row r="8860" spans="1:2">
      <c r="A8860" s="365" t="s">
        <v>9017</v>
      </c>
      <c r="B8860" s="366">
        <v>263.22000000000003</v>
      </c>
    </row>
    <row r="8861" spans="1:2">
      <c r="A8861" s="365" t="s">
        <v>9018</v>
      </c>
      <c r="B8861" s="366">
        <v>252.68</v>
      </c>
    </row>
    <row r="8862" spans="1:2">
      <c r="A8862" s="365" t="s">
        <v>9019</v>
      </c>
      <c r="B8862" s="366">
        <v>44.99</v>
      </c>
    </row>
    <row r="8863" spans="1:2">
      <c r="A8863" s="365" t="s">
        <v>9020</v>
      </c>
      <c r="B8863" s="366">
        <v>39.35</v>
      </c>
    </row>
    <row r="8864" spans="1:2">
      <c r="A8864" s="365" t="s">
        <v>9021</v>
      </c>
      <c r="B8864" s="366">
        <v>283.3</v>
      </c>
    </row>
    <row r="8865" spans="1:2">
      <c r="A8865" s="365" t="s">
        <v>9022</v>
      </c>
      <c r="B8865" s="366">
        <v>271.97000000000003</v>
      </c>
    </row>
    <row r="8866" spans="1:2">
      <c r="A8866" s="365" t="s">
        <v>9023</v>
      </c>
      <c r="B8866" s="366">
        <v>56.49</v>
      </c>
    </row>
    <row r="8867" spans="1:2">
      <c r="A8867" s="365" t="s">
        <v>9024</v>
      </c>
      <c r="B8867" s="366">
        <v>49.52</v>
      </c>
    </row>
    <row r="8868" spans="1:2">
      <c r="A8868" s="365" t="s">
        <v>9025</v>
      </c>
      <c r="B8868" s="366">
        <v>311.27999999999997</v>
      </c>
    </row>
    <row r="8869" spans="1:2">
      <c r="A8869" s="365" t="s">
        <v>9026</v>
      </c>
      <c r="B8869" s="366">
        <v>298.89</v>
      </c>
    </row>
    <row r="8870" spans="1:2">
      <c r="A8870" s="365" t="s">
        <v>9027</v>
      </c>
      <c r="B8870" s="366">
        <v>84.48</v>
      </c>
    </row>
    <row r="8871" spans="1:2">
      <c r="A8871" s="365" t="s">
        <v>9028</v>
      </c>
      <c r="B8871" s="366">
        <v>74.06</v>
      </c>
    </row>
    <row r="8872" spans="1:2">
      <c r="A8872" s="365" t="s">
        <v>9029</v>
      </c>
      <c r="B8872" s="366">
        <v>314.77999999999997</v>
      </c>
    </row>
    <row r="8873" spans="1:2">
      <c r="A8873" s="365" t="s">
        <v>9030</v>
      </c>
      <c r="B8873" s="366">
        <v>302.3</v>
      </c>
    </row>
    <row r="8874" spans="1:2">
      <c r="A8874" s="365" t="s">
        <v>9031</v>
      </c>
      <c r="B8874" s="366">
        <v>148.35</v>
      </c>
    </row>
    <row r="8875" spans="1:2">
      <c r="A8875" s="365" t="s">
        <v>9032</v>
      </c>
      <c r="B8875" s="366">
        <v>130.06</v>
      </c>
    </row>
    <row r="8876" spans="1:2">
      <c r="A8876" s="365" t="s">
        <v>9033</v>
      </c>
      <c r="B8876" s="366">
        <v>434.68</v>
      </c>
    </row>
    <row r="8877" spans="1:2">
      <c r="A8877" s="365" t="s">
        <v>9034</v>
      </c>
      <c r="B8877" s="366">
        <v>421.33</v>
      </c>
    </row>
    <row r="8878" spans="1:2">
      <c r="A8878" s="365" t="s">
        <v>9035</v>
      </c>
      <c r="B8878" s="366">
        <v>513.21</v>
      </c>
    </row>
    <row r="8879" spans="1:2">
      <c r="A8879" s="365" t="s">
        <v>9036</v>
      </c>
      <c r="B8879" s="366">
        <v>498.97</v>
      </c>
    </row>
    <row r="8880" spans="1:2">
      <c r="A8880" s="365" t="s">
        <v>9037</v>
      </c>
      <c r="B8880" s="366">
        <v>756.1</v>
      </c>
    </row>
    <row r="8881" spans="1:2">
      <c r="A8881" s="365" t="s">
        <v>9038</v>
      </c>
      <c r="B8881" s="366">
        <v>736.58</v>
      </c>
    </row>
    <row r="8882" spans="1:2">
      <c r="A8882" s="365" t="s">
        <v>9039</v>
      </c>
      <c r="B8882" s="366">
        <v>66.849999999999994</v>
      </c>
    </row>
    <row r="8883" spans="1:2">
      <c r="A8883" s="365" t="s">
        <v>9040</v>
      </c>
      <c r="B8883" s="366">
        <v>66.849999999999994</v>
      </c>
    </row>
    <row r="8884" spans="1:2">
      <c r="A8884" s="365" t="s">
        <v>9041</v>
      </c>
      <c r="B8884" s="366">
        <v>78.180000000000007</v>
      </c>
    </row>
    <row r="8885" spans="1:2">
      <c r="A8885" s="365" t="s">
        <v>9042</v>
      </c>
      <c r="B8885" s="366">
        <v>78.180000000000007</v>
      </c>
    </row>
    <row r="8886" spans="1:2">
      <c r="A8886" s="365" t="s">
        <v>9043</v>
      </c>
      <c r="B8886" s="366">
        <v>90.29</v>
      </c>
    </row>
    <row r="8887" spans="1:2">
      <c r="A8887" s="365" t="s">
        <v>9044</v>
      </c>
      <c r="B8887" s="366">
        <v>90.29</v>
      </c>
    </row>
    <row r="8888" spans="1:2">
      <c r="A8888" s="365" t="s">
        <v>9045</v>
      </c>
      <c r="B8888" s="366">
        <v>110.57</v>
      </c>
    </row>
    <row r="8889" spans="1:2">
      <c r="A8889" s="365" t="s">
        <v>9046</v>
      </c>
      <c r="B8889" s="366">
        <v>110.57</v>
      </c>
    </row>
    <row r="8890" spans="1:2">
      <c r="A8890" s="365" t="s">
        <v>9047</v>
      </c>
      <c r="B8890" s="366">
        <v>133.49</v>
      </c>
    </row>
    <row r="8891" spans="1:2">
      <c r="A8891" s="365" t="s">
        <v>9048</v>
      </c>
      <c r="B8891" s="366">
        <v>133.49</v>
      </c>
    </row>
    <row r="8892" spans="1:2">
      <c r="A8892" s="365" t="s">
        <v>9049</v>
      </c>
      <c r="B8892" s="366">
        <v>195</v>
      </c>
    </row>
    <row r="8893" spans="1:2">
      <c r="A8893" s="365" t="s">
        <v>9050</v>
      </c>
      <c r="B8893" s="366">
        <v>195</v>
      </c>
    </row>
    <row r="8894" spans="1:2">
      <c r="A8894" s="365" t="s">
        <v>9051</v>
      </c>
      <c r="B8894" s="366">
        <v>207.34</v>
      </c>
    </row>
    <row r="8895" spans="1:2">
      <c r="A8895" s="365" t="s">
        <v>9052</v>
      </c>
      <c r="B8895" s="366">
        <v>207.34</v>
      </c>
    </row>
    <row r="8896" spans="1:2">
      <c r="A8896" s="365" t="s">
        <v>9053</v>
      </c>
      <c r="B8896" s="366">
        <v>414.13</v>
      </c>
    </row>
    <row r="8897" spans="1:2">
      <c r="A8897" s="365" t="s">
        <v>9054</v>
      </c>
      <c r="B8897" s="366">
        <v>414.13</v>
      </c>
    </row>
    <row r="8898" spans="1:2">
      <c r="A8898" s="365" t="s">
        <v>9055</v>
      </c>
      <c r="B8898" s="366">
        <v>189.32</v>
      </c>
    </row>
    <row r="8899" spans="1:2">
      <c r="A8899" s="365" t="s">
        <v>9056</v>
      </c>
      <c r="B8899" s="366">
        <v>189.32</v>
      </c>
    </row>
    <row r="8900" spans="1:2">
      <c r="A8900" s="365" t="s">
        <v>9057</v>
      </c>
      <c r="B8900" s="366">
        <v>212.98</v>
      </c>
    </row>
    <row r="8901" spans="1:2">
      <c r="A8901" s="365" t="s">
        <v>9058</v>
      </c>
      <c r="B8901" s="366">
        <v>212.98</v>
      </c>
    </row>
    <row r="8902" spans="1:2">
      <c r="A8902" s="365" t="s">
        <v>9059</v>
      </c>
      <c r="B8902" s="366">
        <v>260.31</v>
      </c>
    </row>
    <row r="8903" spans="1:2">
      <c r="A8903" s="365" t="s">
        <v>9060</v>
      </c>
      <c r="B8903" s="366">
        <v>260.31</v>
      </c>
    </row>
    <row r="8904" spans="1:2">
      <c r="A8904" s="365" t="s">
        <v>9061</v>
      </c>
      <c r="B8904" s="366">
        <v>319.47000000000003</v>
      </c>
    </row>
    <row r="8905" spans="1:2">
      <c r="A8905" s="365" t="s">
        <v>9062</v>
      </c>
      <c r="B8905" s="366">
        <v>319.47000000000003</v>
      </c>
    </row>
    <row r="8906" spans="1:2">
      <c r="A8906" s="365" t="s">
        <v>9063</v>
      </c>
      <c r="B8906" s="366">
        <v>449.63</v>
      </c>
    </row>
    <row r="8907" spans="1:2">
      <c r="A8907" s="365" t="s">
        <v>9064</v>
      </c>
      <c r="B8907" s="366">
        <v>449.63</v>
      </c>
    </row>
    <row r="8908" spans="1:2">
      <c r="A8908" s="365" t="s">
        <v>9065</v>
      </c>
      <c r="B8908" s="366">
        <v>650.78</v>
      </c>
    </row>
    <row r="8909" spans="1:2">
      <c r="A8909" s="365" t="s">
        <v>9066</v>
      </c>
      <c r="B8909" s="366">
        <v>650.78</v>
      </c>
    </row>
    <row r="8910" spans="1:2">
      <c r="A8910" s="365" t="s">
        <v>9067</v>
      </c>
      <c r="B8910" s="366">
        <v>1007.17</v>
      </c>
    </row>
    <row r="8911" spans="1:2">
      <c r="A8911" s="365" t="s">
        <v>9068</v>
      </c>
      <c r="B8911" s="366">
        <v>1007.17</v>
      </c>
    </row>
    <row r="8912" spans="1:2">
      <c r="A8912" s="365" t="s">
        <v>9069</v>
      </c>
      <c r="B8912" s="366">
        <v>50</v>
      </c>
    </row>
    <row r="8913" spans="1:2">
      <c r="A8913" s="365" t="s">
        <v>9070</v>
      </c>
      <c r="B8913" s="366">
        <v>50</v>
      </c>
    </row>
    <row r="8914" spans="1:2">
      <c r="A8914" s="365" t="s">
        <v>9071</v>
      </c>
      <c r="B8914" s="366">
        <v>55</v>
      </c>
    </row>
    <row r="8915" spans="1:2">
      <c r="A8915" s="365" t="s">
        <v>9072</v>
      </c>
      <c r="B8915" s="366">
        <v>55</v>
      </c>
    </row>
    <row r="8916" spans="1:2">
      <c r="A8916" s="365" t="s">
        <v>9073</v>
      </c>
      <c r="B8916" s="366">
        <v>60</v>
      </c>
    </row>
    <row r="8917" spans="1:2">
      <c r="A8917" s="365" t="s">
        <v>9074</v>
      </c>
      <c r="B8917" s="366">
        <v>60</v>
      </c>
    </row>
    <row r="8918" spans="1:2">
      <c r="A8918" s="365" t="s">
        <v>9075</v>
      </c>
      <c r="B8918" s="366">
        <v>75</v>
      </c>
    </row>
    <row r="8919" spans="1:2">
      <c r="A8919" s="365" t="s">
        <v>9076</v>
      </c>
      <c r="B8919" s="366">
        <v>75</v>
      </c>
    </row>
    <row r="8920" spans="1:2">
      <c r="A8920" s="365" t="s">
        <v>9077</v>
      </c>
      <c r="B8920" s="366">
        <v>80</v>
      </c>
    </row>
    <row r="8921" spans="1:2">
      <c r="A8921" s="365" t="s">
        <v>9078</v>
      </c>
      <c r="B8921" s="366">
        <v>80</v>
      </c>
    </row>
    <row r="8922" spans="1:2">
      <c r="A8922" s="365" t="s">
        <v>9079</v>
      </c>
      <c r="B8922" s="366">
        <v>90</v>
      </c>
    </row>
    <row r="8923" spans="1:2">
      <c r="A8923" s="365" t="s">
        <v>9080</v>
      </c>
      <c r="B8923" s="366">
        <v>90</v>
      </c>
    </row>
    <row r="8924" spans="1:2">
      <c r="A8924" s="365" t="s">
        <v>9081</v>
      </c>
      <c r="B8924" s="366">
        <v>119</v>
      </c>
    </row>
    <row r="8925" spans="1:2">
      <c r="A8925" s="365" t="s">
        <v>9082</v>
      </c>
      <c r="B8925" s="366">
        <v>119</v>
      </c>
    </row>
    <row r="8926" spans="1:2">
      <c r="A8926" s="365" t="s">
        <v>9083</v>
      </c>
      <c r="B8926" s="366">
        <v>121</v>
      </c>
    </row>
    <row r="8927" spans="1:2">
      <c r="A8927" s="365" t="s">
        <v>9084</v>
      </c>
      <c r="B8927" s="366">
        <v>121</v>
      </c>
    </row>
    <row r="8928" spans="1:2">
      <c r="A8928" s="365" t="s">
        <v>9085</v>
      </c>
      <c r="B8928" s="366">
        <v>80</v>
      </c>
    </row>
    <row r="8929" spans="1:2">
      <c r="A8929" s="365" t="s">
        <v>9086</v>
      </c>
      <c r="B8929" s="366">
        <v>80</v>
      </c>
    </row>
    <row r="8930" spans="1:2">
      <c r="A8930" s="365" t="s">
        <v>9087</v>
      </c>
      <c r="B8930" s="366">
        <v>83</v>
      </c>
    </row>
    <row r="8931" spans="1:2">
      <c r="A8931" s="365" t="s">
        <v>9088</v>
      </c>
      <c r="B8931" s="366">
        <v>83</v>
      </c>
    </row>
    <row r="8932" spans="1:2">
      <c r="A8932" s="365" t="s">
        <v>9089</v>
      </c>
      <c r="B8932" s="366">
        <v>90</v>
      </c>
    </row>
    <row r="8933" spans="1:2">
      <c r="A8933" s="365" t="s">
        <v>9090</v>
      </c>
      <c r="B8933" s="366">
        <v>90</v>
      </c>
    </row>
    <row r="8934" spans="1:2">
      <c r="A8934" s="365" t="s">
        <v>9091</v>
      </c>
      <c r="B8934" s="366">
        <v>113</v>
      </c>
    </row>
    <row r="8935" spans="1:2">
      <c r="A8935" s="365" t="s">
        <v>9092</v>
      </c>
      <c r="B8935" s="366">
        <v>113</v>
      </c>
    </row>
    <row r="8936" spans="1:2">
      <c r="A8936" s="365" t="s">
        <v>9093</v>
      </c>
      <c r="B8936" s="366">
        <v>120</v>
      </c>
    </row>
    <row r="8937" spans="1:2">
      <c r="A8937" s="365" t="s">
        <v>9094</v>
      </c>
      <c r="B8937" s="366">
        <v>120</v>
      </c>
    </row>
    <row r="8938" spans="1:2">
      <c r="A8938" s="365" t="s">
        <v>9095</v>
      </c>
      <c r="B8938" s="366">
        <v>125</v>
      </c>
    </row>
    <row r="8939" spans="1:2">
      <c r="A8939" s="365" t="s">
        <v>9096</v>
      </c>
      <c r="B8939" s="366">
        <v>125</v>
      </c>
    </row>
    <row r="8940" spans="1:2">
      <c r="A8940" s="365" t="s">
        <v>9097</v>
      </c>
      <c r="B8940" s="366">
        <v>191</v>
      </c>
    </row>
    <row r="8941" spans="1:2">
      <c r="A8941" s="365" t="s">
        <v>9098</v>
      </c>
      <c r="B8941" s="366">
        <v>191</v>
      </c>
    </row>
    <row r="8942" spans="1:2">
      <c r="A8942" s="365" t="s">
        <v>9099</v>
      </c>
      <c r="B8942" s="366">
        <v>207</v>
      </c>
    </row>
    <row r="8943" spans="1:2">
      <c r="A8943" s="365" t="s">
        <v>9100</v>
      </c>
      <c r="B8943" s="366">
        <v>207</v>
      </c>
    </row>
    <row r="8944" spans="1:2">
      <c r="A8944" s="365" t="s">
        <v>9101</v>
      </c>
      <c r="B8944" s="366">
        <v>367.12</v>
      </c>
    </row>
    <row r="8945" spans="1:2">
      <c r="A8945" s="365" t="s">
        <v>9102</v>
      </c>
      <c r="B8945" s="366">
        <v>359.03</v>
      </c>
    </row>
    <row r="8946" spans="1:2">
      <c r="A8946" s="365" t="s">
        <v>9103</v>
      </c>
      <c r="B8946" s="366">
        <v>396.55</v>
      </c>
    </row>
    <row r="8947" spans="1:2">
      <c r="A8947" s="365" t="s">
        <v>9104</v>
      </c>
      <c r="B8947" s="366">
        <v>388.14</v>
      </c>
    </row>
    <row r="8948" spans="1:2">
      <c r="A8948" s="365" t="s">
        <v>9105</v>
      </c>
      <c r="B8948" s="366">
        <v>482.87</v>
      </c>
    </row>
    <row r="8949" spans="1:2">
      <c r="A8949" s="365" t="s">
        <v>9106</v>
      </c>
      <c r="B8949" s="366">
        <v>473.76</v>
      </c>
    </row>
    <row r="8950" spans="1:2">
      <c r="A8950" s="365" t="s">
        <v>9107</v>
      </c>
      <c r="B8950" s="366">
        <v>571.82000000000005</v>
      </c>
    </row>
    <row r="8951" spans="1:2">
      <c r="A8951" s="365" t="s">
        <v>9108</v>
      </c>
      <c r="B8951" s="366">
        <v>562.13</v>
      </c>
    </row>
    <row r="8952" spans="1:2">
      <c r="A8952" s="365" t="s">
        <v>9109</v>
      </c>
      <c r="B8952" s="366">
        <v>646.4</v>
      </c>
    </row>
    <row r="8953" spans="1:2">
      <c r="A8953" s="365" t="s">
        <v>9110</v>
      </c>
      <c r="B8953" s="366">
        <v>635.09</v>
      </c>
    </row>
    <row r="8954" spans="1:2">
      <c r="A8954" s="365" t="s">
        <v>9111</v>
      </c>
      <c r="B8954" s="366">
        <v>372.3</v>
      </c>
    </row>
    <row r="8955" spans="1:2">
      <c r="A8955" s="365" t="s">
        <v>9112</v>
      </c>
      <c r="B8955" s="366">
        <v>363.55</v>
      </c>
    </row>
    <row r="8956" spans="1:2">
      <c r="A8956" s="365" t="s">
        <v>9113</v>
      </c>
      <c r="B8956" s="366">
        <v>401.25</v>
      </c>
    </row>
    <row r="8957" spans="1:2">
      <c r="A8957" s="365" t="s">
        <v>9114</v>
      </c>
      <c r="B8957" s="366">
        <v>392.21</v>
      </c>
    </row>
    <row r="8958" spans="1:2">
      <c r="A8958" s="365" t="s">
        <v>9115</v>
      </c>
      <c r="B8958" s="366">
        <v>487.93</v>
      </c>
    </row>
    <row r="8959" spans="1:2">
      <c r="A8959" s="365" t="s">
        <v>9116</v>
      </c>
      <c r="B8959" s="366">
        <v>478.15</v>
      </c>
    </row>
    <row r="8960" spans="1:2">
      <c r="A8960" s="365" t="s">
        <v>9117</v>
      </c>
      <c r="B8960" s="366">
        <v>577.24</v>
      </c>
    </row>
    <row r="8961" spans="1:2">
      <c r="A8961" s="365" t="s">
        <v>9118</v>
      </c>
      <c r="B8961" s="366">
        <v>566.83000000000004</v>
      </c>
    </row>
    <row r="8962" spans="1:2">
      <c r="A8962" s="365" t="s">
        <v>9119</v>
      </c>
      <c r="B8962" s="366">
        <v>645.52</v>
      </c>
    </row>
    <row r="8963" spans="1:2">
      <c r="A8963" s="365" t="s">
        <v>9120</v>
      </c>
      <c r="B8963" s="366">
        <v>634.04</v>
      </c>
    </row>
    <row r="8964" spans="1:2">
      <c r="A8964" s="365" t="s">
        <v>9121</v>
      </c>
      <c r="B8964" s="366">
        <v>202.31</v>
      </c>
    </row>
    <row r="8965" spans="1:2">
      <c r="A8965" s="365" t="s">
        <v>9122</v>
      </c>
      <c r="B8965" s="366">
        <v>198.28</v>
      </c>
    </row>
    <row r="8966" spans="1:2">
      <c r="A8966" s="365" t="s">
        <v>9123</v>
      </c>
      <c r="B8966" s="366">
        <v>220.14</v>
      </c>
    </row>
    <row r="8967" spans="1:2">
      <c r="A8967" s="365" t="s">
        <v>9124</v>
      </c>
      <c r="B8967" s="366">
        <v>215.92</v>
      </c>
    </row>
    <row r="8968" spans="1:2">
      <c r="A8968" s="365" t="s">
        <v>9125</v>
      </c>
      <c r="B8968" s="366">
        <v>274.23</v>
      </c>
    </row>
    <row r="8969" spans="1:2">
      <c r="A8969" s="365" t="s">
        <v>9126</v>
      </c>
      <c r="B8969" s="366">
        <v>269.67</v>
      </c>
    </row>
    <row r="8970" spans="1:2">
      <c r="A8970" s="365" t="s">
        <v>9127</v>
      </c>
      <c r="B8970" s="366">
        <v>320.10000000000002</v>
      </c>
    </row>
    <row r="8971" spans="1:2">
      <c r="A8971" s="365" t="s">
        <v>9128</v>
      </c>
      <c r="B8971" s="366">
        <v>315.26</v>
      </c>
    </row>
    <row r="8972" spans="1:2">
      <c r="A8972" s="365" t="s">
        <v>9129</v>
      </c>
      <c r="B8972" s="366">
        <v>338.82</v>
      </c>
    </row>
    <row r="8973" spans="1:2">
      <c r="A8973" s="365" t="s">
        <v>9130</v>
      </c>
      <c r="B8973" s="366">
        <v>333.51</v>
      </c>
    </row>
    <row r="8974" spans="1:2">
      <c r="A8974" s="365" t="s">
        <v>9131</v>
      </c>
      <c r="B8974" s="366">
        <v>367.12</v>
      </c>
    </row>
    <row r="8975" spans="1:2">
      <c r="A8975" s="365" t="s">
        <v>9132</v>
      </c>
      <c r="B8975" s="366">
        <v>359.03</v>
      </c>
    </row>
    <row r="8976" spans="1:2">
      <c r="A8976" s="365" t="s">
        <v>9133</v>
      </c>
      <c r="B8976" s="366">
        <v>415.98</v>
      </c>
    </row>
    <row r="8977" spans="1:2">
      <c r="A8977" s="365" t="s">
        <v>9134</v>
      </c>
      <c r="B8977" s="366">
        <v>406.81</v>
      </c>
    </row>
    <row r="8978" spans="1:2">
      <c r="A8978" s="365" t="s">
        <v>9135</v>
      </c>
      <c r="B8978" s="366">
        <v>511.75</v>
      </c>
    </row>
    <row r="8979" spans="1:2">
      <c r="A8979" s="365" t="s">
        <v>9136</v>
      </c>
      <c r="B8979" s="366">
        <v>500.47</v>
      </c>
    </row>
    <row r="8980" spans="1:2">
      <c r="A8980" s="365" t="s">
        <v>9137</v>
      </c>
      <c r="B8980" s="366">
        <v>616.86</v>
      </c>
    </row>
    <row r="8981" spans="1:2">
      <c r="A8981" s="365" t="s">
        <v>9138</v>
      </c>
      <c r="B8981" s="366">
        <v>603.27</v>
      </c>
    </row>
    <row r="8982" spans="1:2">
      <c r="A8982" s="365" t="s">
        <v>9139</v>
      </c>
      <c r="B8982" s="366">
        <v>735.58</v>
      </c>
    </row>
    <row r="8983" spans="1:2">
      <c r="A8983" s="365" t="s">
        <v>9140</v>
      </c>
      <c r="B8983" s="366">
        <v>719.37</v>
      </c>
    </row>
    <row r="8984" spans="1:2">
      <c r="A8984" s="365" t="s">
        <v>9141</v>
      </c>
      <c r="B8984" s="366">
        <v>223.89</v>
      </c>
    </row>
    <row r="8985" spans="1:2">
      <c r="A8985" s="365" t="s">
        <v>9142</v>
      </c>
      <c r="B8985" s="366">
        <v>194.02</v>
      </c>
    </row>
    <row r="8986" spans="1:2">
      <c r="A8986" s="365" t="s">
        <v>9143</v>
      </c>
      <c r="B8986" s="366">
        <v>344.55</v>
      </c>
    </row>
    <row r="8987" spans="1:2">
      <c r="A8987" s="365" t="s">
        <v>9144</v>
      </c>
      <c r="B8987" s="366">
        <v>298.58999999999997</v>
      </c>
    </row>
    <row r="8988" spans="1:2">
      <c r="A8988" s="365" t="s">
        <v>9145</v>
      </c>
      <c r="B8988" s="366">
        <v>258.13</v>
      </c>
    </row>
    <row r="8989" spans="1:2">
      <c r="A8989" s="365" t="s">
        <v>9146</v>
      </c>
      <c r="B8989" s="366">
        <v>223.69</v>
      </c>
    </row>
    <row r="8990" spans="1:2">
      <c r="A8990" s="365" t="s">
        <v>9147</v>
      </c>
      <c r="B8990" s="366">
        <v>394.97</v>
      </c>
    </row>
    <row r="8991" spans="1:2">
      <c r="A8991" s="365" t="s">
        <v>9148</v>
      </c>
      <c r="B8991" s="366">
        <v>342.27</v>
      </c>
    </row>
    <row r="8992" spans="1:2">
      <c r="A8992" s="365" t="s">
        <v>9149</v>
      </c>
      <c r="B8992" s="366">
        <v>293.69</v>
      </c>
    </row>
    <row r="8993" spans="1:2">
      <c r="A8993" s="365" t="s">
        <v>9150</v>
      </c>
      <c r="B8993" s="366">
        <v>254.51</v>
      </c>
    </row>
    <row r="8994" spans="1:2">
      <c r="A8994" s="365" t="s">
        <v>9151</v>
      </c>
      <c r="B8994" s="366">
        <v>449.72</v>
      </c>
    </row>
    <row r="8995" spans="1:2">
      <c r="A8995" s="365" t="s">
        <v>9152</v>
      </c>
      <c r="B8995" s="366">
        <v>389.73</v>
      </c>
    </row>
    <row r="8996" spans="1:2">
      <c r="A8996" s="365" t="s">
        <v>9153</v>
      </c>
      <c r="B8996" s="366">
        <v>372.27</v>
      </c>
    </row>
    <row r="8997" spans="1:2">
      <c r="A8997" s="365" t="s">
        <v>9154</v>
      </c>
      <c r="B8997" s="366">
        <v>322.61</v>
      </c>
    </row>
    <row r="8998" spans="1:2">
      <c r="A8998" s="365" t="s">
        <v>9155</v>
      </c>
      <c r="B8998" s="366">
        <v>569.26</v>
      </c>
    </row>
    <row r="8999" spans="1:2">
      <c r="A8999" s="365" t="s">
        <v>9156</v>
      </c>
      <c r="B8999" s="366">
        <v>493.32</v>
      </c>
    </row>
    <row r="9000" spans="1:2">
      <c r="A9000" s="365" t="s">
        <v>9157</v>
      </c>
      <c r="B9000" s="366">
        <v>459.2</v>
      </c>
    </row>
    <row r="9001" spans="1:2">
      <c r="A9001" s="365" t="s">
        <v>9158</v>
      </c>
      <c r="B9001" s="366">
        <v>397.94</v>
      </c>
    </row>
    <row r="9002" spans="1:2">
      <c r="A9002" s="365" t="s">
        <v>9159</v>
      </c>
      <c r="B9002" s="366">
        <v>702.47</v>
      </c>
    </row>
    <row r="9003" spans="1:2">
      <c r="A9003" s="365" t="s">
        <v>9160</v>
      </c>
      <c r="B9003" s="366">
        <v>608.76</v>
      </c>
    </row>
    <row r="9004" spans="1:2">
      <c r="A9004" s="365" t="s">
        <v>9161</v>
      </c>
      <c r="B9004" s="366">
        <v>313.45</v>
      </c>
    </row>
    <row r="9005" spans="1:2">
      <c r="A9005" s="365" t="s">
        <v>9162</v>
      </c>
      <c r="B9005" s="366">
        <v>271.63</v>
      </c>
    </row>
    <row r="9006" spans="1:2">
      <c r="A9006" s="365" t="s">
        <v>9163</v>
      </c>
      <c r="B9006" s="366">
        <v>627.09</v>
      </c>
    </row>
    <row r="9007" spans="1:2">
      <c r="A9007" s="365" t="s">
        <v>9164</v>
      </c>
      <c r="B9007" s="366">
        <v>543.42999999999995</v>
      </c>
    </row>
    <row r="9008" spans="1:2">
      <c r="A9008" s="365" t="s">
        <v>9165</v>
      </c>
      <c r="B9008" s="366">
        <v>361.39</v>
      </c>
    </row>
    <row r="9009" spans="1:2">
      <c r="A9009" s="365" t="s">
        <v>9166</v>
      </c>
      <c r="B9009" s="366">
        <v>313.17</v>
      </c>
    </row>
    <row r="9010" spans="1:2">
      <c r="A9010" s="365" t="s">
        <v>9167</v>
      </c>
      <c r="B9010" s="366">
        <v>718.84</v>
      </c>
    </row>
    <row r="9011" spans="1:2">
      <c r="A9011" s="365" t="s">
        <v>9168</v>
      </c>
      <c r="B9011" s="366">
        <v>622.94000000000005</v>
      </c>
    </row>
    <row r="9012" spans="1:2">
      <c r="A9012" s="365" t="s">
        <v>9169</v>
      </c>
      <c r="B9012" s="366">
        <v>411.17</v>
      </c>
    </row>
    <row r="9013" spans="1:2">
      <c r="A9013" s="365" t="s">
        <v>9170</v>
      </c>
      <c r="B9013" s="366">
        <v>356.32</v>
      </c>
    </row>
    <row r="9014" spans="1:2">
      <c r="A9014" s="365" t="s">
        <v>9171</v>
      </c>
      <c r="B9014" s="366">
        <v>818.5</v>
      </c>
    </row>
    <row r="9015" spans="1:2">
      <c r="A9015" s="365" t="s">
        <v>9172</v>
      </c>
      <c r="B9015" s="366">
        <v>709.31</v>
      </c>
    </row>
    <row r="9016" spans="1:2">
      <c r="A9016" s="365" t="s">
        <v>9173</v>
      </c>
      <c r="B9016" s="366">
        <v>521.19000000000005</v>
      </c>
    </row>
    <row r="9017" spans="1:2">
      <c r="A9017" s="365" t="s">
        <v>9174</v>
      </c>
      <c r="B9017" s="366">
        <v>451.65</v>
      </c>
    </row>
    <row r="9018" spans="1:2">
      <c r="A9018" s="365" t="s">
        <v>9175</v>
      </c>
      <c r="B9018" s="366">
        <v>1036.06</v>
      </c>
    </row>
    <row r="9019" spans="1:2">
      <c r="A9019" s="365" t="s">
        <v>9176</v>
      </c>
      <c r="B9019" s="366">
        <v>897.84</v>
      </c>
    </row>
    <row r="9020" spans="1:2">
      <c r="A9020" s="365" t="s">
        <v>9177</v>
      </c>
      <c r="B9020" s="366">
        <v>642.88</v>
      </c>
    </row>
    <row r="9021" spans="1:2">
      <c r="A9021" s="365" t="s">
        <v>9178</v>
      </c>
      <c r="B9021" s="366">
        <v>557.11</v>
      </c>
    </row>
    <row r="9022" spans="1:2">
      <c r="A9022" s="365" t="s">
        <v>9179</v>
      </c>
      <c r="B9022" s="366">
        <v>1278.51</v>
      </c>
    </row>
    <row r="9023" spans="1:2">
      <c r="A9023" s="365" t="s">
        <v>9180</v>
      </c>
      <c r="B9023" s="366">
        <v>1107.94</v>
      </c>
    </row>
    <row r="9024" spans="1:2">
      <c r="A9024" s="365" t="s">
        <v>9181</v>
      </c>
      <c r="B9024" s="366">
        <v>347.03</v>
      </c>
    </row>
    <row r="9025" spans="1:2">
      <c r="A9025" s="365" t="s">
        <v>9182</v>
      </c>
      <c r="B9025" s="366">
        <v>300.73</v>
      </c>
    </row>
    <row r="9026" spans="1:2">
      <c r="A9026" s="365" t="s">
        <v>9183</v>
      </c>
      <c r="B9026" s="366">
        <v>694.28</v>
      </c>
    </row>
    <row r="9027" spans="1:2">
      <c r="A9027" s="365" t="s">
        <v>9184</v>
      </c>
      <c r="B9027" s="366">
        <v>601.66</v>
      </c>
    </row>
    <row r="9028" spans="1:2">
      <c r="A9028" s="365" t="s">
        <v>9185</v>
      </c>
      <c r="B9028" s="366">
        <v>400.11</v>
      </c>
    </row>
    <row r="9029" spans="1:2">
      <c r="A9029" s="365" t="s">
        <v>9186</v>
      </c>
      <c r="B9029" s="366">
        <v>346.73</v>
      </c>
    </row>
    <row r="9030" spans="1:2">
      <c r="A9030" s="365" t="s">
        <v>9187</v>
      </c>
      <c r="B9030" s="366">
        <v>795.86</v>
      </c>
    </row>
    <row r="9031" spans="1:2">
      <c r="A9031" s="365" t="s">
        <v>9188</v>
      </c>
      <c r="B9031" s="366">
        <v>689.69</v>
      </c>
    </row>
    <row r="9032" spans="1:2">
      <c r="A9032" s="365" t="s">
        <v>9189</v>
      </c>
      <c r="B9032" s="366">
        <v>455.22</v>
      </c>
    </row>
    <row r="9033" spans="1:2">
      <c r="A9033" s="365" t="s">
        <v>9190</v>
      </c>
      <c r="B9033" s="366">
        <v>394.49</v>
      </c>
    </row>
    <row r="9034" spans="1:2">
      <c r="A9034" s="365" t="s">
        <v>9191</v>
      </c>
      <c r="B9034" s="366">
        <v>906.2</v>
      </c>
    </row>
    <row r="9035" spans="1:2">
      <c r="A9035" s="365" t="s">
        <v>9192</v>
      </c>
      <c r="B9035" s="366">
        <v>785.3</v>
      </c>
    </row>
    <row r="9036" spans="1:2">
      <c r="A9036" s="365" t="s">
        <v>9193</v>
      </c>
      <c r="B9036" s="366">
        <v>577.03</v>
      </c>
    </row>
    <row r="9037" spans="1:2">
      <c r="A9037" s="365" t="s">
        <v>9194</v>
      </c>
      <c r="B9037" s="366">
        <v>500.05</v>
      </c>
    </row>
    <row r="9038" spans="1:2">
      <c r="A9038" s="365" t="s">
        <v>9195</v>
      </c>
      <c r="B9038" s="366">
        <v>1147.07</v>
      </c>
    </row>
    <row r="9039" spans="1:2">
      <c r="A9039" s="365" t="s">
        <v>9196</v>
      </c>
      <c r="B9039" s="366">
        <v>994.04</v>
      </c>
    </row>
    <row r="9040" spans="1:2">
      <c r="A9040" s="365" t="s">
        <v>9197</v>
      </c>
      <c r="B9040" s="366">
        <v>711.76</v>
      </c>
    </row>
    <row r="9041" spans="1:2">
      <c r="A9041" s="365" t="s">
        <v>9198</v>
      </c>
      <c r="B9041" s="366">
        <v>616.79999999999995</v>
      </c>
    </row>
    <row r="9042" spans="1:2">
      <c r="A9042" s="365" t="s">
        <v>9199</v>
      </c>
      <c r="B9042" s="366">
        <v>1415.49</v>
      </c>
    </row>
    <row r="9043" spans="1:2">
      <c r="A9043" s="365" t="s">
        <v>9200</v>
      </c>
      <c r="B9043" s="366">
        <v>1226.6500000000001</v>
      </c>
    </row>
    <row r="9044" spans="1:2">
      <c r="A9044" s="365" t="s">
        <v>9201</v>
      </c>
      <c r="B9044" s="366">
        <v>146.75</v>
      </c>
    </row>
    <row r="9045" spans="1:2">
      <c r="A9045" s="365" t="s">
        <v>9202</v>
      </c>
      <c r="B9045" s="366">
        <v>127.17</v>
      </c>
    </row>
    <row r="9046" spans="1:2">
      <c r="A9046" s="365" t="s">
        <v>9203</v>
      </c>
      <c r="B9046" s="366">
        <v>284.54000000000002</v>
      </c>
    </row>
    <row r="9047" spans="1:2">
      <c r="A9047" s="365" t="s">
        <v>9204</v>
      </c>
      <c r="B9047" s="366">
        <v>246.58</v>
      </c>
    </row>
    <row r="9048" spans="1:2">
      <c r="A9048" s="365" t="s">
        <v>9205</v>
      </c>
      <c r="B9048" s="366">
        <v>205.46</v>
      </c>
    </row>
    <row r="9049" spans="1:2">
      <c r="A9049" s="365" t="s">
        <v>9206</v>
      </c>
      <c r="B9049" s="366">
        <v>178.05</v>
      </c>
    </row>
    <row r="9050" spans="1:2">
      <c r="A9050" s="365" t="s">
        <v>9207</v>
      </c>
      <c r="B9050" s="366">
        <v>517.86</v>
      </c>
    </row>
    <row r="9051" spans="1:2">
      <c r="A9051" s="365" t="s">
        <v>9208</v>
      </c>
      <c r="B9051" s="366">
        <v>448.77</v>
      </c>
    </row>
    <row r="9052" spans="1:2">
      <c r="A9052" s="365" t="s">
        <v>9209</v>
      </c>
      <c r="B9052" s="366">
        <v>227.47</v>
      </c>
    </row>
    <row r="9053" spans="1:2">
      <c r="A9053" s="365" t="s">
        <v>9210</v>
      </c>
      <c r="B9053" s="366">
        <v>197.12</v>
      </c>
    </row>
    <row r="9054" spans="1:2">
      <c r="A9054" s="365" t="s">
        <v>9211</v>
      </c>
      <c r="B9054" s="366">
        <v>573.35</v>
      </c>
    </row>
    <row r="9055" spans="1:2">
      <c r="A9055" s="365" t="s">
        <v>9212</v>
      </c>
      <c r="B9055" s="366">
        <v>496.86</v>
      </c>
    </row>
    <row r="9056" spans="1:2">
      <c r="A9056" s="365" t="s">
        <v>9213</v>
      </c>
      <c r="B9056" s="366">
        <v>339.04</v>
      </c>
    </row>
    <row r="9057" spans="1:2">
      <c r="A9057" s="365" t="s">
        <v>9214</v>
      </c>
      <c r="B9057" s="366">
        <v>326.2</v>
      </c>
    </row>
    <row r="9058" spans="1:2">
      <c r="A9058" s="365" t="s">
        <v>9215</v>
      </c>
      <c r="B9058" s="366">
        <v>326.39999999999998</v>
      </c>
    </row>
    <row r="9059" spans="1:2">
      <c r="A9059" s="365" t="s">
        <v>9216</v>
      </c>
      <c r="B9059" s="366">
        <v>314.45</v>
      </c>
    </row>
    <row r="9060" spans="1:2">
      <c r="A9060" s="365" t="s">
        <v>9217</v>
      </c>
      <c r="B9060" s="366">
        <v>370.97</v>
      </c>
    </row>
    <row r="9061" spans="1:2">
      <c r="A9061" s="365" t="s">
        <v>9218</v>
      </c>
      <c r="B9061" s="366">
        <v>357.11</v>
      </c>
    </row>
    <row r="9062" spans="1:2">
      <c r="A9062" s="365" t="s">
        <v>9219</v>
      </c>
      <c r="B9062" s="366">
        <v>720.29</v>
      </c>
    </row>
    <row r="9063" spans="1:2">
      <c r="A9063" s="365" t="s">
        <v>9220</v>
      </c>
      <c r="B9063" s="366">
        <v>689.13</v>
      </c>
    </row>
    <row r="9064" spans="1:2">
      <c r="A9064" s="365" t="s">
        <v>9221</v>
      </c>
      <c r="B9064" s="366">
        <v>828.43</v>
      </c>
    </row>
    <row r="9065" spans="1:2">
      <c r="A9065" s="365" t="s">
        <v>9222</v>
      </c>
      <c r="B9065" s="366">
        <v>792.81</v>
      </c>
    </row>
    <row r="9066" spans="1:2">
      <c r="A9066" s="365" t="s">
        <v>9223</v>
      </c>
      <c r="B9066" s="366">
        <v>386.74</v>
      </c>
    </row>
    <row r="9067" spans="1:2">
      <c r="A9067" s="365" t="s">
        <v>9224</v>
      </c>
      <c r="B9067" s="366">
        <v>369.61</v>
      </c>
    </row>
    <row r="9068" spans="1:2">
      <c r="A9068" s="365" t="s">
        <v>9225</v>
      </c>
      <c r="B9068" s="366">
        <v>580.61</v>
      </c>
    </row>
    <row r="9069" spans="1:2">
      <c r="A9069" s="365" t="s">
        <v>9226</v>
      </c>
      <c r="B9069" s="366">
        <v>558.83000000000004</v>
      </c>
    </row>
    <row r="9070" spans="1:2">
      <c r="A9070" s="365" t="s">
        <v>9227</v>
      </c>
      <c r="B9070" s="366">
        <v>971.76</v>
      </c>
    </row>
    <row r="9071" spans="1:2">
      <c r="A9071" s="365" t="s">
        <v>9228</v>
      </c>
      <c r="B9071" s="366">
        <v>929.81</v>
      </c>
    </row>
    <row r="9072" spans="1:2">
      <c r="A9072" s="365" t="s">
        <v>9229</v>
      </c>
      <c r="B9072" s="366">
        <v>1830.47</v>
      </c>
    </row>
    <row r="9073" spans="1:2">
      <c r="A9073" s="365" t="s">
        <v>9230</v>
      </c>
      <c r="B9073" s="366">
        <v>1740.36</v>
      </c>
    </row>
    <row r="9074" spans="1:2">
      <c r="A9074" s="365" t="s">
        <v>9231</v>
      </c>
      <c r="B9074" s="366">
        <v>208.67</v>
      </c>
    </row>
    <row r="9075" spans="1:2">
      <c r="A9075" s="365" t="s">
        <v>9232</v>
      </c>
      <c r="B9075" s="366">
        <v>199.73</v>
      </c>
    </row>
    <row r="9076" spans="1:2">
      <c r="A9076" s="365" t="s">
        <v>9233</v>
      </c>
      <c r="B9076" s="366">
        <v>380.04</v>
      </c>
    </row>
    <row r="9077" spans="1:2">
      <c r="A9077" s="365" t="s">
        <v>9234</v>
      </c>
      <c r="B9077" s="366">
        <v>364.31</v>
      </c>
    </row>
    <row r="9078" spans="1:2">
      <c r="A9078" s="365" t="s">
        <v>9235</v>
      </c>
      <c r="B9078" s="366">
        <v>481.51</v>
      </c>
    </row>
    <row r="9079" spans="1:2">
      <c r="A9079" s="365" t="s">
        <v>9236</v>
      </c>
      <c r="B9079" s="366">
        <v>458.41</v>
      </c>
    </row>
    <row r="9080" spans="1:2">
      <c r="A9080" s="365" t="s">
        <v>9237</v>
      </c>
      <c r="B9080" s="366">
        <v>213.17</v>
      </c>
    </row>
    <row r="9081" spans="1:2">
      <c r="A9081" s="365" t="s">
        <v>9238</v>
      </c>
      <c r="B9081" s="366">
        <v>203.62</v>
      </c>
    </row>
    <row r="9082" spans="1:2">
      <c r="A9082" s="365" t="s">
        <v>9239</v>
      </c>
      <c r="B9082" s="366">
        <v>388.13</v>
      </c>
    </row>
    <row r="9083" spans="1:2">
      <c r="A9083" s="365" t="s">
        <v>9240</v>
      </c>
      <c r="B9083" s="366">
        <v>371.32</v>
      </c>
    </row>
    <row r="9084" spans="1:2">
      <c r="A9084" s="365" t="s">
        <v>9241</v>
      </c>
      <c r="B9084" s="366">
        <v>493.2</v>
      </c>
    </row>
    <row r="9085" spans="1:2">
      <c r="A9085" s="365" t="s">
        <v>9242</v>
      </c>
      <c r="B9085" s="366">
        <v>468.54</v>
      </c>
    </row>
    <row r="9086" spans="1:2">
      <c r="A9086" s="365" t="s">
        <v>9243</v>
      </c>
      <c r="B9086" s="366">
        <v>220.36</v>
      </c>
    </row>
    <row r="9087" spans="1:2">
      <c r="A9087" s="365" t="s">
        <v>9244</v>
      </c>
      <c r="B9087" s="366">
        <v>209.85</v>
      </c>
    </row>
    <row r="9088" spans="1:2">
      <c r="A9088" s="365" t="s">
        <v>9245</v>
      </c>
      <c r="B9088" s="366">
        <v>392.17</v>
      </c>
    </row>
    <row r="9089" spans="1:2">
      <c r="A9089" s="365" t="s">
        <v>9246</v>
      </c>
      <c r="B9089" s="366">
        <v>374.82</v>
      </c>
    </row>
    <row r="9090" spans="1:2">
      <c r="A9090" s="365" t="s">
        <v>9247</v>
      </c>
      <c r="B9090" s="366">
        <v>499.94</v>
      </c>
    </row>
    <row r="9091" spans="1:2">
      <c r="A9091" s="365" t="s">
        <v>9248</v>
      </c>
      <c r="B9091" s="366">
        <v>474.38</v>
      </c>
    </row>
    <row r="9092" spans="1:2">
      <c r="A9092" s="365" t="s">
        <v>9249</v>
      </c>
      <c r="B9092" s="366">
        <v>317.3</v>
      </c>
    </row>
    <row r="9093" spans="1:2">
      <c r="A9093" s="365" t="s">
        <v>9250</v>
      </c>
      <c r="B9093" s="366">
        <v>300.51</v>
      </c>
    </row>
    <row r="9094" spans="1:2">
      <c r="A9094" s="365" t="s">
        <v>9251</v>
      </c>
      <c r="B9094" s="366">
        <v>573.07000000000005</v>
      </c>
    </row>
    <row r="9095" spans="1:2">
      <c r="A9095" s="365" t="s">
        <v>9252</v>
      </c>
      <c r="B9095" s="366">
        <v>543.66</v>
      </c>
    </row>
    <row r="9096" spans="1:2">
      <c r="A9096" s="365" t="s">
        <v>9253</v>
      </c>
      <c r="B9096" s="366">
        <v>732.41</v>
      </c>
    </row>
    <row r="9097" spans="1:2">
      <c r="A9097" s="365" t="s">
        <v>9254</v>
      </c>
      <c r="B9097" s="366">
        <v>690.56</v>
      </c>
    </row>
    <row r="9098" spans="1:2">
      <c r="A9098" s="365" t="s">
        <v>9255</v>
      </c>
      <c r="B9098" s="366">
        <v>329.43</v>
      </c>
    </row>
    <row r="9099" spans="1:2">
      <c r="A9099" s="365" t="s">
        <v>9256</v>
      </c>
      <c r="B9099" s="366">
        <v>311.02999999999997</v>
      </c>
    </row>
    <row r="9100" spans="1:2">
      <c r="A9100" s="365" t="s">
        <v>9257</v>
      </c>
      <c r="B9100" s="366">
        <v>587.45000000000005</v>
      </c>
    </row>
    <row r="9101" spans="1:2">
      <c r="A9101" s="365" t="s">
        <v>9258</v>
      </c>
      <c r="B9101" s="366">
        <v>556.12</v>
      </c>
    </row>
    <row r="9102" spans="1:2">
      <c r="A9102" s="365" t="s">
        <v>9259</v>
      </c>
      <c r="B9102" s="366">
        <v>753.08</v>
      </c>
    </row>
    <row r="9103" spans="1:2">
      <c r="A9103" s="365" t="s">
        <v>9260</v>
      </c>
      <c r="B9103" s="366">
        <v>708.47</v>
      </c>
    </row>
    <row r="9104" spans="1:2">
      <c r="A9104" s="365" t="s">
        <v>9261</v>
      </c>
      <c r="B9104" s="366">
        <v>338.42</v>
      </c>
    </row>
    <row r="9105" spans="1:2">
      <c r="A9105" s="365" t="s">
        <v>9262</v>
      </c>
      <c r="B9105" s="366">
        <v>318.81</v>
      </c>
    </row>
    <row r="9106" spans="1:2">
      <c r="A9106" s="365" t="s">
        <v>9263</v>
      </c>
      <c r="B9106" s="366">
        <v>605.42999999999995</v>
      </c>
    </row>
    <row r="9107" spans="1:2">
      <c r="A9107" s="365" t="s">
        <v>9264</v>
      </c>
      <c r="B9107" s="366">
        <v>571.69000000000005</v>
      </c>
    </row>
    <row r="9108" spans="1:2">
      <c r="A9108" s="365" t="s">
        <v>9265</v>
      </c>
      <c r="B9108" s="366">
        <v>791.73</v>
      </c>
    </row>
    <row r="9109" spans="1:2">
      <c r="A9109" s="365" t="s">
        <v>9266</v>
      </c>
      <c r="B9109" s="366">
        <v>741.96</v>
      </c>
    </row>
    <row r="9110" spans="1:2">
      <c r="A9110" s="365" t="s">
        <v>9267</v>
      </c>
      <c r="B9110" s="366">
        <v>141.54</v>
      </c>
    </row>
    <row r="9111" spans="1:2">
      <c r="A9111" s="365" t="s">
        <v>9268</v>
      </c>
      <c r="B9111" s="366">
        <v>134.35</v>
      </c>
    </row>
    <row r="9112" spans="1:2">
      <c r="A9112" s="365" t="s">
        <v>9269</v>
      </c>
      <c r="B9112" s="366">
        <v>191.08</v>
      </c>
    </row>
    <row r="9113" spans="1:2">
      <c r="A9113" s="365" t="s">
        <v>9270</v>
      </c>
      <c r="B9113" s="366">
        <v>181.37</v>
      </c>
    </row>
    <row r="9114" spans="1:2">
      <c r="A9114" s="365" t="s">
        <v>9271</v>
      </c>
      <c r="B9114" s="366">
        <v>226.46</v>
      </c>
    </row>
    <row r="9115" spans="1:2">
      <c r="A9115" s="365" t="s">
        <v>9272</v>
      </c>
      <c r="B9115" s="366">
        <v>214.96</v>
      </c>
    </row>
    <row r="9116" spans="1:2">
      <c r="A9116" s="365" t="s">
        <v>9273</v>
      </c>
      <c r="B9116" s="366">
        <v>240.61</v>
      </c>
    </row>
    <row r="9117" spans="1:2">
      <c r="A9117" s="365" t="s">
        <v>9274</v>
      </c>
      <c r="B9117" s="366">
        <v>228.39</v>
      </c>
    </row>
    <row r="9118" spans="1:2">
      <c r="A9118" s="365" t="s">
        <v>9275</v>
      </c>
      <c r="B9118" s="366">
        <v>324.83</v>
      </c>
    </row>
    <row r="9119" spans="1:2">
      <c r="A9119" s="365" t="s">
        <v>9276</v>
      </c>
      <c r="B9119" s="366">
        <v>308.33</v>
      </c>
    </row>
    <row r="9120" spans="1:2">
      <c r="A9120" s="365" t="s">
        <v>9277</v>
      </c>
      <c r="B9120" s="366">
        <v>384.99</v>
      </c>
    </row>
    <row r="9121" spans="1:2">
      <c r="A9121" s="365" t="s">
        <v>9278</v>
      </c>
      <c r="B9121" s="366">
        <v>365.43</v>
      </c>
    </row>
    <row r="9122" spans="1:2">
      <c r="A9122" s="365" t="s">
        <v>9279</v>
      </c>
      <c r="B9122" s="366">
        <v>20.239999999999998</v>
      </c>
    </row>
    <row r="9123" spans="1:2">
      <c r="A9123" s="365" t="s">
        <v>9280</v>
      </c>
      <c r="B9123" s="366">
        <v>19.21</v>
      </c>
    </row>
    <row r="9124" spans="1:2">
      <c r="A9124" s="365" t="s">
        <v>9281</v>
      </c>
      <c r="B9124" s="366">
        <v>149.80000000000001</v>
      </c>
    </row>
    <row r="9125" spans="1:2">
      <c r="A9125" s="365" t="s">
        <v>9282</v>
      </c>
      <c r="B9125" s="366">
        <v>129.78</v>
      </c>
    </row>
    <row r="9126" spans="1:2">
      <c r="A9126" s="365" t="s">
        <v>9283</v>
      </c>
      <c r="B9126" s="366">
        <v>194.74</v>
      </c>
    </row>
    <row r="9127" spans="1:2">
      <c r="A9127" s="365" t="s">
        <v>9284</v>
      </c>
      <c r="B9127" s="366">
        <v>168.71</v>
      </c>
    </row>
    <row r="9128" spans="1:2">
      <c r="A9128" s="365" t="s">
        <v>9285</v>
      </c>
      <c r="B9128" s="366">
        <v>344.54</v>
      </c>
    </row>
    <row r="9129" spans="1:2">
      <c r="A9129" s="365" t="s">
        <v>9286</v>
      </c>
      <c r="B9129" s="366">
        <v>298.49</v>
      </c>
    </row>
    <row r="9130" spans="1:2">
      <c r="A9130" s="365" t="s">
        <v>9287</v>
      </c>
      <c r="B9130" s="366">
        <v>404.46</v>
      </c>
    </row>
    <row r="9131" spans="1:2">
      <c r="A9131" s="365" t="s">
        <v>9288</v>
      </c>
      <c r="B9131" s="366">
        <v>350.4</v>
      </c>
    </row>
    <row r="9132" spans="1:2">
      <c r="A9132" s="365" t="s">
        <v>9289</v>
      </c>
      <c r="B9132" s="366">
        <v>501.22</v>
      </c>
    </row>
    <row r="9133" spans="1:2">
      <c r="A9133" s="365" t="s">
        <v>9290</v>
      </c>
      <c r="B9133" s="366">
        <v>483.97</v>
      </c>
    </row>
    <row r="9134" spans="1:2">
      <c r="A9134" s="365" t="s">
        <v>9291</v>
      </c>
      <c r="B9134" s="366">
        <v>751.83</v>
      </c>
    </row>
    <row r="9135" spans="1:2">
      <c r="A9135" s="365" t="s">
        <v>9292</v>
      </c>
      <c r="B9135" s="366">
        <v>725.96</v>
      </c>
    </row>
    <row r="9136" spans="1:2">
      <c r="A9136" s="365" t="s">
        <v>9293</v>
      </c>
      <c r="B9136" s="366">
        <v>868.78</v>
      </c>
    </row>
    <row r="9137" spans="1:2">
      <c r="A9137" s="365" t="s">
        <v>9294</v>
      </c>
      <c r="B9137" s="366">
        <v>838.89</v>
      </c>
    </row>
    <row r="9138" spans="1:2">
      <c r="A9138" s="365" t="s">
        <v>9295</v>
      </c>
      <c r="B9138" s="366">
        <v>1002.44</v>
      </c>
    </row>
    <row r="9139" spans="1:2">
      <c r="A9139" s="365" t="s">
        <v>9296</v>
      </c>
      <c r="B9139" s="366">
        <v>967.95</v>
      </c>
    </row>
    <row r="9140" spans="1:2">
      <c r="A9140" s="365" t="s">
        <v>9297</v>
      </c>
      <c r="B9140" s="366">
        <v>1253.05</v>
      </c>
    </row>
    <row r="9141" spans="1:2">
      <c r="A9141" s="365" t="s">
        <v>9298</v>
      </c>
      <c r="B9141" s="366">
        <v>1209.94</v>
      </c>
    </row>
    <row r="9142" spans="1:2">
      <c r="A9142" s="365" t="s">
        <v>9299</v>
      </c>
      <c r="B9142" s="366">
        <v>1553.78</v>
      </c>
    </row>
    <row r="9143" spans="1:2">
      <c r="A9143" s="365" t="s">
        <v>9300</v>
      </c>
      <c r="B9143" s="366">
        <v>1500.33</v>
      </c>
    </row>
    <row r="9144" spans="1:2">
      <c r="A9144" s="365" t="s">
        <v>9301</v>
      </c>
      <c r="B9144" s="366">
        <v>159.13</v>
      </c>
    </row>
    <row r="9145" spans="1:2">
      <c r="A9145" s="365" t="s">
        <v>9302</v>
      </c>
      <c r="B9145" s="366">
        <v>138.94999999999999</v>
      </c>
    </row>
    <row r="9146" spans="1:2">
      <c r="A9146" s="365" t="s">
        <v>9303</v>
      </c>
      <c r="B9146" s="366">
        <v>250.14</v>
      </c>
    </row>
    <row r="9147" spans="1:2">
      <c r="A9147" s="365" t="s">
        <v>9304</v>
      </c>
      <c r="B9147" s="366">
        <v>218.19</v>
      </c>
    </row>
    <row r="9148" spans="1:2">
      <c r="A9148" s="365" t="s">
        <v>9305</v>
      </c>
      <c r="B9148" s="366">
        <v>272.62</v>
      </c>
    </row>
    <row r="9149" spans="1:2">
      <c r="A9149" s="365" t="s">
        <v>9306</v>
      </c>
      <c r="B9149" s="366">
        <v>238.13</v>
      </c>
    </row>
    <row r="9150" spans="1:2">
      <c r="A9150" s="365" t="s">
        <v>9307</v>
      </c>
      <c r="B9150" s="366">
        <v>317.86</v>
      </c>
    </row>
    <row r="9151" spans="1:2">
      <c r="A9151" s="365" t="s">
        <v>9308</v>
      </c>
      <c r="B9151" s="366">
        <v>277.66000000000003</v>
      </c>
    </row>
    <row r="9152" spans="1:2">
      <c r="A9152" s="365" t="s">
        <v>9309</v>
      </c>
      <c r="B9152" s="366">
        <v>341.11</v>
      </c>
    </row>
    <row r="9153" spans="1:2">
      <c r="A9153" s="365" t="s">
        <v>9310</v>
      </c>
      <c r="B9153" s="366">
        <v>298.22000000000003</v>
      </c>
    </row>
    <row r="9154" spans="1:2">
      <c r="A9154" s="365" t="s">
        <v>9311</v>
      </c>
      <c r="B9154" s="366">
        <v>368.95</v>
      </c>
    </row>
    <row r="9155" spans="1:2">
      <c r="A9155" s="365" t="s">
        <v>9312</v>
      </c>
      <c r="B9155" s="366">
        <v>323.05</v>
      </c>
    </row>
    <row r="9156" spans="1:2">
      <c r="A9156" s="365" t="s">
        <v>9313</v>
      </c>
      <c r="B9156" s="366">
        <v>190.88</v>
      </c>
    </row>
    <row r="9157" spans="1:2">
      <c r="A9157" s="365" t="s">
        <v>9314</v>
      </c>
      <c r="B9157" s="366">
        <v>166.75</v>
      </c>
    </row>
    <row r="9158" spans="1:2">
      <c r="A9158" s="365" t="s">
        <v>9315</v>
      </c>
      <c r="B9158" s="366">
        <v>282.08999999999997</v>
      </c>
    </row>
    <row r="9159" spans="1:2">
      <c r="A9159" s="365" t="s">
        <v>9316</v>
      </c>
      <c r="B9159" s="366">
        <v>246.61</v>
      </c>
    </row>
    <row r="9160" spans="1:2">
      <c r="A9160" s="365" t="s">
        <v>9317</v>
      </c>
      <c r="B9160" s="366">
        <v>160.46</v>
      </c>
    </row>
    <row r="9161" spans="1:2">
      <c r="A9161" s="365" t="s">
        <v>9318</v>
      </c>
      <c r="B9161" s="366">
        <v>140.22999999999999</v>
      </c>
    </row>
    <row r="9162" spans="1:2">
      <c r="A9162" s="365" t="s">
        <v>9319</v>
      </c>
      <c r="B9162" s="366">
        <v>239.56</v>
      </c>
    </row>
    <row r="9163" spans="1:2">
      <c r="A9163" s="365" t="s">
        <v>9320</v>
      </c>
      <c r="B9163" s="366">
        <v>209.11</v>
      </c>
    </row>
    <row r="9164" spans="1:2">
      <c r="A9164" s="365" t="s">
        <v>9321</v>
      </c>
      <c r="B9164" s="366">
        <v>355.24</v>
      </c>
    </row>
    <row r="9165" spans="1:2">
      <c r="A9165" s="365" t="s">
        <v>9322</v>
      </c>
      <c r="B9165" s="366">
        <v>318.48</v>
      </c>
    </row>
    <row r="9166" spans="1:2">
      <c r="A9166" s="365" t="s">
        <v>9323</v>
      </c>
      <c r="B9166" s="366">
        <v>42.48</v>
      </c>
    </row>
    <row r="9167" spans="1:2">
      <c r="A9167" s="365" t="s">
        <v>9324</v>
      </c>
      <c r="B9167" s="366">
        <v>39.92</v>
      </c>
    </row>
    <row r="9168" spans="1:2">
      <c r="A9168" s="365" t="s">
        <v>9325</v>
      </c>
      <c r="B9168" s="366">
        <v>37.270000000000003</v>
      </c>
    </row>
    <row r="9169" spans="1:2">
      <c r="A9169" s="365" t="s">
        <v>9326</v>
      </c>
      <c r="B9169" s="366">
        <v>34.590000000000003</v>
      </c>
    </row>
    <row r="9170" spans="1:2">
      <c r="A9170" s="365" t="s">
        <v>9327</v>
      </c>
      <c r="B9170" s="366">
        <v>12.02</v>
      </c>
    </row>
    <row r="9171" spans="1:2">
      <c r="A9171" s="365" t="s">
        <v>9328</v>
      </c>
      <c r="B9171" s="366">
        <v>12.02</v>
      </c>
    </row>
    <row r="9172" spans="1:2">
      <c r="A9172" s="365" t="s">
        <v>9329</v>
      </c>
      <c r="B9172" s="366">
        <v>13.44</v>
      </c>
    </row>
    <row r="9173" spans="1:2">
      <c r="A9173" s="365" t="s">
        <v>9330</v>
      </c>
      <c r="B9173" s="366">
        <v>13.44</v>
      </c>
    </row>
    <row r="9174" spans="1:2">
      <c r="A9174" s="365" t="s">
        <v>9331</v>
      </c>
      <c r="B9174" s="366">
        <v>30.52</v>
      </c>
    </row>
    <row r="9175" spans="1:2">
      <c r="A9175" s="365" t="s">
        <v>9332</v>
      </c>
      <c r="B9175" s="366">
        <v>30.29</v>
      </c>
    </row>
    <row r="9176" spans="1:2">
      <c r="A9176" s="365" t="s">
        <v>9333</v>
      </c>
      <c r="B9176" s="366">
        <v>31.1</v>
      </c>
    </row>
    <row r="9177" spans="1:2">
      <c r="A9177" s="365" t="s">
        <v>9334</v>
      </c>
      <c r="B9177" s="366">
        <v>31.02</v>
      </c>
    </row>
    <row r="9178" spans="1:2">
      <c r="A9178" s="365" t="s">
        <v>9335</v>
      </c>
      <c r="B9178" s="366">
        <v>11.81</v>
      </c>
    </row>
    <row r="9179" spans="1:2">
      <c r="A9179" s="365" t="s">
        <v>9336</v>
      </c>
      <c r="B9179" s="366">
        <v>11.81</v>
      </c>
    </row>
    <row r="9180" spans="1:2">
      <c r="A9180" s="365" t="s">
        <v>9337</v>
      </c>
      <c r="B9180" s="366">
        <v>12.75</v>
      </c>
    </row>
    <row r="9181" spans="1:2">
      <c r="A9181" s="365" t="s">
        <v>9338</v>
      </c>
      <c r="B9181" s="366">
        <v>12.75</v>
      </c>
    </row>
    <row r="9182" spans="1:2">
      <c r="A9182" s="365" t="s">
        <v>9339</v>
      </c>
      <c r="B9182" s="366">
        <v>12.11</v>
      </c>
    </row>
    <row r="9183" spans="1:2">
      <c r="A9183" s="365" t="s">
        <v>9340</v>
      </c>
      <c r="B9183" s="366">
        <v>12.11</v>
      </c>
    </row>
    <row r="9184" spans="1:2">
      <c r="A9184" s="365" t="s">
        <v>9341</v>
      </c>
      <c r="B9184" s="366">
        <v>2.7</v>
      </c>
    </row>
    <row r="9185" spans="1:2">
      <c r="A9185" s="365" t="s">
        <v>9342</v>
      </c>
      <c r="B9185" s="366">
        <v>2.7</v>
      </c>
    </row>
    <row r="9186" spans="1:2">
      <c r="A9186" s="365" t="s">
        <v>9343</v>
      </c>
      <c r="B9186" s="366">
        <v>9.3699999999999992</v>
      </c>
    </row>
    <row r="9187" spans="1:2">
      <c r="A9187" s="365" t="s">
        <v>9344</v>
      </c>
      <c r="B9187" s="366">
        <v>9.15</v>
      </c>
    </row>
    <row r="9188" spans="1:2">
      <c r="A9188" s="365" t="s">
        <v>9345</v>
      </c>
      <c r="B9188" s="366">
        <v>13.07</v>
      </c>
    </row>
    <row r="9189" spans="1:2">
      <c r="A9189" s="365" t="s">
        <v>9346</v>
      </c>
      <c r="B9189" s="366">
        <v>12.81</v>
      </c>
    </row>
    <row r="9190" spans="1:2">
      <c r="A9190" s="365" t="s">
        <v>9347</v>
      </c>
      <c r="B9190" s="366">
        <v>16.93</v>
      </c>
    </row>
    <row r="9191" spans="1:2">
      <c r="A9191" s="365" t="s">
        <v>9348</v>
      </c>
      <c r="B9191" s="366">
        <v>16.62</v>
      </c>
    </row>
    <row r="9192" spans="1:2">
      <c r="A9192" s="365" t="s">
        <v>9349</v>
      </c>
      <c r="B9192" s="366">
        <v>340.62</v>
      </c>
    </row>
    <row r="9193" spans="1:2">
      <c r="A9193" s="365" t="s">
        <v>9350</v>
      </c>
      <c r="B9193" s="366">
        <v>324.37</v>
      </c>
    </row>
    <row r="9194" spans="1:2">
      <c r="A9194" s="365" t="s">
        <v>9351</v>
      </c>
      <c r="B9194" s="366">
        <v>83.39</v>
      </c>
    </row>
    <row r="9195" spans="1:2">
      <c r="A9195" s="365" t="s">
        <v>9352</v>
      </c>
      <c r="B9195" s="366">
        <v>78.430000000000007</v>
      </c>
    </row>
    <row r="9196" spans="1:2">
      <c r="A9196" s="365" t="s">
        <v>9353</v>
      </c>
      <c r="B9196" s="366">
        <v>85.78</v>
      </c>
    </row>
    <row r="9197" spans="1:2">
      <c r="A9197" s="365" t="s">
        <v>9354</v>
      </c>
      <c r="B9197" s="366">
        <v>80.650000000000006</v>
      </c>
    </row>
    <row r="9198" spans="1:2">
      <c r="A9198" s="365" t="s">
        <v>9355</v>
      </c>
      <c r="B9198" s="366">
        <v>158.77000000000001</v>
      </c>
    </row>
    <row r="9199" spans="1:2">
      <c r="A9199" s="365" t="s">
        <v>9356</v>
      </c>
      <c r="B9199" s="366">
        <v>151.51</v>
      </c>
    </row>
    <row r="9200" spans="1:2">
      <c r="A9200" s="365" t="s">
        <v>9357</v>
      </c>
      <c r="B9200" s="366">
        <v>89.09</v>
      </c>
    </row>
    <row r="9201" spans="1:2">
      <c r="A9201" s="365" t="s">
        <v>9358</v>
      </c>
      <c r="B9201" s="366">
        <v>83.2</v>
      </c>
    </row>
    <row r="9202" spans="1:2">
      <c r="A9202" s="365" t="s">
        <v>9359</v>
      </c>
      <c r="B9202" s="366">
        <v>138.47999999999999</v>
      </c>
    </row>
    <row r="9203" spans="1:2">
      <c r="A9203" s="365" t="s">
        <v>9360</v>
      </c>
      <c r="B9203" s="366">
        <v>132.32</v>
      </c>
    </row>
    <row r="9204" spans="1:2">
      <c r="A9204" s="365" t="s">
        <v>9361</v>
      </c>
      <c r="B9204" s="366">
        <v>161.12</v>
      </c>
    </row>
    <row r="9205" spans="1:2">
      <c r="A9205" s="365" t="s">
        <v>9362</v>
      </c>
      <c r="B9205" s="366">
        <v>153.9</v>
      </c>
    </row>
    <row r="9206" spans="1:2">
      <c r="A9206" s="365" t="s">
        <v>9363</v>
      </c>
      <c r="B9206" s="366">
        <v>70.58</v>
      </c>
    </row>
    <row r="9207" spans="1:2">
      <c r="A9207" s="365" t="s">
        <v>9364</v>
      </c>
      <c r="B9207" s="366">
        <v>66.48</v>
      </c>
    </row>
    <row r="9208" spans="1:2">
      <c r="A9208" s="365" t="s">
        <v>9365</v>
      </c>
      <c r="B9208" s="366">
        <v>96.27</v>
      </c>
    </row>
    <row r="9209" spans="1:2">
      <c r="A9209" s="365" t="s">
        <v>9366</v>
      </c>
      <c r="B9209" s="366">
        <v>90.88</v>
      </c>
    </row>
    <row r="9210" spans="1:2">
      <c r="A9210" s="365" t="s">
        <v>9367</v>
      </c>
      <c r="B9210" s="366">
        <v>122.41</v>
      </c>
    </row>
    <row r="9211" spans="1:2">
      <c r="A9211" s="365" t="s">
        <v>9368</v>
      </c>
      <c r="B9211" s="366">
        <v>115.49</v>
      </c>
    </row>
    <row r="9212" spans="1:2">
      <c r="A9212" s="365" t="s">
        <v>9369</v>
      </c>
      <c r="B9212" s="366">
        <v>94.3</v>
      </c>
    </row>
    <row r="9213" spans="1:2">
      <c r="A9213" s="365" t="s">
        <v>9370</v>
      </c>
      <c r="B9213" s="366">
        <v>88.99</v>
      </c>
    </row>
    <row r="9214" spans="1:2">
      <c r="A9214" s="365" t="s">
        <v>9371</v>
      </c>
      <c r="B9214" s="366">
        <v>128.16999999999999</v>
      </c>
    </row>
    <row r="9215" spans="1:2">
      <c r="A9215" s="365" t="s">
        <v>9372</v>
      </c>
      <c r="B9215" s="366">
        <v>121.99</v>
      </c>
    </row>
    <row r="9216" spans="1:2">
      <c r="A9216" s="365" t="s">
        <v>9373</v>
      </c>
      <c r="B9216" s="366">
        <v>171.72</v>
      </c>
    </row>
    <row r="9217" spans="1:2">
      <c r="A9217" s="365" t="s">
        <v>9374</v>
      </c>
      <c r="B9217" s="366">
        <v>164.05</v>
      </c>
    </row>
    <row r="9218" spans="1:2">
      <c r="A9218" s="365" t="s">
        <v>9375</v>
      </c>
      <c r="B9218" s="366">
        <v>219.05</v>
      </c>
    </row>
    <row r="9219" spans="1:2">
      <c r="A9219" s="365" t="s">
        <v>9376</v>
      </c>
      <c r="B9219" s="366">
        <v>213.83</v>
      </c>
    </row>
    <row r="9220" spans="1:2">
      <c r="A9220" s="365" t="s">
        <v>9377</v>
      </c>
      <c r="B9220" s="366">
        <v>403.49</v>
      </c>
    </row>
    <row r="9221" spans="1:2">
      <c r="A9221" s="365" t="s">
        <v>9378</v>
      </c>
      <c r="B9221" s="366">
        <v>395.76</v>
      </c>
    </row>
    <row r="9222" spans="1:2">
      <c r="A9222" s="365" t="s">
        <v>9379</v>
      </c>
      <c r="B9222" s="366">
        <v>575.28</v>
      </c>
    </row>
    <row r="9223" spans="1:2">
      <c r="A9223" s="365" t="s">
        <v>9380</v>
      </c>
      <c r="B9223" s="366">
        <v>565.79999999999995</v>
      </c>
    </row>
    <row r="9224" spans="1:2">
      <c r="A9224" s="365" t="s">
        <v>9381</v>
      </c>
      <c r="B9224" s="366">
        <v>156.68</v>
      </c>
    </row>
    <row r="9225" spans="1:2">
      <c r="A9225" s="365" t="s">
        <v>9382</v>
      </c>
      <c r="B9225" s="366">
        <v>144.87</v>
      </c>
    </row>
    <row r="9226" spans="1:2">
      <c r="A9226" s="365" t="s">
        <v>9383</v>
      </c>
      <c r="B9226" s="366">
        <v>1057.7</v>
      </c>
    </row>
    <row r="9227" spans="1:2">
      <c r="A9227" s="365" t="s">
        <v>9384</v>
      </c>
      <c r="B9227" s="366">
        <v>991.46</v>
      </c>
    </row>
    <row r="9228" spans="1:2">
      <c r="A9228" s="365" t="s">
        <v>9385</v>
      </c>
      <c r="B9228" s="366">
        <v>1291.29</v>
      </c>
    </row>
    <row r="9229" spans="1:2">
      <c r="A9229" s="365" t="s">
        <v>9386</v>
      </c>
      <c r="B9229" s="366">
        <v>1210.6099999999999</v>
      </c>
    </row>
    <row r="9230" spans="1:2">
      <c r="A9230" s="365" t="s">
        <v>9387</v>
      </c>
      <c r="B9230" s="366">
        <v>2115.4</v>
      </c>
    </row>
    <row r="9231" spans="1:2">
      <c r="A9231" s="365" t="s">
        <v>9388</v>
      </c>
      <c r="B9231" s="366">
        <v>1982.93</v>
      </c>
    </row>
    <row r="9232" spans="1:2">
      <c r="A9232" s="365" t="s">
        <v>9389</v>
      </c>
      <c r="B9232" s="366">
        <v>2853.32</v>
      </c>
    </row>
    <row r="9233" spans="1:2">
      <c r="A9233" s="365" t="s">
        <v>9390</v>
      </c>
      <c r="B9233" s="366">
        <v>2674.49</v>
      </c>
    </row>
    <row r="9234" spans="1:2">
      <c r="A9234" s="365" t="s">
        <v>9391</v>
      </c>
      <c r="B9234" s="366">
        <v>16.690000000000001</v>
      </c>
    </row>
    <row r="9235" spans="1:2">
      <c r="A9235" s="365" t="s">
        <v>9392</v>
      </c>
      <c r="B9235" s="366">
        <v>16.190000000000001</v>
      </c>
    </row>
    <row r="9236" spans="1:2">
      <c r="A9236" s="365" t="s">
        <v>9393</v>
      </c>
      <c r="B9236" s="366">
        <v>90.33</v>
      </c>
    </row>
    <row r="9237" spans="1:2">
      <c r="A9237" s="365" t="s">
        <v>9394</v>
      </c>
      <c r="B9237" s="366">
        <v>78.28</v>
      </c>
    </row>
    <row r="9238" spans="1:2">
      <c r="A9238" s="365" t="s">
        <v>9395</v>
      </c>
      <c r="B9238" s="366">
        <v>353.36</v>
      </c>
    </row>
    <row r="9239" spans="1:2">
      <c r="A9239" s="365" t="s">
        <v>9396</v>
      </c>
      <c r="B9239" s="366">
        <v>353.36</v>
      </c>
    </row>
    <row r="9240" spans="1:2">
      <c r="A9240" s="365" t="s">
        <v>9397</v>
      </c>
      <c r="B9240" s="366">
        <v>375.54</v>
      </c>
    </row>
    <row r="9241" spans="1:2">
      <c r="A9241" s="365" t="s">
        <v>9398</v>
      </c>
      <c r="B9241" s="366">
        <v>375.54</v>
      </c>
    </row>
    <row r="9242" spans="1:2">
      <c r="A9242" s="365" t="s">
        <v>9399</v>
      </c>
      <c r="B9242" s="366">
        <v>399.94</v>
      </c>
    </row>
    <row r="9243" spans="1:2">
      <c r="A9243" s="365" t="s">
        <v>9400</v>
      </c>
      <c r="B9243" s="366">
        <v>399.94</v>
      </c>
    </row>
    <row r="9244" spans="1:2">
      <c r="A9244" s="365" t="s">
        <v>9401</v>
      </c>
      <c r="B9244" s="366">
        <v>419.99</v>
      </c>
    </row>
    <row r="9245" spans="1:2">
      <c r="A9245" s="365" t="s">
        <v>9402</v>
      </c>
      <c r="B9245" s="366">
        <v>419.99</v>
      </c>
    </row>
    <row r="9246" spans="1:2">
      <c r="A9246" s="365" t="s">
        <v>9403</v>
      </c>
      <c r="B9246" s="366">
        <v>449.36</v>
      </c>
    </row>
    <row r="9247" spans="1:2">
      <c r="A9247" s="365" t="s">
        <v>9404</v>
      </c>
      <c r="B9247" s="366">
        <v>449.36</v>
      </c>
    </row>
    <row r="9248" spans="1:2">
      <c r="A9248" s="365" t="s">
        <v>9405</v>
      </c>
      <c r="B9248" s="366">
        <v>454.08</v>
      </c>
    </row>
    <row r="9249" spans="1:2">
      <c r="A9249" s="365" t="s">
        <v>9406</v>
      </c>
      <c r="B9249" s="366">
        <v>454.08</v>
      </c>
    </row>
    <row r="9250" spans="1:2">
      <c r="A9250" s="365" t="s">
        <v>9407</v>
      </c>
      <c r="B9250" s="366">
        <v>455.09</v>
      </c>
    </row>
    <row r="9251" spans="1:2">
      <c r="A9251" s="365" t="s">
        <v>9408</v>
      </c>
      <c r="B9251" s="366">
        <v>455.09</v>
      </c>
    </row>
    <row r="9252" spans="1:2">
      <c r="A9252" s="365" t="s">
        <v>9409</v>
      </c>
      <c r="B9252" s="366">
        <v>417.77</v>
      </c>
    </row>
    <row r="9253" spans="1:2">
      <c r="A9253" s="365" t="s">
        <v>9410</v>
      </c>
      <c r="B9253" s="366">
        <v>417.77</v>
      </c>
    </row>
    <row r="9254" spans="1:2">
      <c r="A9254" s="365" t="s">
        <v>9411</v>
      </c>
      <c r="B9254" s="366">
        <v>1138.28</v>
      </c>
    </row>
    <row r="9255" spans="1:2">
      <c r="A9255" s="365" t="s">
        <v>9412</v>
      </c>
      <c r="B9255" s="366">
        <v>1138.28</v>
      </c>
    </row>
    <row r="9256" spans="1:2">
      <c r="A9256" s="365" t="s">
        <v>9413</v>
      </c>
      <c r="B9256" s="366">
        <v>417.85</v>
      </c>
    </row>
    <row r="9257" spans="1:2">
      <c r="A9257" s="365" t="s">
        <v>9414</v>
      </c>
      <c r="B9257" s="366">
        <v>417.85</v>
      </c>
    </row>
    <row r="9258" spans="1:2">
      <c r="A9258" s="365" t="s">
        <v>9415</v>
      </c>
      <c r="B9258" s="366">
        <v>308.66000000000003</v>
      </c>
    </row>
    <row r="9259" spans="1:2">
      <c r="A9259" s="365" t="s">
        <v>9416</v>
      </c>
      <c r="B9259" s="366">
        <v>308.66000000000003</v>
      </c>
    </row>
    <row r="9260" spans="1:2">
      <c r="A9260" s="365" t="s">
        <v>9417</v>
      </c>
      <c r="B9260" s="366">
        <v>446.87</v>
      </c>
    </row>
    <row r="9261" spans="1:2">
      <c r="A9261" s="365" t="s">
        <v>9418</v>
      </c>
      <c r="B9261" s="366">
        <v>446.87</v>
      </c>
    </row>
    <row r="9262" spans="1:2">
      <c r="A9262" s="365" t="s">
        <v>9419</v>
      </c>
      <c r="B9262" s="366">
        <v>575.41999999999996</v>
      </c>
    </row>
    <row r="9263" spans="1:2">
      <c r="A9263" s="365" t="s">
        <v>9420</v>
      </c>
      <c r="B9263" s="366">
        <v>575.41999999999996</v>
      </c>
    </row>
    <row r="9264" spans="1:2">
      <c r="A9264" s="365" t="s">
        <v>9421</v>
      </c>
      <c r="B9264" s="366">
        <v>464.89</v>
      </c>
    </row>
    <row r="9265" spans="1:2">
      <c r="A9265" s="365" t="s">
        <v>9422</v>
      </c>
      <c r="B9265" s="366">
        <v>464.89</v>
      </c>
    </row>
    <row r="9266" spans="1:2">
      <c r="A9266" s="365" t="s">
        <v>9423</v>
      </c>
      <c r="B9266" s="366">
        <v>500.87</v>
      </c>
    </row>
    <row r="9267" spans="1:2">
      <c r="A9267" s="365" t="s">
        <v>9424</v>
      </c>
      <c r="B9267" s="366">
        <v>500.87</v>
      </c>
    </row>
    <row r="9268" spans="1:2">
      <c r="A9268" s="365" t="s">
        <v>9425</v>
      </c>
      <c r="B9268" s="366">
        <v>532.63</v>
      </c>
    </row>
    <row r="9269" spans="1:2">
      <c r="A9269" s="365" t="s">
        <v>9426</v>
      </c>
      <c r="B9269" s="366">
        <v>532.63</v>
      </c>
    </row>
    <row r="9270" spans="1:2">
      <c r="A9270" s="365" t="s">
        <v>9427</v>
      </c>
      <c r="B9270" s="366">
        <v>144.52000000000001</v>
      </c>
    </row>
    <row r="9271" spans="1:2">
      <c r="A9271" s="365" t="s">
        <v>9428</v>
      </c>
      <c r="B9271" s="366">
        <v>125.24</v>
      </c>
    </row>
    <row r="9272" spans="1:2">
      <c r="A9272" s="365" t="s">
        <v>9429</v>
      </c>
      <c r="B9272" s="366">
        <v>60.55</v>
      </c>
    </row>
    <row r="9273" spans="1:2">
      <c r="A9273" s="365" t="s">
        <v>9430</v>
      </c>
      <c r="B9273" s="366">
        <v>55.01</v>
      </c>
    </row>
    <row r="9274" spans="1:2">
      <c r="A9274" s="365" t="s">
        <v>9431</v>
      </c>
      <c r="B9274" s="366">
        <v>70.92</v>
      </c>
    </row>
    <row r="9275" spans="1:2">
      <c r="A9275" s="365" t="s">
        <v>9432</v>
      </c>
      <c r="B9275" s="366">
        <v>62.73</v>
      </c>
    </row>
    <row r="9276" spans="1:2">
      <c r="A9276" s="365" t="s">
        <v>9433</v>
      </c>
      <c r="B9276" s="366">
        <v>87.6</v>
      </c>
    </row>
    <row r="9277" spans="1:2">
      <c r="A9277" s="365" t="s">
        <v>9434</v>
      </c>
      <c r="B9277" s="366">
        <v>76.75</v>
      </c>
    </row>
    <row r="9278" spans="1:2">
      <c r="A9278" s="365" t="s">
        <v>9435</v>
      </c>
      <c r="B9278" s="366">
        <v>105.12</v>
      </c>
    </row>
    <row r="9279" spans="1:2">
      <c r="A9279" s="365" t="s">
        <v>9436</v>
      </c>
      <c r="B9279" s="366">
        <v>92.27</v>
      </c>
    </row>
    <row r="9280" spans="1:2">
      <c r="A9280" s="365" t="s">
        <v>9437</v>
      </c>
      <c r="B9280" s="366">
        <v>121</v>
      </c>
    </row>
    <row r="9281" spans="1:2">
      <c r="A9281" s="365" t="s">
        <v>9438</v>
      </c>
      <c r="B9281" s="366">
        <v>106.54</v>
      </c>
    </row>
    <row r="9282" spans="1:2">
      <c r="A9282" s="365" t="s">
        <v>9439</v>
      </c>
      <c r="B9282" s="366">
        <v>50.88</v>
      </c>
    </row>
    <row r="9283" spans="1:2">
      <c r="A9283" s="365" t="s">
        <v>9440</v>
      </c>
      <c r="B9283" s="366">
        <v>47.58</v>
      </c>
    </row>
    <row r="9284" spans="1:2">
      <c r="A9284" s="365" t="s">
        <v>9441</v>
      </c>
      <c r="B9284" s="366">
        <v>57.58</v>
      </c>
    </row>
    <row r="9285" spans="1:2">
      <c r="A9285" s="365" t="s">
        <v>9442</v>
      </c>
      <c r="B9285" s="366">
        <v>52.94</v>
      </c>
    </row>
    <row r="9286" spans="1:2">
      <c r="A9286" s="365" t="s">
        <v>9443</v>
      </c>
      <c r="B9286" s="366">
        <v>102.03</v>
      </c>
    </row>
    <row r="9287" spans="1:2">
      <c r="A9287" s="365" t="s">
        <v>9444</v>
      </c>
      <c r="B9287" s="366">
        <v>88.78</v>
      </c>
    </row>
    <row r="9288" spans="1:2">
      <c r="A9288" s="365" t="s">
        <v>9445</v>
      </c>
      <c r="B9288" s="366">
        <v>106.31</v>
      </c>
    </row>
    <row r="9289" spans="1:2">
      <c r="A9289" s="365" t="s">
        <v>9446</v>
      </c>
      <c r="B9289" s="366">
        <v>92.55</v>
      </c>
    </row>
    <row r="9290" spans="1:2">
      <c r="A9290" s="365" t="s">
        <v>9447</v>
      </c>
      <c r="B9290" s="366">
        <v>127.68</v>
      </c>
    </row>
    <row r="9291" spans="1:2">
      <c r="A9291" s="365" t="s">
        <v>9448</v>
      </c>
      <c r="B9291" s="366">
        <v>111.36</v>
      </c>
    </row>
    <row r="9292" spans="1:2">
      <c r="A9292" s="365" t="s">
        <v>9449</v>
      </c>
      <c r="B9292" s="366">
        <v>141</v>
      </c>
    </row>
    <row r="9293" spans="1:2">
      <c r="A9293" s="365" t="s">
        <v>9450</v>
      </c>
      <c r="B9293" s="366">
        <v>122.97</v>
      </c>
    </row>
    <row r="9294" spans="1:2">
      <c r="A9294" s="365" t="s">
        <v>9451</v>
      </c>
      <c r="B9294" s="366">
        <v>188.45</v>
      </c>
    </row>
    <row r="9295" spans="1:2">
      <c r="A9295" s="365" t="s">
        <v>9452</v>
      </c>
      <c r="B9295" s="366">
        <v>163.98</v>
      </c>
    </row>
    <row r="9296" spans="1:2">
      <c r="A9296" s="365" t="s">
        <v>9453</v>
      </c>
      <c r="B9296" s="366">
        <v>89.39</v>
      </c>
    </row>
    <row r="9297" spans="1:2">
      <c r="A9297" s="365" t="s">
        <v>9454</v>
      </c>
      <c r="B9297" s="366">
        <v>77.790000000000006</v>
      </c>
    </row>
    <row r="9298" spans="1:2">
      <c r="A9298" s="365" t="s">
        <v>9455</v>
      </c>
      <c r="B9298" s="366">
        <v>103.98</v>
      </c>
    </row>
    <row r="9299" spans="1:2">
      <c r="A9299" s="365" t="s">
        <v>9456</v>
      </c>
      <c r="B9299" s="366">
        <v>90.43</v>
      </c>
    </row>
    <row r="9300" spans="1:2">
      <c r="A9300" s="365" t="s">
        <v>9457</v>
      </c>
      <c r="B9300" s="366">
        <v>115.08</v>
      </c>
    </row>
    <row r="9301" spans="1:2">
      <c r="A9301" s="365" t="s">
        <v>9458</v>
      </c>
      <c r="B9301" s="366">
        <v>100.43</v>
      </c>
    </row>
    <row r="9302" spans="1:2">
      <c r="A9302" s="365" t="s">
        <v>9459</v>
      </c>
      <c r="B9302" s="366">
        <v>128.24</v>
      </c>
    </row>
    <row r="9303" spans="1:2">
      <c r="A9303" s="365" t="s">
        <v>9460</v>
      </c>
      <c r="B9303" s="366">
        <v>111.89</v>
      </c>
    </row>
    <row r="9304" spans="1:2">
      <c r="A9304" s="365" t="s">
        <v>9461</v>
      </c>
      <c r="B9304" s="366">
        <v>170.33</v>
      </c>
    </row>
    <row r="9305" spans="1:2">
      <c r="A9305" s="365" t="s">
        <v>9462</v>
      </c>
      <c r="B9305" s="366">
        <v>148.27000000000001</v>
      </c>
    </row>
    <row r="9306" spans="1:2">
      <c r="A9306" s="365" t="s">
        <v>9463</v>
      </c>
      <c r="B9306" s="366">
        <v>78.64</v>
      </c>
    </row>
    <row r="9307" spans="1:2">
      <c r="A9307" s="365" t="s">
        <v>9464</v>
      </c>
      <c r="B9307" s="366">
        <v>68.260000000000005</v>
      </c>
    </row>
    <row r="9308" spans="1:2">
      <c r="A9308" s="365" t="s">
        <v>9465</v>
      </c>
      <c r="B9308" s="366">
        <v>79.11</v>
      </c>
    </row>
    <row r="9309" spans="1:2">
      <c r="A9309" s="365" t="s">
        <v>9466</v>
      </c>
      <c r="B9309" s="366">
        <v>68.66</v>
      </c>
    </row>
    <row r="9310" spans="1:2">
      <c r="A9310" s="365" t="s">
        <v>9467</v>
      </c>
      <c r="B9310" s="366">
        <v>79.84</v>
      </c>
    </row>
    <row r="9311" spans="1:2">
      <c r="A9311" s="365" t="s">
        <v>9468</v>
      </c>
      <c r="B9311" s="366">
        <v>69.27</v>
      </c>
    </row>
    <row r="9312" spans="1:2">
      <c r="A9312" s="365" t="s">
        <v>9469</v>
      </c>
      <c r="B9312" s="366">
        <v>82.79</v>
      </c>
    </row>
    <row r="9313" spans="1:2">
      <c r="A9313" s="365" t="s">
        <v>9470</v>
      </c>
      <c r="B9313" s="366">
        <v>71.819999999999993</v>
      </c>
    </row>
    <row r="9314" spans="1:2">
      <c r="A9314" s="365" t="s">
        <v>9471</v>
      </c>
      <c r="B9314" s="366">
        <v>95.54</v>
      </c>
    </row>
    <row r="9315" spans="1:2">
      <c r="A9315" s="365" t="s">
        <v>9472</v>
      </c>
      <c r="B9315" s="366">
        <v>82.84</v>
      </c>
    </row>
    <row r="9316" spans="1:2">
      <c r="A9316" s="365" t="s">
        <v>9473</v>
      </c>
      <c r="B9316" s="366">
        <v>7.43</v>
      </c>
    </row>
    <row r="9317" spans="1:2">
      <c r="A9317" s="365" t="s">
        <v>9474</v>
      </c>
      <c r="B9317" s="366">
        <v>6.44</v>
      </c>
    </row>
    <row r="9318" spans="1:2">
      <c r="A9318" s="365" t="s">
        <v>9475</v>
      </c>
      <c r="B9318" s="366">
        <v>4.29</v>
      </c>
    </row>
    <row r="9319" spans="1:2">
      <c r="A9319" s="365" t="s">
        <v>9476</v>
      </c>
      <c r="B9319" s="366">
        <v>3.79</v>
      </c>
    </row>
    <row r="9320" spans="1:2">
      <c r="A9320" s="365" t="s">
        <v>9477</v>
      </c>
      <c r="B9320" s="366">
        <v>90.33</v>
      </c>
    </row>
    <row r="9321" spans="1:2">
      <c r="A9321" s="365" t="s">
        <v>9478</v>
      </c>
      <c r="B9321" s="366">
        <v>78.41</v>
      </c>
    </row>
    <row r="9322" spans="1:2">
      <c r="A9322" s="365" t="s">
        <v>9479</v>
      </c>
      <c r="B9322" s="366">
        <v>90.86</v>
      </c>
    </row>
    <row r="9323" spans="1:2">
      <c r="A9323" s="365" t="s">
        <v>9480</v>
      </c>
      <c r="B9323" s="366">
        <v>78.849999999999994</v>
      </c>
    </row>
    <row r="9324" spans="1:2">
      <c r="A9324" s="365" t="s">
        <v>9481</v>
      </c>
      <c r="B9324" s="366">
        <v>91.82</v>
      </c>
    </row>
    <row r="9325" spans="1:2">
      <c r="A9325" s="365" t="s">
        <v>9482</v>
      </c>
      <c r="B9325" s="366">
        <v>79.67</v>
      </c>
    </row>
    <row r="9326" spans="1:2">
      <c r="A9326" s="365" t="s">
        <v>9483</v>
      </c>
      <c r="B9326" s="366">
        <v>95.1</v>
      </c>
    </row>
    <row r="9327" spans="1:2">
      <c r="A9327" s="365" t="s">
        <v>9484</v>
      </c>
      <c r="B9327" s="366">
        <v>82.49</v>
      </c>
    </row>
    <row r="9328" spans="1:2">
      <c r="A9328" s="365" t="s">
        <v>9485</v>
      </c>
      <c r="B9328" s="366">
        <v>109.79</v>
      </c>
    </row>
    <row r="9329" spans="1:2">
      <c r="A9329" s="365" t="s">
        <v>9486</v>
      </c>
      <c r="B9329" s="366">
        <v>95.19</v>
      </c>
    </row>
    <row r="9330" spans="1:2">
      <c r="A9330" s="365" t="s">
        <v>9487</v>
      </c>
      <c r="B9330" s="366">
        <v>156.84</v>
      </c>
    </row>
    <row r="9331" spans="1:2">
      <c r="A9331" s="365" t="s">
        <v>9488</v>
      </c>
      <c r="B9331" s="366">
        <v>137.59</v>
      </c>
    </row>
    <row r="9332" spans="1:2">
      <c r="A9332" s="365" t="s">
        <v>9489</v>
      </c>
      <c r="B9332" s="366">
        <v>568.65</v>
      </c>
    </row>
    <row r="9333" spans="1:2">
      <c r="A9333" s="365" t="s">
        <v>9490</v>
      </c>
      <c r="B9333" s="366">
        <v>541.49</v>
      </c>
    </row>
    <row r="9334" spans="1:2">
      <c r="A9334" s="365" t="s">
        <v>9491</v>
      </c>
      <c r="B9334" s="366">
        <v>590.83000000000004</v>
      </c>
    </row>
    <row r="9335" spans="1:2">
      <c r="A9335" s="365" t="s">
        <v>9492</v>
      </c>
      <c r="B9335" s="366">
        <v>563.66999999999996</v>
      </c>
    </row>
    <row r="9336" spans="1:2">
      <c r="A9336" s="365" t="s">
        <v>9493</v>
      </c>
      <c r="B9336" s="366">
        <v>615.23</v>
      </c>
    </row>
    <row r="9337" spans="1:2">
      <c r="A9337" s="365" t="s">
        <v>9494</v>
      </c>
      <c r="B9337" s="366">
        <v>588.07000000000005</v>
      </c>
    </row>
    <row r="9338" spans="1:2">
      <c r="A9338" s="365" t="s">
        <v>9495</v>
      </c>
      <c r="B9338" s="366">
        <v>635.27</v>
      </c>
    </row>
    <row r="9339" spans="1:2">
      <c r="A9339" s="365" t="s">
        <v>9496</v>
      </c>
      <c r="B9339" s="366">
        <v>608.11</v>
      </c>
    </row>
    <row r="9340" spans="1:2">
      <c r="A9340" s="365" t="s">
        <v>9497</v>
      </c>
      <c r="B9340" s="366">
        <v>664.64</v>
      </c>
    </row>
    <row r="9341" spans="1:2">
      <c r="A9341" s="365" t="s">
        <v>9498</v>
      </c>
      <c r="B9341" s="366">
        <v>637.48</v>
      </c>
    </row>
    <row r="9342" spans="1:2">
      <c r="A9342" s="365" t="s">
        <v>9499</v>
      </c>
      <c r="B9342" s="366">
        <v>669.37</v>
      </c>
    </row>
    <row r="9343" spans="1:2">
      <c r="A9343" s="365" t="s">
        <v>9500</v>
      </c>
      <c r="B9343" s="366">
        <v>642.21</v>
      </c>
    </row>
    <row r="9344" spans="1:2">
      <c r="A9344" s="365" t="s">
        <v>9501</v>
      </c>
      <c r="B9344" s="366">
        <v>670.38</v>
      </c>
    </row>
    <row r="9345" spans="1:2">
      <c r="A9345" s="365" t="s">
        <v>9502</v>
      </c>
      <c r="B9345" s="366">
        <v>643.22</v>
      </c>
    </row>
    <row r="9346" spans="1:2">
      <c r="A9346" s="365" t="s">
        <v>9503</v>
      </c>
      <c r="B9346" s="366">
        <v>628.25</v>
      </c>
    </row>
    <row r="9347" spans="1:2">
      <c r="A9347" s="365" t="s">
        <v>9504</v>
      </c>
      <c r="B9347" s="366">
        <v>601.09</v>
      </c>
    </row>
    <row r="9348" spans="1:2">
      <c r="A9348" s="365" t="s">
        <v>9505</v>
      </c>
      <c r="B9348" s="366">
        <v>506.59</v>
      </c>
    </row>
    <row r="9349" spans="1:2">
      <c r="A9349" s="365" t="s">
        <v>9506</v>
      </c>
      <c r="B9349" s="366">
        <v>483.17</v>
      </c>
    </row>
    <row r="9350" spans="1:2">
      <c r="A9350" s="365" t="s">
        <v>9507</v>
      </c>
      <c r="B9350" s="366">
        <v>429.48</v>
      </c>
    </row>
    <row r="9351" spans="1:2">
      <c r="A9351" s="365" t="s">
        <v>9508</v>
      </c>
      <c r="B9351" s="366">
        <v>406.06</v>
      </c>
    </row>
    <row r="9352" spans="1:2">
      <c r="A9352" s="365" t="s">
        <v>9509</v>
      </c>
      <c r="B9352" s="366">
        <v>496.58</v>
      </c>
    </row>
    <row r="9353" spans="1:2">
      <c r="A9353" s="365" t="s">
        <v>9510</v>
      </c>
      <c r="B9353" s="366">
        <v>472.75</v>
      </c>
    </row>
    <row r="9354" spans="1:2">
      <c r="A9354" s="365" t="s">
        <v>9511</v>
      </c>
      <c r="B9354" s="366">
        <v>55.08</v>
      </c>
    </row>
    <row r="9355" spans="1:2">
      <c r="A9355" s="365" t="s">
        <v>9512</v>
      </c>
      <c r="B9355" s="366">
        <v>50.48</v>
      </c>
    </row>
    <row r="9356" spans="1:2">
      <c r="A9356" s="365" t="s">
        <v>9513</v>
      </c>
      <c r="B9356" s="366">
        <v>56.42</v>
      </c>
    </row>
    <row r="9357" spans="1:2">
      <c r="A9357" s="365" t="s">
        <v>9514</v>
      </c>
      <c r="B9357" s="366">
        <v>51.82</v>
      </c>
    </row>
    <row r="9358" spans="1:2">
      <c r="A9358" s="365" t="s">
        <v>9515</v>
      </c>
      <c r="B9358" s="366">
        <v>57.52</v>
      </c>
    </row>
    <row r="9359" spans="1:2">
      <c r="A9359" s="365" t="s">
        <v>9516</v>
      </c>
      <c r="B9359" s="366">
        <v>52.92</v>
      </c>
    </row>
    <row r="9360" spans="1:2">
      <c r="A9360" s="365" t="s">
        <v>9517</v>
      </c>
      <c r="B9360" s="366">
        <v>59.14</v>
      </c>
    </row>
    <row r="9361" spans="1:2">
      <c r="A9361" s="365" t="s">
        <v>9518</v>
      </c>
      <c r="B9361" s="366">
        <v>54.54</v>
      </c>
    </row>
    <row r="9362" spans="1:2">
      <c r="A9362" s="365" t="s">
        <v>9519</v>
      </c>
      <c r="B9362" s="366">
        <v>64.47</v>
      </c>
    </row>
    <row r="9363" spans="1:2">
      <c r="A9363" s="365" t="s">
        <v>9520</v>
      </c>
      <c r="B9363" s="366">
        <v>59.87</v>
      </c>
    </row>
    <row r="9364" spans="1:2">
      <c r="A9364" s="365" t="s">
        <v>9521</v>
      </c>
      <c r="B9364" s="366">
        <v>66.42</v>
      </c>
    </row>
    <row r="9365" spans="1:2">
      <c r="A9365" s="365" t="s">
        <v>9522</v>
      </c>
      <c r="B9365" s="366">
        <v>61.82</v>
      </c>
    </row>
    <row r="9366" spans="1:2">
      <c r="A9366" s="365" t="s">
        <v>9523</v>
      </c>
      <c r="B9366" s="366">
        <v>68.02</v>
      </c>
    </row>
    <row r="9367" spans="1:2">
      <c r="A9367" s="365" t="s">
        <v>9524</v>
      </c>
      <c r="B9367" s="366">
        <v>63.42</v>
      </c>
    </row>
    <row r="9368" spans="1:2">
      <c r="A9368" s="365" t="s">
        <v>9525</v>
      </c>
      <c r="B9368" s="366">
        <v>70.37</v>
      </c>
    </row>
    <row r="9369" spans="1:2">
      <c r="A9369" s="365" t="s">
        <v>9526</v>
      </c>
      <c r="B9369" s="366">
        <v>65.77</v>
      </c>
    </row>
    <row r="9370" spans="1:2">
      <c r="A9370" s="365" t="s">
        <v>9527</v>
      </c>
      <c r="B9370" s="366">
        <v>75.73</v>
      </c>
    </row>
    <row r="9371" spans="1:2">
      <c r="A9371" s="365" t="s">
        <v>9528</v>
      </c>
      <c r="B9371" s="366">
        <v>71.13</v>
      </c>
    </row>
    <row r="9372" spans="1:2">
      <c r="A9372" s="365" t="s">
        <v>9529</v>
      </c>
      <c r="B9372" s="366">
        <v>78.42</v>
      </c>
    </row>
    <row r="9373" spans="1:2">
      <c r="A9373" s="365" t="s">
        <v>9530</v>
      </c>
      <c r="B9373" s="366">
        <v>73.819999999999993</v>
      </c>
    </row>
    <row r="9374" spans="1:2">
      <c r="A9374" s="365" t="s">
        <v>9531</v>
      </c>
      <c r="B9374" s="366">
        <v>80.62</v>
      </c>
    </row>
    <row r="9375" spans="1:2">
      <c r="A9375" s="365" t="s">
        <v>9532</v>
      </c>
      <c r="B9375" s="366">
        <v>76.02</v>
      </c>
    </row>
    <row r="9376" spans="1:2">
      <c r="A9376" s="365" t="s">
        <v>9533</v>
      </c>
      <c r="B9376" s="366">
        <v>83.85</v>
      </c>
    </row>
    <row r="9377" spans="1:2">
      <c r="A9377" s="365" t="s">
        <v>9534</v>
      </c>
      <c r="B9377" s="366">
        <v>79.25</v>
      </c>
    </row>
    <row r="9378" spans="1:2">
      <c r="A9378" s="365" t="s">
        <v>9535</v>
      </c>
      <c r="B9378" s="366">
        <v>36.659999999999997</v>
      </c>
    </row>
    <row r="9379" spans="1:2">
      <c r="A9379" s="365" t="s">
        <v>9536</v>
      </c>
      <c r="B9379" s="366">
        <v>33.049999999999997</v>
      </c>
    </row>
    <row r="9380" spans="1:2">
      <c r="A9380" s="365" t="s">
        <v>9537</v>
      </c>
      <c r="B9380" s="366">
        <v>298.19</v>
      </c>
    </row>
    <row r="9381" spans="1:2">
      <c r="A9381" s="365" t="s">
        <v>9538</v>
      </c>
      <c r="B9381" s="366">
        <v>268.17</v>
      </c>
    </row>
    <row r="9382" spans="1:2">
      <c r="A9382" s="365" t="s">
        <v>9539</v>
      </c>
      <c r="B9382" s="366">
        <v>413.15</v>
      </c>
    </row>
    <row r="9383" spans="1:2">
      <c r="A9383" s="365" t="s">
        <v>9540</v>
      </c>
      <c r="B9383" s="366">
        <v>383.12</v>
      </c>
    </row>
    <row r="9384" spans="1:2">
      <c r="A9384" s="365" t="s">
        <v>140</v>
      </c>
      <c r="B9384" s="366">
        <v>69</v>
      </c>
    </row>
    <row r="9385" spans="1:2">
      <c r="A9385" s="365" t="s">
        <v>9541</v>
      </c>
      <c r="B9385" s="366">
        <v>62.6</v>
      </c>
    </row>
    <row r="9386" spans="1:2">
      <c r="A9386" s="365" t="s">
        <v>9542</v>
      </c>
      <c r="B9386" s="366">
        <v>77.88</v>
      </c>
    </row>
    <row r="9387" spans="1:2">
      <c r="A9387" s="365" t="s">
        <v>9543</v>
      </c>
      <c r="B9387" s="366">
        <v>71.489999999999995</v>
      </c>
    </row>
    <row r="9388" spans="1:2">
      <c r="A9388" s="365" t="s">
        <v>9544</v>
      </c>
      <c r="B9388" s="366">
        <v>89.68</v>
      </c>
    </row>
    <row r="9389" spans="1:2">
      <c r="A9389" s="365" t="s">
        <v>9545</v>
      </c>
      <c r="B9389" s="366">
        <v>83.29</v>
      </c>
    </row>
    <row r="9390" spans="1:2">
      <c r="A9390" s="365" t="s">
        <v>9546</v>
      </c>
      <c r="B9390" s="366">
        <v>105.18</v>
      </c>
    </row>
    <row r="9391" spans="1:2">
      <c r="A9391" s="365" t="s">
        <v>9547</v>
      </c>
      <c r="B9391" s="366">
        <v>98.78</v>
      </c>
    </row>
    <row r="9392" spans="1:2">
      <c r="A9392" s="365" t="s">
        <v>9548</v>
      </c>
      <c r="B9392" s="366">
        <v>128.72999999999999</v>
      </c>
    </row>
    <row r="9393" spans="1:2">
      <c r="A9393" s="365" t="s">
        <v>9549</v>
      </c>
      <c r="B9393" s="366">
        <v>118.02</v>
      </c>
    </row>
    <row r="9394" spans="1:2">
      <c r="A9394" s="365" t="s">
        <v>9550</v>
      </c>
      <c r="B9394" s="366">
        <v>114.37</v>
      </c>
    </row>
    <row r="9395" spans="1:2">
      <c r="A9395" s="365" t="s">
        <v>9551</v>
      </c>
      <c r="B9395" s="366">
        <v>103.66</v>
      </c>
    </row>
    <row r="9396" spans="1:2">
      <c r="A9396" s="365" t="s">
        <v>9552</v>
      </c>
      <c r="B9396" s="366">
        <v>75.260000000000005</v>
      </c>
    </row>
    <row r="9397" spans="1:2">
      <c r="A9397" s="365" t="s">
        <v>9553</v>
      </c>
      <c r="B9397" s="366">
        <v>69.16</v>
      </c>
    </row>
    <row r="9398" spans="1:2">
      <c r="A9398" s="365" t="s">
        <v>9554</v>
      </c>
      <c r="B9398" s="366">
        <v>213.12</v>
      </c>
    </row>
    <row r="9399" spans="1:2">
      <c r="A9399" s="365" t="s">
        <v>9555</v>
      </c>
      <c r="B9399" s="366">
        <v>203.79</v>
      </c>
    </row>
    <row r="9400" spans="1:2">
      <c r="A9400" s="365" t="s">
        <v>9556</v>
      </c>
      <c r="B9400" s="366">
        <v>155.79</v>
      </c>
    </row>
    <row r="9401" spans="1:2">
      <c r="A9401" s="365" t="s">
        <v>9557</v>
      </c>
      <c r="B9401" s="366">
        <v>145.06</v>
      </c>
    </row>
    <row r="9402" spans="1:2">
      <c r="A9402" s="365" t="s">
        <v>9558</v>
      </c>
      <c r="B9402" s="366">
        <v>36.64</v>
      </c>
    </row>
    <row r="9403" spans="1:2">
      <c r="A9403" s="365" t="s">
        <v>9559</v>
      </c>
      <c r="B9403" s="366">
        <v>33.74</v>
      </c>
    </row>
    <row r="9404" spans="1:2">
      <c r="A9404" s="365" t="s">
        <v>9560</v>
      </c>
      <c r="B9404" s="366">
        <v>70.069999999999993</v>
      </c>
    </row>
    <row r="9405" spans="1:2">
      <c r="A9405" s="365" t="s">
        <v>9561</v>
      </c>
      <c r="B9405" s="366">
        <v>66.22</v>
      </c>
    </row>
    <row r="9406" spans="1:2">
      <c r="A9406" s="365" t="s">
        <v>9562</v>
      </c>
      <c r="B9406" s="366">
        <v>12.73</v>
      </c>
    </row>
    <row r="9407" spans="1:2">
      <c r="A9407" s="365" t="s">
        <v>9563</v>
      </c>
      <c r="B9407" s="366">
        <v>11.75</v>
      </c>
    </row>
    <row r="9408" spans="1:2">
      <c r="A9408" s="365" t="s">
        <v>9564</v>
      </c>
      <c r="B9408" s="366">
        <v>16.45</v>
      </c>
    </row>
    <row r="9409" spans="1:2">
      <c r="A9409" s="365" t="s">
        <v>9565</v>
      </c>
      <c r="B9409" s="366">
        <v>15.39</v>
      </c>
    </row>
    <row r="9410" spans="1:2">
      <c r="A9410" s="365" t="s">
        <v>9566</v>
      </c>
      <c r="B9410" s="366">
        <v>19</v>
      </c>
    </row>
    <row r="9411" spans="1:2">
      <c r="A9411" s="365" t="s">
        <v>9567</v>
      </c>
      <c r="B9411" s="366">
        <v>17.77</v>
      </c>
    </row>
    <row r="9412" spans="1:2">
      <c r="A9412" s="365" t="s">
        <v>9568</v>
      </c>
      <c r="B9412" s="366">
        <v>25.33</v>
      </c>
    </row>
    <row r="9413" spans="1:2">
      <c r="A9413" s="365" t="s">
        <v>9569</v>
      </c>
      <c r="B9413" s="366">
        <v>23.69</v>
      </c>
    </row>
    <row r="9414" spans="1:2">
      <c r="A9414" s="365" t="s">
        <v>9570</v>
      </c>
      <c r="B9414" s="366">
        <v>100.45</v>
      </c>
    </row>
    <row r="9415" spans="1:2">
      <c r="A9415" s="365" t="s">
        <v>9571</v>
      </c>
      <c r="B9415" s="366">
        <v>93.32</v>
      </c>
    </row>
    <row r="9416" spans="1:2">
      <c r="A9416" s="365" t="s">
        <v>9572</v>
      </c>
      <c r="B9416" s="366">
        <v>4071.61</v>
      </c>
    </row>
    <row r="9417" spans="1:2">
      <c r="A9417" s="365" t="s">
        <v>9573</v>
      </c>
      <c r="B9417" s="366">
        <v>4014.14</v>
      </c>
    </row>
    <row r="9418" spans="1:2">
      <c r="A9418" s="365" t="s">
        <v>9574</v>
      </c>
      <c r="B9418" s="366">
        <v>178.99</v>
      </c>
    </row>
    <row r="9419" spans="1:2">
      <c r="A9419" s="365" t="s">
        <v>9575</v>
      </c>
      <c r="B9419" s="366">
        <v>169.64</v>
      </c>
    </row>
    <row r="9420" spans="1:2">
      <c r="A9420" s="365" t="s">
        <v>9576</v>
      </c>
      <c r="B9420" s="366">
        <v>17.57</v>
      </c>
    </row>
    <row r="9421" spans="1:2">
      <c r="A9421" s="365" t="s">
        <v>9577</v>
      </c>
      <c r="B9421" s="366">
        <v>16.71</v>
      </c>
    </row>
    <row r="9422" spans="1:2">
      <c r="A9422" s="365" t="s">
        <v>9578</v>
      </c>
      <c r="B9422" s="366">
        <v>15.99</v>
      </c>
    </row>
    <row r="9423" spans="1:2">
      <c r="A9423" s="365" t="s">
        <v>9579</v>
      </c>
      <c r="B9423" s="366">
        <v>15.13</v>
      </c>
    </row>
    <row r="9424" spans="1:2">
      <c r="A9424" s="365" t="s">
        <v>9580</v>
      </c>
      <c r="B9424" s="366">
        <v>41.84</v>
      </c>
    </row>
    <row r="9425" spans="1:2">
      <c r="A9425" s="365" t="s">
        <v>9581</v>
      </c>
      <c r="B9425" s="366">
        <v>38.97</v>
      </c>
    </row>
    <row r="9426" spans="1:2">
      <c r="A9426" s="365" t="s">
        <v>9582</v>
      </c>
      <c r="B9426" s="366">
        <v>35.89</v>
      </c>
    </row>
    <row r="9427" spans="1:2">
      <c r="A9427" s="365" t="s">
        <v>9583</v>
      </c>
      <c r="B9427" s="366">
        <v>33.020000000000003</v>
      </c>
    </row>
    <row r="9428" spans="1:2">
      <c r="A9428" s="365" t="s">
        <v>9584</v>
      </c>
      <c r="B9428" s="366">
        <v>54.31</v>
      </c>
    </row>
    <row r="9429" spans="1:2">
      <c r="A9429" s="365" t="s">
        <v>9585</v>
      </c>
      <c r="B9429" s="366">
        <v>50.29</v>
      </c>
    </row>
    <row r="9430" spans="1:2">
      <c r="A9430" s="365" t="s">
        <v>9586</v>
      </c>
      <c r="B9430" s="366">
        <v>47.57</v>
      </c>
    </row>
    <row r="9431" spans="1:2">
      <c r="A9431" s="365" t="s">
        <v>9587</v>
      </c>
      <c r="B9431" s="366">
        <v>43.55</v>
      </c>
    </row>
    <row r="9432" spans="1:2">
      <c r="A9432" s="365" t="s">
        <v>9588</v>
      </c>
      <c r="B9432" s="366">
        <v>84.03</v>
      </c>
    </row>
    <row r="9433" spans="1:2">
      <c r="A9433" s="365" t="s">
        <v>9589</v>
      </c>
      <c r="B9433" s="366">
        <v>77.709999999999994</v>
      </c>
    </row>
    <row r="9434" spans="1:2">
      <c r="A9434" s="365" t="s">
        <v>9590</v>
      </c>
      <c r="B9434" s="366">
        <v>73.95</v>
      </c>
    </row>
    <row r="9435" spans="1:2">
      <c r="A9435" s="365" t="s">
        <v>9591</v>
      </c>
      <c r="B9435" s="366">
        <v>67.63</v>
      </c>
    </row>
    <row r="9436" spans="1:2">
      <c r="A9436" s="365" t="s">
        <v>9592</v>
      </c>
      <c r="B9436" s="366">
        <v>96.02</v>
      </c>
    </row>
    <row r="9437" spans="1:2">
      <c r="A9437" s="365" t="s">
        <v>9593</v>
      </c>
      <c r="B9437" s="366">
        <v>88.55</v>
      </c>
    </row>
    <row r="9438" spans="1:2">
      <c r="A9438" s="365" t="s">
        <v>9594</v>
      </c>
      <c r="B9438" s="366">
        <v>84.49</v>
      </c>
    </row>
    <row r="9439" spans="1:2">
      <c r="A9439" s="365" t="s">
        <v>9595</v>
      </c>
      <c r="B9439" s="366">
        <v>77.02</v>
      </c>
    </row>
    <row r="9440" spans="1:2">
      <c r="A9440" s="365" t="s">
        <v>9596</v>
      </c>
      <c r="B9440" s="366">
        <v>4.58</v>
      </c>
    </row>
    <row r="9441" spans="1:2">
      <c r="A9441" s="365" t="s">
        <v>9597</v>
      </c>
      <c r="B9441" s="366">
        <v>4.22</v>
      </c>
    </row>
    <row r="9442" spans="1:2">
      <c r="A9442" s="365" t="s">
        <v>9598</v>
      </c>
      <c r="B9442" s="366">
        <v>118.96</v>
      </c>
    </row>
    <row r="9443" spans="1:2">
      <c r="A9443" s="365" t="s">
        <v>9599</v>
      </c>
      <c r="B9443" s="366">
        <v>115.41</v>
      </c>
    </row>
    <row r="9444" spans="1:2">
      <c r="A9444" s="365" t="s">
        <v>9600</v>
      </c>
      <c r="B9444" s="366">
        <v>1091.07</v>
      </c>
    </row>
    <row r="9445" spans="1:2">
      <c r="A9445" s="365" t="s">
        <v>9601</v>
      </c>
      <c r="B9445" s="366">
        <v>1039.29</v>
      </c>
    </row>
    <row r="9446" spans="1:2">
      <c r="A9446" s="365" t="s">
        <v>9602</v>
      </c>
      <c r="B9446" s="366">
        <v>93.3</v>
      </c>
    </row>
    <row r="9447" spans="1:2">
      <c r="A9447" s="365" t="s">
        <v>9603</v>
      </c>
      <c r="B9447" s="366">
        <v>83.86</v>
      </c>
    </row>
    <row r="9448" spans="1:2">
      <c r="A9448" s="365" t="s">
        <v>9604</v>
      </c>
      <c r="B9448" s="366">
        <v>141.51</v>
      </c>
    </row>
    <row r="9449" spans="1:2">
      <c r="A9449" s="365" t="s">
        <v>9605</v>
      </c>
      <c r="B9449" s="366">
        <v>132.06</v>
      </c>
    </row>
    <row r="9450" spans="1:2">
      <c r="A9450" s="365" t="s">
        <v>9606</v>
      </c>
      <c r="B9450" s="366">
        <v>243.54</v>
      </c>
    </row>
    <row r="9451" spans="1:2">
      <c r="A9451" s="365" t="s">
        <v>9607</v>
      </c>
      <c r="B9451" s="366">
        <v>230.53</v>
      </c>
    </row>
    <row r="9452" spans="1:2">
      <c r="A9452" s="365" t="s">
        <v>9608</v>
      </c>
      <c r="B9452" s="366">
        <v>179.93</v>
      </c>
    </row>
    <row r="9453" spans="1:2">
      <c r="A9453" s="365" t="s">
        <v>9609</v>
      </c>
      <c r="B9453" s="366">
        <v>166.06</v>
      </c>
    </row>
    <row r="9454" spans="1:2">
      <c r="A9454" s="365" t="s">
        <v>9610</v>
      </c>
      <c r="B9454" s="366">
        <v>74.3</v>
      </c>
    </row>
    <row r="9455" spans="1:2">
      <c r="A9455" s="365" t="s">
        <v>9611</v>
      </c>
      <c r="B9455" s="366">
        <v>67.040000000000006</v>
      </c>
    </row>
    <row r="9456" spans="1:2">
      <c r="A9456" s="365" t="s">
        <v>9612</v>
      </c>
      <c r="B9456" s="366">
        <v>97.36</v>
      </c>
    </row>
    <row r="9457" spans="1:2">
      <c r="A9457" s="365" t="s">
        <v>9613</v>
      </c>
      <c r="B9457" s="366">
        <v>90.1</v>
      </c>
    </row>
    <row r="9458" spans="1:2">
      <c r="A9458" s="365" t="s">
        <v>9614</v>
      </c>
      <c r="B9458" s="366">
        <v>126.78</v>
      </c>
    </row>
    <row r="9459" spans="1:2">
      <c r="A9459" s="365" t="s">
        <v>9615</v>
      </c>
      <c r="B9459" s="366">
        <v>117.34</v>
      </c>
    </row>
    <row r="9460" spans="1:2">
      <c r="A9460" s="365" t="s">
        <v>9616</v>
      </c>
      <c r="B9460" s="366">
        <v>54.39</v>
      </c>
    </row>
    <row r="9461" spans="1:2">
      <c r="A9461" s="365" t="s">
        <v>9617</v>
      </c>
      <c r="B9461" s="366">
        <v>51.52</v>
      </c>
    </row>
    <row r="9462" spans="1:2">
      <c r="A9462" s="365" t="s">
        <v>9618</v>
      </c>
      <c r="B9462" s="366">
        <v>315.58999999999997</v>
      </c>
    </row>
    <row r="9463" spans="1:2">
      <c r="A9463" s="365" t="s">
        <v>9619</v>
      </c>
      <c r="B9463" s="366">
        <v>288.73</v>
      </c>
    </row>
    <row r="9464" spans="1:2">
      <c r="A9464" s="365" t="s">
        <v>9620</v>
      </c>
      <c r="B9464" s="366">
        <v>255.59</v>
      </c>
    </row>
    <row r="9465" spans="1:2">
      <c r="A9465" s="365" t="s">
        <v>9621</v>
      </c>
      <c r="B9465" s="366">
        <v>230.75</v>
      </c>
    </row>
    <row r="9466" spans="1:2">
      <c r="A9466" s="365" t="s">
        <v>9622</v>
      </c>
      <c r="B9466" s="366">
        <v>10.76</v>
      </c>
    </row>
    <row r="9467" spans="1:2">
      <c r="A9467" s="365" t="s">
        <v>9623</v>
      </c>
      <c r="B9467" s="366">
        <v>10.76</v>
      </c>
    </row>
    <row r="9468" spans="1:2">
      <c r="A9468" s="365" t="s">
        <v>133</v>
      </c>
      <c r="B9468" s="366">
        <v>9.2899999999999991</v>
      </c>
    </row>
    <row r="9469" spans="1:2">
      <c r="A9469" s="365" t="s">
        <v>9624</v>
      </c>
      <c r="B9469" s="366">
        <v>9.2899999999999991</v>
      </c>
    </row>
    <row r="9470" spans="1:2">
      <c r="A9470" s="365" t="s">
        <v>9625</v>
      </c>
      <c r="B9470" s="366">
        <v>9.23</v>
      </c>
    </row>
    <row r="9471" spans="1:2">
      <c r="A9471" s="365" t="s">
        <v>9626</v>
      </c>
      <c r="B9471" s="366">
        <v>9.23</v>
      </c>
    </row>
    <row r="9472" spans="1:2">
      <c r="A9472" s="365" t="s">
        <v>9627</v>
      </c>
      <c r="B9472" s="366">
        <v>10.130000000000001</v>
      </c>
    </row>
    <row r="9473" spans="1:2">
      <c r="A9473" s="365" t="s">
        <v>9628</v>
      </c>
      <c r="B9473" s="366">
        <v>10.130000000000001</v>
      </c>
    </row>
    <row r="9474" spans="1:2">
      <c r="A9474" s="365" t="s">
        <v>9629</v>
      </c>
      <c r="B9474" s="366">
        <v>10.44</v>
      </c>
    </row>
    <row r="9475" spans="1:2">
      <c r="A9475" s="365" t="s">
        <v>9630</v>
      </c>
      <c r="B9475" s="366">
        <v>10.44</v>
      </c>
    </row>
    <row r="9476" spans="1:2">
      <c r="A9476" s="365" t="s">
        <v>9631</v>
      </c>
      <c r="B9476" s="366">
        <v>8.94</v>
      </c>
    </row>
    <row r="9477" spans="1:2">
      <c r="A9477" s="365" t="s">
        <v>9632</v>
      </c>
      <c r="B9477" s="366">
        <v>8.94</v>
      </c>
    </row>
    <row r="9478" spans="1:2">
      <c r="A9478" s="365" t="s">
        <v>9633</v>
      </c>
      <c r="B9478" s="366">
        <v>8.6300000000000008</v>
      </c>
    </row>
    <row r="9479" spans="1:2">
      <c r="A9479" s="365" t="s">
        <v>9634</v>
      </c>
      <c r="B9479" s="366">
        <v>8.6300000000000008</v>
      </c>
    </row>
    <row r="9480" spans="1:2">
      <c r="A9480" s="365" t="s">
        <v>9635</v>
      </c>
      <c r="B9480" s="366">
        <v>7.45</v>
      </c>
    </row>
    <row r="9481" spans="1:2">
      <c r="A9481" s="365" t="s">
        <v>9636</v>
      </c>
      <c r="B9481" s="366">
        <v>7.45</v>
      </c>
    </row>
    <row r="9482" spans="1:2">
      <c r="A9482" s="365" t="s">
        <v>9637</v>
      </c>
      <c r="B9482" s="366">
        <v>15.92</v>
      </c>
    </row>
    <row r="9483" spans="1:2">
      <c r="A9483" s="365" t="s">
        <v>9638</v>
      </c>
      <c r="B9483" s="366">
        <v>15.23</v>
      </c>
    </row>
    <row r="9484" spans="1:2">
      <c r="A9484" s="365" t="s">
        <v>9639</v>
      </c>
      <c r="B9484" s="366">
        <v>13.59</v>
      </c>
    </row>
    <row r="9485" spans="1:2">
      <c r="A9485" s="365" t="s">
        <v>9640</v>
      </c>
      <c r="B9485" s="366">
        <v>13.02</v>
      </c>
    </row>
    <row r="9486" spans="1:2">
      <c r="A9486" s="365" t="s">
        <v>9641</v>
      </c>
      <c r="B9486" s="366">
        <v>12.67</v>
      </c>
    </row>
    <row r="9487" spans="1:2">
      <c r="A9487" s="365" t="s">
        <v>9642</v>
      </c>
      <c r="B9487" s="366">
        <v>12.21</v>
      </c>
    </row>
    <row r="9488" spans="1:2">
      <c r="A9488" s="365" t="s">
        <v>9643</v>
      </c>
      <c r="B9488" s="366">
        <v>14.87</v>
      </c>
    </row>
    <row r="9489" spans="1:2">
      <c r="A9489" s="365" t="s">
        <v>9644</v>
      </c>
      <c r="B9489" s="366">
        <v>14.23</v>
      </c>
    </row>
    <row r="9490" spans="1:2">
      <c r="A9490" s="365" t="s">
        <v>9645</v>
      </c>
      <c r="B9490" s="366">
        <v>14.74</v>
      </c>
    </row>
    <row r="9491" spans="1:2">
      <c r="A9491" s="365" t="s">
        <v>9646</v>
      </c>
      <c r="B9491" s="366">
        <v>14.17</v>
      </c>
    </row>
    <row r="9492" spans="1:2">
      <c r="A9492" s="365" t="s">
        <v>9647</v>
      </c>
      <c r="B9492" s="366">
        <v>14.11</v>
      </c>
    </row>
    <row r="9493" spans="1:2">
      <c r="A9493" s="365" t="s">
        <v>9648</v>
      </c>
      <c r="B9493" s="366">
        <v>13.42</v>
      </c>
    </row>
    <row r="9494" spans="1:2">
      <c r="A9494" s="365" t="s">
        <v>9649</v>
      </c>
      <c r="B9494" s="366">
        <v>13.15</v>
      </c>
    </row>
    <row r="9495" spans="1:2">
      <c r="A9495" s="365" t="s">
        <v>9650</v>
      </c>
      <c r="B9495" s="366">
        <v>12.54</v>
      </c>
    </row>
    <row r="9496" spans="1:2">
      <c r="A9496" s="365" t="s">
        <v>9651</v>
      </c>
      <c r="B9496" s="366">
        <v>11.32</v>
      </c>
    </row>
    <row r="9497" spans="1:2">
      <c r="A9497" s="365" t="s">
        <v>9652</v>
      </c>
      <c r="B9497" s="366">
        <v>10.81</v>
      </c>
    </row>
    <row r="9498" spans="1:2">
      <c r="A9498" s="365" t="s">
        <v>9653</v>
      </c>
      <c r="B9498" s="366">
        <v>16.68</v>
      </c>
    </row>
    <row r="9499" spans="1:2">
      <c r="A9499" s="365" t="s">
        <v>9654</v>
      </c>
      <c r="B9499" s="366">
        <v>15.98</v>
      </c>
    </row>
    <row r="9500" spans="1:2">
      <c r="A9500" s="365" t="s">
        <v>9655</v>
      </c>
      <c r="B9500" s="366">
        <v>14.56</v>
      </c>
    </row>
    <row r="9501" spans="1:2">
      <c r="A9501" s="365" t="s">
        <v>9656</v>
      </c>
      <c r="B9501" s="366">
        <v>13.95</v>
      </c>
    </row>
    <row r="9502" spans="1:2">
      <c r="A9502" s="365" t="s">
        <v>9657</v>
      </c>
      <c r="B9502" s="366">
        <v>13.85</v>
      </c>
    </row>
    <row r="9503" spans="1:2">
      <c r="A9503" s="365" t="s">
        <v>9658</v>
      </c>
      <c r="B9503" s="366">
        <v>13.32</v>
      </c>
    </row>
    <row r="9504" spans="1:2">
      <c r="A9504" s="365" t="s">
        <v>9659</v>
      </c>
      <c r="B9504" s="366">
        <v>16.05</v>
      </c>
    </row>
    <row r="9505" spans="1:2">
      <c r="A9505" s="365" t="s">
        <v>9660</v>
      </c>
      <c r="B9505" s="366">
        <v>15.35</v>
      </c>
    </row>
    <row r="9506" spans="1:2">
      <c r="A9506" s="365" t="s">
        <v>9661</v>
      </c>
      <c r="B9506" s="366">
        <v>15.71</v>
      </c>
    </row>
    <row r="9507" spans="1:2">
      <c r="A9507" s="365" t="s">
        <v>9662</v>
      </c>
      <c r="B9507" s="366">
        <v>15.1</v>
      </c>
    </row>
    <row r="9508" spans="1:2">
      <c r="A9508" s="365" t="s">
        <v>9663</v>
      </c>
      <c r="B9508" s="366">
        <v>14.86</v>
      </c>
    </row>
    <row r="9509" spans="1:2">
      <c r="A9509" s="365" t="s">
        <v>9664</v>
      </c>
      <c r="B9509" s="366">
        <v>14.16</v>
      </c>
    </row>
    <row r="9510" spans="1:2">
      <c r="A9510" s="365" t="s">
        <v>9665</v>
      </c>
      <c r="B9510" s="366">
        <v>13.9</v>
      </c>
    </row>
    <row r="9511" spans="1:2">
      <c r="A9511" s="365" t="s">
        <v>9666</v>
      </c>
      <c r="B9511" s="366">
        <v>13.28</v>
      </c>
    </row>
    <row r="9512" spans="1:2">
      <c r="A9512" s="365" t="s">
        <v>9667</v>
      </c>
      <c r="B9512" s="366">
        <v>12.08</v>
      </c>
    </row>
    <row r="9513" spans="1:2">
      <c r="A9513" s="365" t="s">
        <v>9668</v>
      </c>
      <c r="B9513" s="366">
        <v>11.55</v>
      </c>
    </row>
    <row r="9514" spans="1:2">
      <c r="A9514" s="365" t="s">
        <v>9669</v>
      </c>
      <c r="B9514" s="366">
        <v>16.79</v>
      </c>
    </row>
    <row r="9515" spans="1:2">
      <c r="A9515" s="365" t="s">
        <v>9670</v>
      </c>
      <c r="B9515" s="366">
        <v>16.79</v>
      </c>
    </row>
    <row r="9516" spans="1:2">
      <c r="A9516" s="365" t="s">
        <v>9671</v>
      </c>
      <c r="B9516" s="366">
        <v>25.78</v>
      </c>
    </row>
    <row r="9517" spans="1:2">
      <c r="A9517" s="365" t="s">
        <v>9672</v>
      </c>
      <c r="B9517" s="366">
        <v>25.78</v>
      </c>
    </row>
    <row r="9518" spans="1:2">
      <c r="A9518" s="365" t="s">
        <v>9673</v>
      </c>
      <c r="B9518" s="366">
        <v>22.79</v>
      </c>
    </row>
    <row r="9519" spans="1:2">
      <c r="A9519" s="365" t="s">
        <v>9674</v>
      </c>
      <c r="B9519" s="366">
        <v>22.79</v>
      </c>
    </row>
    <row r="9520" spans="1:2">
      <c r="A9520" s="365" t="s">
        <v>9675</v>
      </c>
      <c r="B9520" s="366">
        <v>21.79</v>
      </c>
    </row>
    <row r="9521" spans="1:2">
      <c r="A9521" s="365" t="s">
        <v>9676</v>
      </c>
      <c r="B9521" s="366">
        <v>21.79</v>
      </c>
    </row>
    <row r="9522" spans="1:2">
      <c r="A9522" s="365" t="s">
        <v>9677</v>
      </c>
      <c r="B9522" s="366">
        <v>21.33</v>
      </c>
    </row>
    <row r="9523" spans="1:2">
      <c r="A9523" s="365" t="s">
        <v>9678</v>
      </c>
      <c r="B9523" s="366">
        <v>21.33</v>
      </c>
    </row>
    <row r="9524" spans="1:2">
      <c r="A9524" s="365" t="s">
        <v>9679</v>
      </c>
      <c r="B9524" s="366">
        <v>20.93</v>
      </c>
    </row>
    <row r="9525" spans="1:2">
      <c r="A9525" s="365" t="s">
        <v>9680</v>
      </c>
      <c r="B9525" s="366">
        <v>20.93</v>
      </c>
    </row>
    <row r="9526" spans="1:2">
      <c r="A9526" s="365" t="s">
        <v>9681</v>
      </c>
      <c r="B9526" s="366">
        <v>20.61</v>
      </c>
    </row>
    <row r="9527" spans="1:2">
      <c r="A9527" s="365" t="s">
        <v>9682</v>
      </c>
      <c r="B9527" s="366">
        <v>20.61</v>
      </c>
    </row>
    <row r="9528" spans="1:2">
      <c r="A9528" s="365" t="s">
        <v>9683</v>
      </c>
      <c r="B9528" s="366">
        <v>19.739999999999998</v>
      </c>
    </row>
    <row r="9529" spans="1:2">
      <c r="A9529" s="365" t="s">
        <v>9684</v>
      </c>
      <c r="B9529" s="366">
        <v>19.739999999999998</v>
      </c>
    </row>
    <row r="9530" spans="1:2">
      <c r="A9530" s="365" t="s">
        <v>9685</v>
      </c>
      <c r="B9530" s="366">
        <v>19.260000000000002</v>
      </c>
    </row>
    <row r="9531" spans="1:2">
      <c r="A9531" s="365" t="s">
        <v>9686</v>
      </c>
      <c r="B9531" s="366">
        <v>19.260000000000002</v>
      </c>
    </row>
    <row r="9532" spans="1:2">
      <c r="A9532" s="365" t="s">
        <v>9687</v>
      </c>
      <c r="B9532" s="366">
        <v>19.03</v>
      </c>
    </row>
    <row r="9533" spans="1:2">
      <c r="A9533" s="365" t="s">
        <v>9688</v>
      </c>
      <c r="B9533" s="366">
        <v>19.03</v>
      </c>
    </row>
    <row r="9534" spans="1:2">
      <c r="A9534" s="365" t="s">
        <v>9689</v>
      </c>
      <c r="B9534" s="366">
        <v>18.8</v>
      </c>
    </row>
    <row r="9535" spans="1:2">
      <c r="A9535" s="365" t="s">
        <v>9690</v>
      </c>
      <c r="B9535" s="366">
        <v>18.8</v>
      </c>
    </row>
    <row r="9536" spans="1:2">
      <c r="A9536" s="365" t="s">
        <v>9691</v>
      </c>
      <c r="B9536" s="366">
        <v>18.54</v>
      </c>
    </row>
    <row r="9537" spans="1:2">
      <c r="A9537" s="365" t="s">
        <v>9692</v>
      </c>
      <c r="B9537" s="366">
        <v>18.54</v>
      </c>
    </row>
    <row r="9538" spans="1:2">
      <c r="A9538" s="365" t="s">
        <v>9693</v>
      </c>
      <c r="B9538" s="366">
        <v>18.36</v>
      </c>
    </row>
    <row r="9539" spans="1:2">
      <c r="A9539" s="365" t="s">
        <v>9694</v>
      </c>
      <c r="B9539" s="366">
        <v>18.36</v>
      </c>
    </row>
    <row r="9540" spans="1:2">
      <c r="A9540" s="365" t="s">
        <v>9695</v>
      </c>
      <c r="B9540" s="366">
        <v>16.79</v>
      </c>
    </row>
    <row r="9541" spans="1:2">
      <c r="A9541" s="365" t="s">
        <v>9696</v>
      </c>
      <c r="B9541" s="366">
        <v>16.79</v>
      </c>
    </row>
    <row r="9542" spans="1:2">
      <c r="A9542" s="365" t="s">
        <v>9697</v>
      </c>
      <c r="B9542" s="366">
        <v>24.05</v>
      </c>
    </row>
    <row r="9543" spans="1:2">
      <c r="A9543" s="365" t="s">
        <v>9698</v>
      </c>
      <c r="B9543" s="366">
        <v>24.05</v>
      </c>
    </row>
    <row r="9544" spans="1:2">
      <c r="A9544" s="365" t="s">
        <v>9699</v>
      </c>
      <c r="B9544" s="366">
        <v>22.17</v>
      </c>
    </row>
    <row r="9545" spans="1:2">
      <c r="A9545" s="365" t="s">
        <v>9700</v>
      </c>
      <c r="B9545" s="366">
        <v>22.17</v>
      </c>
    </row>
    <row r="9546" spans="1:2">
      <c r="A9546" s="365" t="s">
        <v>9701</v>
      </c>
      <c r="B9546" s="366">
        <v>21.12</v>
      </c>
    </row>
    <row r="9547" spans="1:2">
      <c r="A9547" s="365" t="s">
        <v>9702</v>
      </c>
      <c r="B9547" s="366">
        <v>21.12</v>
      </c>
    </row>
    <row r="9548" spans="1:2">
      <c r="A9548" s="365" t="s">
        <v>9703</v>
      </c>
      <c r="B9548" s="366">
        <v>20.34</v>
      </c>
    </row>
    <row r="9549" spans="1:2">
      <c r="A9549" s="365" t="s">
        <v>9704</v>
      </c>
      <c r="B9549" s="366">
        <v>20.34</v>
      </c>
    </row>
    <row r="9550" spans="1:2">
      <c r="A9550" s="365" t="s">
        <v>9705</v>
      </c>
      <c r="B9550" s="366">
        <v>20.81</v>
      </c>
    </row>
    <row r="9551" spans="1:2">
      <c r="A9551" s="365" t="s">
        <v>9706</v>
      </c>
      <c r="B9551" s="366">
        <v>20.81</v>
      </c>
    </row>
    <row r="9552" spans="1:2">
      <c r="A9552" s="365" t="s">
        <v>9707</v>
      </c>
      <c r="B9552" s="366">
        <v>20.28</v>
      </c>
    </row>
    <row r="9553" spans="1:2">
      <c r="A9553" s="365" t="s">
        <v>9708</v>
      </c>
      <c r="B9553" s="366">
        <v>20.28</v>
      </c>
    </row>
    <row r="9554" spans="1:2">
      <c r="A9554" s="365" t="s">
        <v>9709</v>
      </c>
      <c r="B9554" s="366">
        <v>19.399999999999999</v>
      </c>
    </row>
    <row r="9555" spans="1:2">
      <c r="A9555" s="365" t="s">
        <v>9710</v>
      </c>
      <c r="B9555" s="366">
        <v>19.399999999999999</v>
      </c>
    </row>
    <row r="9556" spans="1:2">
      <c r="A9556" s="365" t="s">
        <v>9711</v>
      </c>
      <c r="B9556" s="366">
        <v>18.54</v>
      </c>
    </row>
    <row r="9557" spans="1:2">
      <c r="A9557" s="365" t="s">
        <v>9712</v>
      </c>
      <c r="B9557" s="366">
        <v>18.54</v>
      </c>
    </row>
    <row r="9558" spans="1:2">
      <c r="A9558" s="365" t="s">
        <v>9713</v>
      </c>
      <c r="B9558" s="366">
        <v>18.399999999999999</v>
      </c>
    </row>
    <row r="9559" spans="1:2">
      <c r="A9559" s="365" t="s">
        <v>9714</v>
      </c>
      <c r="B9559" s="366">
        <v>18.399999999999999</v>
      </c>
    </row>
    <row r="9560" spans="1:2">
      <c r="A9560" s="365" t="s">
        <v>9715</v>
      </c>
      <c r="B9560" s="366">
        <v>18.440000000000001</v>
      </c>
    </row>
    <row r="9561" spans="1:2">
      <c r="A9561" s="365" t="s">
        <v>9716</v>
      </c>
      <c r="B9561" s="366">
        <v>18.440000000000001</v>
      </c>
    </row>
    <row r="9562" spans="1:2">
      <c r="A9562" s="365" t="s">
        <v>9717</v>
      </c>
      <c r="B9562" s="366">
        <v>18.239999999999998</v>
      </c>
    </row>
    <row r="9563" spans="1:2">
      <c r="A9563" s="365" t="s">
        <v>9718</v>
      </c>
      <c r="B9563" s="366">
        <v>18.239999999999998</v>
      </c>
    </row>
    <row r="9564" spans="1:2">
      <c r="A9564" s="365" t="s">
        <v>9719</v>
      </c>
      <c r="B9564" s="366">
        <v>17.989999999999998</v>
      </c>
    </row>
    <row r="9565" spans="1:2">
      <c r="A9565" s="365" t="s">
        <v>9720</v>
      </c>
      <c r="B9565" s="366">
        <v>17.989999999999998</v>
      </c>
    </row>
    <row r="9566" spans="1:2">
      <c r="A9566" s="365" t="s">
        <v>9721</v>
      </c>
      <c r="B9566" s="366">
        <v>3.59</v>
      </c>
    </row>
    <row r="9567" spans="1:2">
      <c r="A9567" s="365" t="s">
        <v>9722</v>
      </c>
      <c r="B9567" s="366">
        <v>3.34</v>
      </c>
    </row>
    <row r="9568" spans="1:2">
      <c r="A9568" s="365" t="s">
        <v>9723</v>
      </c>
      <c r="B9568" s="366">
        <v>3.76</v>
      </c>
    </row>
    <row r="9569" spans="1:2">
      <c r="A9569" s="365" t="s">
        <v>9724</v>
      </c>
      <c r="B9569" s="366">
        <v>3.48</v>
      </c>
    </row>
    <row r="9570" spans="1:2">
      <c r="A9570" s="365" t="s">
        <v>9725</v>
      </c>
      <c r="B9570" s="366">
        <v>3.97</v>
      </c>
    </row>
    <row r="9571" spans="1:2">
      <c r="A9571" s="365" t="s">
        <v>9726</v>
      </c>
      <c r="B9571" s="366">
        <v>3.66</v>
      </c>
    </row>
    <row r="9572" spans="1:2">
      <c r="A9572" s="365" t="s">
        <v>9727</v>
      </c>
      <c r="B9572" s="366">
        <v>4.13</v>
      </c>
    </row>
    <row r="9573" spans="1:2">
      <c r="A9573" s="365" t="s">
        <v>9728</v>
      </c>
      <c r="B9573" s="366">
        <v>3.8</v>
      </c>
    </row>
    <row r="9574" spans="1:2">
      <c r="A9574" s="365" t="s">
        <v>9729</v>
      </c>
      <c r="B9574" s="366">
        <v>4.2300000000000004</v>
      </c>
    </row>
    <row r="9575" spans="1:2">
      <c r="A9575" s="365" t="s">
        <v>9730</v>
      </c>
      <c r="B9575" s="366">
        <v>3.88</v>
      </c>
    </row>
    <row r="9576" spans="1:2">
      <c r="A9576" s="365" t="s">
        <v>9731</v>
      </c>
      <c r="B9576" s="366">
        <v>4.33</v>
      </c>
    </row>
    <row r="9577" spans="1:2">
      <c r="A9577" s="365" t="s">
        <v>9732</v>
      </c>
      <c r="B9577" s="366">
        <v>3.96</v>
      </c>
    </row>
    <row r="9578" spans="1:2">
      <c r="A9578" s="365" t="s">
        <v>9733</v>
      </c>
      <c r="B9578" s="366">
        <v>4.38</v>
      </c>
    </row>
    <row r="9579" spans="1:2">
      <c r="A9579" s="365" t="s">
        <v>9734</v>
      </c>
      <c r="B9579" s="366">
        <v>4.01</v>
      </c>
    </row>
    <row r="9580" spans="1:2">
      <c r="A9580" s="365" t="s">
        <v>9735</v>
      </c>
      <c r="B9580" s="366">
        <v>4.8899999999999997</v>
      </c>
    </row>
    <row r="9581" spans="1:2">
      <c r="A9581" s="365" t="s">
        <v>9736</v>
      </c>
      <c r="B9581" s="366">
        <v>4.47</v>
      </c>
    </row>
    <row r="9582" spans="1:2">
      <c r="A9582" s="365" t="s">
        <v>9737</v>
      </c>
      <c r="B9582" s="366">
        <v>5.2</v>
      </c>
    </row>
    <row r="9583" spans="1:2">
      <c r="A9583" s="365" t="s">
        <v>9738</v>
      </c>
      <c r="B9583" s="366">
        <v>4.74</v>
      </c>
    </row>
    <row r="9584" spans="1:2">
      <c r="A9584" s="365" t="s">
        <v>9739</v>
      </c>
      <c r="B9584" s="366">
        <v>5.36</v>
      </c>
    </row>
    <row r="9585" spans="1:2">
      <c r="A9585" s="365" t="s">
        <v>9740</v>
      </c>
      <c r="B9585" s="366">
        <v>4.87</v>
      </c>
    </row>
    <row r="9586" spans="1:2">
      <c r="A9586" s="365" t="s">
        <v>9741</v>
      </c>
      <c r="B9586" s="366">
        <v>5.67</v>
      </c>
    </row>
    <row r="9587" spans="1:2">
      <c r="A9587" s="365" t="s">
        <v>9742</v>
      </c>
      <c r="B9587" s="366">
        <v>5.14</v>
      </c>
    </row>
    <row r="9588" spans="1:2">
      <c r="A9588" s="365" t="s">
        <v>9743</v>
      </c>
      <c r="B9588" s="366">
        <v>5.8</v>
      </c>
    </row>
    <row r="9589" spans="1:2">
      <c r="A9589" s="365" t="s">
        <v>9744</v>
      </c>
      <c r="B9589" s="366">
        <v>5.24</v>
      </c>
    </row>
    <row r="9590" spans="1:2">
      <c r="A9590" s="365" t="s">
        <v>9745</v>
      </c>
      <c r="B9590" s="366">
        <v>6.17</v>
      </c>
    </row>
    <row r="9591" spans="1:2">
      <c r="A9591" s="365" t="s">
        <v>9746</v>
      </c>
      <c r="B9591" s="366">
        <v>5.55</v>
      </c>
    </row>
    <row r="9592" spans="1:2">
      <c r="A9592" s="365" t="s">
        <v>9747</v>
      </c>
      <c r="B9592" s="366">
        <v>5.16</v>
      </c>
    </row>
    <row r="9593" spans="1:2">
      <c r="A9593" s="365" t="s">
        <v>9748</v>
      </c>
      <c r="B9593" s="366">
        <v>4.47</v>
      </c>
    </row>
    <row r="9594" spans="1:2">
      <c r="A9594" s="365" t="s">
        <v>134</v>
      </c>
      <c r="B9594" s="366">
        <v>4.3</v>
      </c>
    </row>
    <row r="9595" spans="1:2">
      <c r="A9595" s="365" t="s">
        <v>9749</v>
      </c>
      <c r="B9595" s="366">
        <v>3.72</v>
      </c>
    </row>
    <row r="9596" spans="1:2">
      <c r="A9596" s="365" t="s">
        <v>9750</v>
      </c>
      <c r="B9596" s="366">
        <v>3.44</v>
      </c>
    </row>
    <row r="9597" spans="1:2">
      <c r="A9597" s="365" t="s">
        <v>9751</v>
      </c>
      <c r="B9597" s="366">
        <v>2.98</v>
      </c>
    </row>
    <row r="9598" spans="1:2">
      <c r="A9598" s="365" t="s">
        <v>9752</v>
      </c>
      <c r="B9598" s="366">
        <v>4.7300000000000004</v>
      </c>
    </row>
    <row r="9599" spans="1:2">
      <c r="A9599" s="365" t="s">
        <v>9753</v>
      </c>
      <c r="B9599" s="366">
        <v>4.0999999999999996</v>
      </c>
    </row>
    <row r="9600" spans="1:2">
      <c r="A9600" s="365" t="s">
        <v>9754</v>
      </c>
      <c r="B9600" s="366">
        <v>4.3</v>
      </c>
    </row>
    <row r="9601" spans="1:2">
      <c r="A9601" s="365" t="s">
        <v>9755</v>
      </c>
      <c r="B9601" s="366">
        <v>3.72</v>
      </c>
    </row>
    <row r="9602" spans="1:2">
      <c r="A9602" s="365" t="s">
        <v>9756</v>
      </c>
      <c r="B9602" s="366">
        <v>5.16</v>
      </c>
    </row>
    <row r="9603" spans="1:2">
      <c r="A9603" s="365" t="s">
        <v>9757</v>
      </c>
      <c r="B9603" s="366">
        <v>4.47</v>
      </c>
    </row>
    <row r="9604" spans="1:2">
      <c r="A9604" s="365" t="s">
        <v>9758</v>
      </c>
      <c r="B9604" s="366">
        <v>4.51</v>
      </c>
    </row>
    <row r="9605" spans="1:2">
      <c r="A9605" s="365" t="s">
        <v>9759</v>
      </c>
      <c r="B9605" s="366">
        <v>3.91</v>
      </c>
    </row>
    <row r="9606" spans="1:2">
      <c r="A9606" s="365" t="s">
        <v>9760</v>
      </c>
      <c r="B9606" s="366">
        <v>3.87</v>
      </c>
    </row>
    <row r="9607" spans="1:2">
      <c r="A9607" s="365" t="s">
        <v>9761</v>
      </c>
      <c r="B9607" s="366">
        <v>3.35</v>
      </c>
    </row>
    <row r="9608" spans="1:2">
      <c r="A9608" s="365" t="s">
        <v>9762</v>
      </c>
      <c r="B9608" s="366">
        <v>5.91</v>
      </c>
    </row>
    <row r="9609" spans="1:2">
      <c r="A9609" s="365" t="s">
        <v>9763</v>
      </c>
      <c r="B9609" s="366">
        <v>5.21</v>
      </c>
    </row>
    <row r="9610" spans="1:2">
      <c r="A9610" s="365" t="s">
        <v>9764</v>
      </c>
      <c r="B9610" s="366">
        <v>5.27</v>
      </c>
    </row>
    <row r="9611" spans="1:2">
      <c r="A9611" s="365" t="s">
        <v>9765</v>
      </c>
      <c r="B9611" s="366">
        <v>4.6500000000000004</v>
      </c>
    </row>
    <row r="9612" spans="1:2">
      <c r="A9612" s="365" t="s">
        <v>9766</v>
      </c>
      <c r="B9612" s="366">
        <v>4.62</v>
      </c>
    </row>
    <row r="9613" spans="1:2">
      <c r="A9613" s="365" t="s">
        <v>9767</v>
      </c>
      <c r="B9613" s="366">
        <v>4.09</v>
      </c>
    </row>
    <row r="9614" spans="1:2">
      <c r="A9614" s="365" t="s">
        <v>9768</v>
      </c>
      <c r="B9614" s="366">
        <v>2.15</v>
      </c>
    </row>
    <row r="9615" spans="1:2">
      <c r="A9615" s="365" t="s">
        <v>9769</v>
      </c>
      <c r="B9615" s="366">
        <v>1.86</v>
      </c>
    </row>
    <row r="9616" spans="1:2">
      <c r="A9616" s="365" t="s">
        <v>9770</v>
      </c>
      <c r="B9616" s="366">
        <v>334.76</v>
      </c>
    </row>
    <row r="9617" spans="1:2">
      <c r="A9617" s="365" t="s">
        <v>9771</v>
      </c>
      <c r="B9617" s="366">
        <v>328.07</v>
      </c>
    </row>
    <row r="9618" spans="1:2">
      <c r="A9618" s="365" t="s">
        <v>9772</v>
      </c>
      <c r="B9618" s="366">
        <v>475.97</v>
      </c>
    </row>
    <row r="9619" spans="1:2">
      <c r="A9619" s="365" t="s">
        <v>9773</v>
      </c>
      <c r="B9619" s="366">
        <v>462.35</v>
      </c>
    </row>
    <row r="9620" spans="1:2">
      <c r="A9620" s="365" t="s">
        <v>9774</v>
      </c>
      <c r="B9620" s="366">
        <v>588.20000000000005</v>
      </c>
    </row>
    <row r="9621" spans="1:2">
      <c r="A9621" s="365" t="s">
        <v>9775</v>
      </c>
      <c r="B9621" s="366">
        <v>567.88</v>
      </c>
    </row>
    <row r="9622" spans="1:2">
      <c r="A9622" s="365" t="s">
        <v>9776</v>
      </c>
      <c r="B9622" s="366">
        <v>771.89</v>
      </c>
    </row>
    <row r="9623" spans="1:2">
      <c r="A9623" s="365" t="s">
        <v>9777</v>
      </c>
      <c r="B9623" s="366">
        <v>745.14</v>
      </c>
    </row>
    <row r="9624" spans="1:2">
      <c r="A9624" s="365" t="s">
        <v>9778</v>
      </c>
      <c r="B9624" s="366">
        <v>919.78</v>
      </c>
    </row>
    <row r="9625" spans="1:2">
      <c r="A9625" s="365" t="s">
        <v>9779</v>
      </c>
      <c r="B9625" s="366">
        <v>891.79</v>
      </c>
    </row>
    <row r="9626" spans="1:2">
      <c r="A9626" s="365" t="s">
        <v>9780</v>
      </c>
      <c r="B9626" s="366">
        <v>928.23</v>
      </c>
    </row>
    <row r="9627" spans="1:2">
      <c r="A9627" s="365" t="s">
        <v>9781</v>
      </c>
      <c r="B9627" s="366">
        <v>899.16</v>
      </c>
    </row>
    <row r="9628" spans="1:2">
      <c r="A9628" s="365" t="s">
        <v>9782</v>
      </c>
      <c r="B9628" s="366">
        <v>939.78</v>
      </c>
    </row>
    <row r="9629" spans="1:2">
      <c r="A9629" s="365" t="s">
        <v>9783</v>
      </c>
      <c r="B9629" s="366">
        <v>909.75</v>
      </c>
    </row>
    <row r="9630" spans="1:2">
      <c r="A9630" s="365" t="s">
        <v>9784</v>
      </c>
      <c r="B9630" s="366">
        <v>1159.3900000000001</v>
      </c>
    </row>
    <row r="9631" spans="1:2">
      <c r="A9631" s="365" t="s">
        <v>9785</v>
      </c>
      <c r="B9631" s="366">
        <v>1126.21</v>
      </c>
    </row>
    <row r="9632" spans="1:2">
      <c r="A9632" s="365" t="s">
        <v>9786</v>
      </c>
      <c r="B9632" s="366">
        <v>1938.25</v>
      </c>
    </row>
    <row r="9633" spans="1:2">
      <c r="A9633" s="365" t="s">
        <v>9787</v>
      </c>
      <c r="B9633" s="366">
        <v>1898.82</v>
      </c>
    </row>
    <row r="9634" spans="1:2">
      <c r="A9634" s="365" t="s">
        <v>9788</v>
      </c>
      <c r="B9634" s="366">
        <v>3895.59</v>
      </c>
    </row>
    <row r="9635" spans="1:2">
      <c r="A9635" s="365" t="s">
        <v>9789</v>
      </c>
      <c r="B9635" s="366">
        <v>3851.86</v>
      </c>
    </row>
    <row r="9636" spans="1:2">
      <c r="A9636" s="365" t="s">
        <v>9790</v>
      </c>
      <c r="B9636" s="366">
        <v>5102.8500000000004</v>
      </c>
    </row>
    <row r="9637" spans="1:2">
      <c r="A9637" s="365" t="s">
        <v>9791</v>
      </c>
      <c r="B9637" s="366">
        <v>5055.87</v>
      </c>
    </row>
    <row r="9638" spans="1:2">
      <c r="A9638" s="365" t="s">
        <v>9792</v>
      </c>
      <c r="B9638" s="366">
        <v>6663.84</v>
      </c>
    </row>
    <row r="9639" spans="1:2">
      <c r="A9639" s="365" t="s">
        <v>9793</v>
      </c>
      <c r="B9639" s="366">
        <v>6613.95</v>
      </c>
    </row>
    <row r="9640" spans="1:2">
      <c r="A9640" s="365" t="s">
        <v>9794</v>
      </c>
      <c r="B9640" s="366">
        <v>8442.14</v>
      </c>
    </row>
    <row r="9641" spans="1:2">
      <c r="A9641" s="365" t="s">
        <v>9795</v>
      </c>
      <c r="B9641" s="366">
        <v>8385.7099999999991</v>
      </c>
    </row>
    <row r="9642" spans="1:2">
      <c r="A9642" s="365" t="s">
        <v>9796</v>
      </c>
      <c r="B9642" s="366">
        <v>340.93</v>
      </c>
    </row>
    <row r="9643" spans="1:2">
      <c r="A9643" s="365" t="s">
        <v>9797</v>
      </c>
      <c r="B9643" s="366">
        <v>334.23</v>
      </c>
    </row>
    <row r="9644" spans="1:2">
      <c r="A9644" s="365" t="s">
        <v>9798</v>
      </c>
      <c r="B9644" s="366">
        <v>460.18</v>
      </c>
    </row>
    <row r="9645" spans="1:2">
      <c r="A9645" s="365" t="s">
        <v>9799</v>
      </c>
      <c r="B9645" s="366">
        <v>446.56</v>
      </c>
    </row>
    <row r="9646" spans="1:2">
      <c r="A9646" s="365" t="s">
        <v>9800</v>
      </c>
      <c r="B9646" s="366">
        <v>592</v>
      </c>
    </row>
    <row r="9647" spans="1:2">
      <c r="A9647" s="365" t="s">
        <v>9801</v>
      </c>
      <c r="B9647" s="366">
        <v>571.67999999999995</v>
      </c>
    </row>
    <row r="9648" spans="1:2">
      <c r="A9648" s="365" t="s">
        <v>9802</v>
      </c>
      <c r="B9648" s="366">
        <v>749.43</v>
      </c>
    </row>
    <row r="9649" spans="1:2">
      <c r="A9649" s="365" t="s">
        <v>9803</v>
      </c>
      <c r="B9649" s="366">
        <v>722.68</v>
      </c>
    </row>
    <row r="9650" spans="1:2">
      <c r="A9650" s="365" t="s">
        <v>9804</v>
      </c>
      <c r="B9650" s="366">
        <v>975.19</v>
      </c>
    </row>
    <row r="9651" spans="1:2">
      <c r="A9651" s="365" t="s">
        <v>9805</v>
      </c>
      <c r="B9651" s="366">
        <v>947.2</v>
      </c>
    </row>
    <row r="9652" spans="1:2">
      <c r="A9652" s="365" t="s">
        <v>9806</v>
      </c>
      <c r="B9652" s="366">
        <v>986.12</v>
      </c>
    </row>
    <row r="9653" spans="1:2">
      <c r="A9653" s="365" t="s">
        <v>9807</v>
      </c>
      <c r="B9653" s="366">
        <v>957.05</v>
      </c>
    </row>
    <row r="9654" spans="1:2">
      <c r="A9654" s="365" t="s">
        <v>9808</v>
      </c>
      <c r="B9654" s="366">
        <v>995.19</v>
      </c>
    </row>
    <row r="9655" spans="1:2">
      <c r="A9655" s="365" t="s">
        <v>9809</v>
      </c>
      <c r="B9655" s="366">
        <v>965.16</v>
      </c>
    </row>
    <row r="9656" spans="1:2">
      <c r="A9656" s="365" t="s">
        <v>9810</v>
      </c>
      <c r="B9656" s="366">
        <v>1463.13</v>
      </c>
    </row>
    <row r="9657" spans="1:2">
      <c r="A9657" s="365" t="s">
        <v>9811</v>
      </c>
      <c r="B9657" s="366">
        <v>1429.95</v>
      </c>
    </row>
    <row r="9658" spans="1:2">
      <c r="A9658" s="365" t="s">
        <v>9812</v>
      </c>
      <c r="B9658" s="366">
        <v>2406.4</v>
      </c>
    </row>
    <row r="9659" spans="1:2">
      <c r="A9659" s="365" t="s">
        <v>9813</v>
      </c>
      <c r="B9659" s="366">
        <v>2366.96</v>
      </c>
    </row>
    <row r="9660" spans="1:2">
      <c r="A9660" s="365" t="s">
        <v>9814</v>
      </c>
      <c r="B9660" s="366">
        <v>3613.27</v>
      </c>
    </row>
    <row r="9661" spans="1:2">
      <c r="A9661" s="365" t="s">
        <v>9815</v>
      </c>
      <c r="B9661" s="366">
        <v>3569.53</v>
      </c>
    </row>
    <row r="9662" spans="1:2">
      <c r="A9662" s="365" t="s">
        <v>9816</v>
      </c>
      <c r="B9662" s="366">
        <v>5229.2700000000004</v>
      </c>
    </row>
    <row r="9663" spans="1:2">
      <c r="A9663" s="365" t="s">
        <v>9817</v>
      </c>
      <c r="B9663" s="366">
        <v>5182.29</v>
      </c>
    </row>
    <row r="9664" spans="1:2">
      <c r="A9664" s="365" t="s">
        <v>9818</v>
      </c>
      <c r="B9664" s="366">
        <v>5590.09</v>
      </c>
    </row>
    <row r="9665" spans="1:2">
      <c r="A9665" s="365" t="s">
        <v>9819</v>
      </c>
      <c r="B9665" s="366">
        <v>5540.2</v>
      </c>
    </row>
    <row r="9666" spans="1:2">
      <c r="A9666" s="365" t="s">
        <v>9820</v>
      </c>
      <c r="B9666" s="366">
        <v>11193.99</v>
      </c>
    </row>
    <row r="9667" spans="1:2">
      <c r="A9667" s="365" t="s">
        <v>9821</v>
      </c>
      <c r="B9667" s="366">
        <v>11137.55</v>
      </c>
    </row>
    <row r="9668" spans="1:2">
      <c r="A9668" s="365" t="s">
        <v>9822</v>
      </c>
      <c r="B9668" s="366">
        <v>2416.23</v>
      </c>
    </row>
    <row r="9669" spans="1:2">
      <c r="A9669" s="365" t="s">
        <v>9823</v>
      </c>
      <c r="B9669" s="366">
        <v>2260.4899999999998</v>
      </c>
    </row>
    <row r="9670" spans="1:2">
      <c r="A9670" s="365" t="s">
        <v>9824</v>
      </c>
      <c r="B9670" s="366">
        <v>378.27</v>
      </c>
    </row>
    <row r="9671" spans="1:2">
      <c r="A9671" s="365" t="s">
        <v>9825</v>
      </c>
      <c r="B9671" s="366">
        <v>355.29</v>
      </c>
    </row>
    <row r="9672" spans="1:2">
      <c r="A9672" s="365" t="s">
        <v>9826</v>
      </c>
      <c r="B9672" s="366">
        <v>65.23</v>
      </c>
    </row>
    <row r="9673" spans="1:2">
      <c r="A9673" s="365" t="s">
        <v>9827</v>
      </c>
      <c r="B9673" s="366">
        <v>61.76</v>
      </c>
    </row>
    <row r="9674" spans="1:2">
      <c r="A9674" s="365" t="s">
        <v>9828</v>
      </c>
      <c r="B9674" s="366">
        <v>48.95</v>
      </c>
    </row>
    <row r="9675" spans="1:2">
      <c r="A9675" s="365" t="s">
        <v>9829</v>
      </c>
      <c r="B9675" s="366">
        <v>46.2</v>
      </c>
    </row>
    <row r="9676" spans="1:2">
      <c r="A9676" s="365" t="s">
        <v>9830</v>
      </c>
      <c r="B9676" s="366">
        <v>2827.43</v>
      </c>
    </row>
    <row r="9677" spans="1:2">
      <c r="A9677" s="365" t="s">
        <v>9831</v>
      </c>
      <c r="B9677" s="366">
        <v>2672.43</v>
      </c>
    </row>
    <row r="9678" spans="1:2">
      <c r="A9678" s="365" t="s">
        <v>9832</v>
      </c>
      <c r="B9678" s="366">
        <v>2837.43</v>
      </c>
    </row>
    <row r="9679" spans="1:2">
      <c r="A9679" s="365" t="s">
        <v>9833</v>
      </c>
      <c r="B9679" s="366">
        <v>2682.43</v>
      </c>
    </row>
    <row r="9680" spans="1:2">
      <c r="A9680" s="365" t="s">
        <v>9834</v>
      </c>
      <c r="B9680" s="366">
        <v>2862.43</v>
      </c>
    </row>
    <row r="9681" spans="1:2">
      <c r="A9681" s="365" t="s">
        <v>9835</v>
      </c>
      <c r="B9681" s="366">
        <v>2707.43</v>
      </c>
    </row>
    <row r="9682" spans="1:2">
      <c r="A9682" s="365" t="s">
        <v>124</v>
      </c>
      <c r="B9682" s="366">
        <v>206.14</v>
      </c>
    </row>
    <row r="9683" spans="1:2">
      <c r="A9683" s="365" t="s">
        <v>9836</v>
      </c>
      <c r="B9683" s="366">
        <v>191.63</v>
      </c>
    </row>
    <row r="9684" spans="1:2">
      <c r="A9684" s="365" t="s">
        <v>9837</v>
      </c>
      <c r="B9684" s="366">
        <v>247.06</v>
      </c>
    </row>
    <row r="9685" spans="1:2">
      <c r="A9685" s="365" t="s">
        <v>9838</v>
      </c>
      <c r="B9685" s="366">
        <v>233.64</v>
      </c>
    </row>
    <row r="9686" spans="1:2">
      <c r="A9686" s="365" t="s">
        <v>9839</v>
      </c>
      <c r="B9686" s="366">
        <v>238.35</v>
      </c>
    </row>
    <row r="9687" spans="1:2">
      <c r="A9687" s="365" t="s">
        <v>9840</v>
      </c>
      <c r="B9687" s="366">
        <v>222.37</v>
      </c>
    </row>
    <row r="9688" spans="1:2">
      <c r="A9688" s="365" t="s">
        <v>9841</v>
      </c>
      <c r="B9688" s="366">
        <v>292.17</v>
      </c>
    </row>
    <row r="9689" spans="1:2">
      <c r="A9689" s="365" t="s">
        <v>9842</v>
      </c>
      <c r="B9689" s="366">
        <v>276.60000000000002</v>
      </c>
    </row>
    <row r="9690" spans="1:2">
      <c r="A9690" s="365" t="s">
        <v>9843</v>
      </c>
      <c r="B9690" s="366">
        <v>281.91000000000003</v>
      </c>
    </row>
    <row r="9691" spans="1:2">
      <c r="A9691" s="365" t="s">
        <v>9844</v>
      </c>
      <c r="B9691" s="366">
        <v>263.31</v>
      </c>
    </row>
    <row r="9692" spans="1:2">
      <c r="A9692" s="365" t="s">
        <v>9845</v>
      </c>
      <c r="B9692" s="366">
        <v>327.33</v>
      </c>
    </row>
    <row r="9693" spans="1:2">
      <c r="A9693" s="365" t="s">
        <v>9846</v>
      </c>
      <c r="B9693" s="366">
        <v>309.93</v>
      </c>
    </row>
    <row r="9694" spans="1:2">
      <c r="A9694" s="365" t="s">
        <v>9847</v>
      </c>
      <c r="B9694" s="366">
        <v>764.13</v>
      </c>
    </row>
    <row r="9695" spans="1:2">
      <c r="A9695" s="365" t="s">
        <v>9848</v>
      </c>
      <c r="B9695" s="366">
        <v>695.58</v>
      </c>
    </row>
    <row r="9696" spans="1:2">
      <c r="A9696" s="365" t="s">
        <v>9849</v>
      </c>
      <c r="B9696" s="366">
        <v>326.58</v>
      </c>
    </row>
    <row r="9697" spans="1:2">
      <c r="A9697" s="365" t="s">
        <v>9850</v>
      </c>
      <c r="B9697" s="366">
        <v>308.8</v>
      </c>
    </row>
    <row r="9698" spans="1:2">
      <c r="A9698" s="365" t="s">
        <v>9851</v>
      </c>
      <c r="B9698" s="366">
        <v>771.97</v>
      </c>
    </row>
    <row r="9699" spans="1:2">
      <c r="A9699" s="365" t="s">
        <v>9852</v>
      </c>
      <c r="B9699" s="366">
        <v>703.04</v>
      </c>
    </row>
    <row r="9700" spans="1:2">
      <c r="A9700" s="365" t="s">
        <v>9853</v>
      </c>
      <c r="B9700" s="366">
        <v>376.98</v>
      </c>
    </row>
    <row r="9701" spans="1:2">
      <c r="A9701" s="365" t="s">
        <v>9854</v>
      </c>
      <c r="B9701" s="366">
        <v>356.65</v>
      </c>
    </row>
    <row r="9702" spans="1:2">
      <c r="A9702" s="365" t="s">
        <v>9855</v>
      </c>
      <c r="B9702" s="366">
        <v>835.12</v>
      </c>
    </row>
    <row r="9703" spans="1:2">
      <c r="A9703" s="365" t="s">
        <v>9856</v>
      </c>
      <c r="B9703" s="366">
        <v>763.65</v>
      </c>
    </row>
    <row r="9704" spans="1:2">
      <c r="A9704" s="365" t="s">
        <v>9857</v>
      </c>
      <c r="B9704" s="366">
        <v>2913.64</v>
      </c>
    </row>
    <row r="9705" spans="1:2">
      <c r="A9705" s="365" t="s">
        <v>9858</v>
      </c>
      <c r="B9705" s="366">
        <v>2753.56</v>
      </c>
    </row>
    <row r="9706" spans="1:2">
      <c r="A9706" s="365" t="s">
        <v>9859</v>
      </c>
      <c r="B9706" s="366">
        <v>2923.64</v>
      </c>
    </row>
    <row r="9707" spans="1:2">
      <c r="A9707" s="365" t="s">
        <v>9860</v>
      </c>
      <c r="B9707" s="366">
        <v>2763.56</v>
      </c>
    </row>
    <row r="9708" spans="1:2">
      <c r="A9708" s="365" t="s">
        <v>9861</v>
      </c>
      <c r="B9708" s="366">
        <v>2948.64</v>
      </c>
    </row>
    <row r="9709" spans="1:2">
      <c r="A9709" s="365" t="s">
        <v>9862</v>
      </c>
      <c r="B9709" s="366">
        <v>2788.56</v>
      </c>
    </row>
    <row r="9710" spans="1:2">
      <c r="A9710" s="365" t="s">
        <v>9863</v>
      </c>
      <c r="B9710" s="366">
        <v>3013.52</v>
      </c>
    </row>
    <row r="9711" spans="1:2">
      <c r="A9711" s="365" t="s">
        <v>9864</v>
      </c>
      <c r="B9711" s="366">
        <v>2851.51</v>
      </c>
    </row>
    <row r="9712" spans="1:2">
      <c r="A9712" s="365" t="s">
        <v>9865</v>
      </c>
      <c r="B9712" s="366">
        <v>2967.88</v>
      </c>
    </row>
    <row r="9713" spans="1:2">
      <c r="A9713" s="365" t="s">
        <v>9866</v>
      </c>
      <c r="B9713" s="366">
        <v>2813.3</v>
      </c>
    </row>
    <row r="9714" spans="1:2">
      <c r="A9714" s="365" t="s">
        <v>9867</v>
      </c>
      <c r="B9714" s="366">
        <v>2997.38</v>
      </c>
    </row>
    <row r="9715" spans="1:2">
      <c r="A9715" s="365" t="s">
        <v>9868</v>
      </c>
      <c r="B9715" s="366">
        <v>2842.81</v>
      </c>
    </row>
    <row r="9716" spans="1:2">
      <c r="A9716" s="365" t="s">
        <v>9869</v>
      </c>
      <c r="B9716" s="366">
        <v>2413.3200000000002</v>
      </c>
    </row>
    <row r="9717" spans="1:2">
      <c r="A9717" s="365" t="s">
        <v>9870</v>
      </c>
      <c r="B9717" s="366">
        <v>2290.65</v>
      </c>
    </row>
    <row r="9718" spans="1:2">
      <c r="A9718" s="365" t="s">
        <v>9871</v>
      </c>
      <c r="B9718" s="366">
        <v>2423.3200000000002</v>
      </c>
    </row>
    <row r="9719" spans="1:2">
      <c r="A9719" s="365" t="s">
        <v>9872</v>
      </c>
      <c r="B9719" s="366">
        <v>2300.65</v>
      </c>
    </row>
    <row r="9720" spans="1:2">
      <c r="A9720" s="365" t="s">
        <v>9873</v>
      </c>
      <c r="B9720" s="366">
        <v>2448.3200000000002</v>
      </c>
    </row>
    <row r="9721" spans="1:2">
      <c r="A9721" s="365" t="s">
        <v>9874</v>
      </c>
      <c r="B9721" s="366">
        <v>2325.65</v>
      </c>
    </row>
    <row r="9722" spans="1:2">
      <c r="A9722" s="365" t="s">
        <v>9875</v>
      </c>
      <c r="B9722" s="366">
        <v>5.88</v>
      </c>
    </row>
    <row r="9723" spans="1:2">
      <c r="A9723" s="365" t="s">
        <v>9876</v>
      </c>
      <c r="B9723" s="366">
        <v>5.88</v>
      </c>
    </row>
    <row r="9724" spans="1:2">
      <c r="A9724" s="365" t="s">
        <v>9877</v>
      </c>
      <c r="B9724" s="366">
        <v>6.41</v>
      </c>
    </row>
    <row r="9725" spans="1:2">
      <c r="A9725" s="365" t="s">
        <v>9878</v>
      </c>
      <c r="B9725" s="366">
        <v>6.41</v>
      </c>
    </row>
    <row r="9726" spans="1:2">
      <c r="A9726" s="365" t="s">
        <v>9879</v>
      </c>
      <c r="B9726" s="366">
        <v>6.23</v>
      </c>
    </row>
    <row r="9727" spans="1:2">
      <c r="A9727" s="365" t="s">
        <v>9880</v>
      </c>
      <c r="B9727" s="366">
        <v>6.23</v>
      </c>
    </row>
    <row r="9728" spans="1:2">
      <c r="A9728" s="365" t="s">
        <v>9881</v>
      </c>
      <c r="B9728" s="366">
        <v>3500.51</v>
      </c>
    </row>
    <row r="9729" spans="1:2">
      <c r="A9729" s="365" t="s">
        <v>9882</v>
      </c>
      <c r="B9729" s="366">
        <v>3463.99</v>
      </c>
    </row>
    <row r="9730" spans="1:2">
      <c r="A9730" s="365" t="s">
        <v>9883</v>
      </c>
      <c r="B9730" s="366">
        <v>3168.62</v>
      </c>
    </row>
    <row r="9731" spans="1:2">
      <c r="A9731" s="365" t="s">
        <v>9884</v>
      </c>
      <c r="B9731" s="366">
        <v>3132.09</v>
      </c>
    </row>
    <row r="9732" spans="1:2">
      <c r="A9732" s="365" t="s">
        <v>9885</v>
      </c>
      <c r="B9732" s="366">
        <v>14.98</v>
      </c>
    </row>
    <row r="9733" spans="1:2">
      <c r="A9733" s="365" t="s">
        <v>9886</v>
      </c>
      <c r="B9733" s="366">
        <v>13.31</v>
      </c>
    </row>
    <row r="9734" spans="1:2">
      <c r="A9734" s="365" t="s">
        <v>9887</v>
      </c>
      <c r="B9734" s="366">
        <v>28.37</v>
      </c>
    </row>
    <row r="9735" spans="1:2">
      <c r="A9735" s="365" t="s">
        <v>9888</v>
      </c>
      <c r="B9735" s="366">
        <v>25.04</v>
      </c>
    </row>
    <row r="9736" spans="1:2">
      <c r="A9736" s="365" t="s">
        <v>9889</v>
      </c>
      <c r="B9736" s="366">
        <v>68.36</v>
      </c>
    </row>
    <row r="9737" spans="1:2">
      <c r="A9737" s="365" t="s">
        <v>9890</v>
      </c>
      <c r="B9737" s="366">
        <v>67.150000000000006</v>
      </c>
    </row>
    <row r="9738" spans="1:2">
      <c r="A9738" s="365" t="s">
        <v>9891</v>
      </c>
      <c r="B9738" s="366">
        <v>21.21</v>
      </c>
    </row>
    <row r="9739" spans="1:2">
      <c r="A9739" s="365" t="s">
        <v>9892</v>
      </c>
      <c r="B9739" s="366">
        <v>20.41</v>
      </c>
    </row>
    <row r="9740" spans="1:2">
      <c r="A9740" s="365" t="s">
        <v>9893</v>
      </c>
      <c r="B9740" s="366">
        <v>27087.08</v>
      </c>
    </row>
    <row r="9741" spans="1:2">
      <c r="A9741" s="365" t="s">
        <v>9894</v>
      </c>
      <c r="B9741" s="366">
        <v>25454.86</v>
      </c>
    </row>
    <row r="9742" spans="1:2">
      <c r="A9742" s="365" t="s">
        <v>9895</v>
      </c>
      <c r="B9742" s="366">
        <v>265.19</v>
      </c>
    </row>
    <row r="9743" spans="1:2">
      <c r="A9743" s="365" t="s">
        <v>9896</v>
      </c>
      <c r="B9743" s="366">
        <v>255.19</v>
      </c>
    </row>
    <row r="9744" spans="1:2">
      <c r="A9744" s="365" t="s">
        <v>9897</v>
      </c>
      <c r="B9744" s="366">
        <v>287.3</v>
      </c>
    </row>
    <row r="9745" spans="1:2">
      <c r="A9745" s="365" t="s">
        <v>9898</v>
      </c>
      <c r="B9745" s="366">
        <v>276.47000000000003</v>
      </c>
    </row>
    <row r="9746" spans="1:2">
      <c r="A9746" s="365" t="s">
        <v>9899</v>
      </c>
      <c r="B9746" s="366">
        <v>363.87</v>
      </c>
    </row>
    <row r="9747" spans="1:2">
      <c r="A9747" s="365" t="s">
        <v>9900</v>
      </c>
      <c r="B9747" s="366">
        <v>350.15</v>
      </c>
    </row>
    <row r="9748" spans="1:2">
      <c r="A9748" s="365" t="s">
        <v>9901</v>
      </c>
      <c r="B9748" s="366">
        <v>466.76</v>
      </c>
    </row>
    <row r="9749" spans="1:2">
      <c r="A9749" s="365" t="s">
        <v>9902</v>
      </c>
      <c r="B9749" s="366">
        <v>449.16</v>
      </c>
    </row>
    <row r="9750" spans="1:2">
      <c r="A9750" s="365" t="s">
        <v>9903</v>
      </c>
      <c r="B9750" s="366">
        <v>20.309999999999999</v>
      </c>
    </row>
    <row r="9751" spans="1:2">
      <c r="A9751" s="365" t="s">
        <v>9904</v>
      </c>
      <c r="B9751" s="366">
        <v>19.63</v>
      </c>
    </row>
    <row r="9752" spans="1:2">
      <c r="A9752" s="365" t="s">
        <v>9905</v>
      </c>
      <c r="B9752" s="366">
        <v>14.07</v>
      </c>
    </row>
    <row r="9753" spans="1:2">
      <c r="A9753" s="365" t="s">
        <v>9906</v>
      </c>
      <c r="B9753" s="366">
        <v>13.82</v>
      </c>
    </row>
    <row r="9754" spans="1:2">
      <c r="A9754" s="365" t="s">
        <v>9907</v>
      </c>
      <c r="B9754" s="366">
        <v>19.09</v>
      </c>
    </row>
    <row r="9755" spans="1:2">
      <c r="A9755" s="365" t="s">
        <v>9908</v>
      </c>
      <c r="B9755" s="366">
        <v>18.36</v>
      </c>
    </row>
    <row r="9756" spans="1:2">
      <c r="A9756" s="365" t="s">
        <v>9909</v>
      </c>
      <c r="B9756" s="366">
        <v>27.73</v>
      </c>
    </row>
    <row r="9757" spans="1:2">
      <c r="A9757" s="365" t="s">
        <v>9910</v>
      </c>
      <c r="B9757" s="366">
        <v>26.21</v>
      </c>
    </row>
    <row r="9758" spans="1:2">
      <c r="A9758" s="365" t="s">
        <v>9911</v>
      </c>
      <c r="B9758" s="366">
        <v>1015.36</v>
      </c>
    </row>
    <row r="9759" spans="1:2">
      <c r="A9759" s="365" t="s">
        <v>9912</v>
      </c>
      <c r="B9759" s="366">
        <v>982.25</v>
      </c>
    </row>
    <row r="9760" spans="1:2">
      <c r="A9760" s="365" t="s">
        <v>9913</v>
      </c>
      <c r="B9760" s="366">
        <v>664.39</v>
      </c>
    </row>
    <row r="9761" spans="1:2">
      <c r="A9761" s="365" t="s">
        <v>9914</v>
      </c>
      <c r="B9761" s="366">
        <v>663.92</v>
      </c>
    </row>
    <row r="9762" spans="1:2">
      <c r="A9762" s="365" t="s">
        <v>9915</v>
      </c>
      <c r="B9762" s="366">
        <v>353.57</v>
      </c>
    </row>
    <row r="9763" spans="1:2">
      <c r="A9763" s="365" t="s">
        <v>9916</v>
      </c>
      <c r="B9763" s="366">
        <v>320.83999999999997</v>
      </c>
    </row>
    <row r="9764" spans="1:2">
      <c r="A9764" s="365" t="s">
        <v>9917</v>
      </c>
      <c r="B9764" s="366">
        <v>32.119999999999997</v>
      </c>
    </row>
    <row r="9765" spans="1:2">
      <c r="A9765" s="365" t="s">
        <v>9918</v>
      </c>
      <c r="B9765" s="366">
        <v>30.53</v>
      </c>
    </row>
    <row r="9766" spans="1:2">
      <c r="A9766" s="365" t="s">
        <v>9919</v>
      </c>
      <c r="B9766" s="366">
        <v>14.74</v>
      </c>
    </row>
    <row r="9767" spans="1:2">
      <c r="A9767" s="365" t="s">
        <v>9920</v>
      </c>
      <c r="B9767" s="366">
        <v>13.16</v>
      </c>
    </row>
    <row r="9768" spans="1:2">
      <c r="A9768" s="365" t="s">
        <v>9921</v>
      </c>
      <c r="B9768" s="366">
        <v>17.37</v>
      </c>
    </row>
    <row r="9769" spans="1:2">
      <c r="A9769" s="365" t="s">
        <v>9922</v>
      </c>
      <c r="B9769" s="366">
        <v>17.37</v>
      </c>
    </row>
    <row r="9770" spans="1:2">
      <c r="A9770" s="365" t="s">
        <v>9923</v>
      </c>
      <c r="B9770" s="366">
        <v>14.83</v>
      </c>
    </row>
    <row r="9771" spans="1:2">
      <c r="A9771" s="365" t="s">
        <v>9924</v>
      </c>
      <c r="B9771" s="366">
        <v>14.83</v>
      </c>
    </row>
    <row r="9772" spans="1:2">
      <c r="A9772" s="365" t="s">
        <v>9925</v>
      </c>
      <c r="B9772" s="366">
        <v>17.03</v>
      </c>
    </row>
    <row r="9773" spans="1:2">
      <c r="A9773" s="365" t="s">
        <v>9926</v>
      </c>
      <c r="B9773" s="366">
        <v>14.88</v>
      </c>
    </row>
    <row r="9774" spans="1:2">
      <c r="A9774" s="365" t="s">
        <v>9927</v>
      </c>
      <c r="B9774" s="366">
        <v>21.22</v>
      </c>
    </row>
    <row r="9775" spans="1:2">
      <c r="A9775" s="365" t="s">
        <v>9928</v>
      </c>
      <c r="B9775" s="366">
        <v>20.6</v>
      </c>
    </row>
    <row r="9776" spans="1:2">
      <c r="A9776" s="365" t="s">
        <v>9929</v>
      </c>
      <c r="B9776" s="366">
        <v>122.22</v>
      </c>
    </row>
    <row r="9777" spans="1:2">
      <c r="A9777" s="365" t="s">
        <v>9930</v>
      </c>
      <c r="B9777" s="366">
        <v>122.22</v>
      </c>
    </row>
    <row r="9778" spans="1:2">
      <c r="A9778" s="365" t="s">
        <v>9931</v>
      </c>
      <c r="B9778" s="366">
        <v>545.52</v>
      </c>
    </row>
    <row r="9779" spans="1:2">
      <c r="A9779" s="365" t="s">
        <v>9932</v>
      </c>
      <c r="B9779" s="366">
        <v>528.04</v>
      </c>
    </row>
    <row r="9780" spans="1:2">
      <c r="A9780" s="365" t="s">
        <v>9933</v>
      </c>
      <c r="B9780" s="366">
        <v>130.47999999999999</v>
      </c>
    </row>
    <row r="9781" spans="1:2">
      <c r="A9781" s="365" t="s">
        <v>9934</v>
      </c>
      <c r="B9781" s="366">
        <v>130.47999999999999</v>
      </c>
    </row>
    <row r="9782" spans="1:2">
      <c r="A9782" s="365" t="s">
        <v>9935</v>
      </c>
      <c r="B9782" s="366">
        <v>553.78</v>
      </c>
    </row>
    <row r="9783" spans="1:2">
      <c r="A9783" s="365" t="s">
        <v>9936</v>
      </c>
      <c r="B9783" s="366">
        <v>536.29999999999995</v>
      </c>
    </row>
    <row r="9784" spans="1:2">
      <c r="A9784" s="365" t="s">
        <v>9937</v>
      </c>
      <c r="B9784" s="366">
        <v>147</v>
      </c>
    </row>
    <row r="9785" spans="1:2">
      <c r="A9785" s="365" t="s">
        <v>9938</v>
      </c>
      <c r="B9785" s="366">
        <v>147</v>
      </c>
    </row>
    <row r="9786" spans="1:2">
      <c r="A9786" s="365" t="s">
        <v>9939</v>
      </c>
      <c r="B9786" s="366">
        <v>570.29999999999995</v>
      </c>
    </row>
    <row r="9787" spans="1:2">
      <c r="A9787" s="365" t="s">
        <v>9940</v>
      </c>
      <c r="B9787" s="366">
        <v>552.82000000000005</v>
      </c>
    </row>
    <row r="9788" spans="1:2">
      <c r="A9788" s="365" t="s">
        <v>9941</v>
      </c>
      <c r="B9788" s="366">
        <v>171.76</v>
      </c>
    </row>
    <row r="9789" spans="1:2">
      <c r="A9789" s="365" t="s">
        <v>9942</v>
      </c>
      <c r="B9789" s="366">
        <v>171.76</v>
      </c>
    </row>
    <row r="9790" spans="1:2">
      <c r="A9790" s="365" t="s">
        <v>9943</v>
      </c>
      <c r="B9790" s="366">
        <v>218.02</v>
      </c>
    </row>
    <row r="9791" spans="1:2">
      <c r="A9791" s="365" t="s">
        <v>9944</v>
      </c>
      <c r="B9791" s="366">
        <v>218.02</v>
      </c>
    </row>
    <row r="9792" spans="1:2">
      <c r="A9792" s="365" t="s">
        <v>9945</v>
      </c>
      <c r="B9792" s="366">
        <v>107.36</v>
      </c>
    </row>
    <row r="9793" spans="1:2">
      <c r="A9793" s="365" t="s">
        <v>9946</v>
      </c>
      <c r="B9793" s="366">
        <v>107.36</v>
      </c>
    </row>
    <row r="9794" spans="1:2">
      <c r="A9794" s="365" t="s">
        <v>9947</v>
      </c>
      <c r="B9794" s="366">
        <v>244.44</v>
      </c>
    </row>
    <row r="9795" spans="1:2">
      <c r="A9795" s="365" t="s">
        <v>9948</v>
      </c>
      <c r="B9795" s="366">
        <v>244.44</v>
      </c>
    </row>
    <row r="9796" spans="1:2">
      <c r="A9796" s="365" t="s">
        <v>9949</v>
      </c>
      <c r="B9796" s="366">
        <v>229.58</v>
      </c>
    </row>
    <row r="9797" spans="1:2">
      <c r="A9797" s="365" t="s">
        <v>9950</v>
      </c>
      <c r="B9797" s="366">
        <v>229.58</v>
      </c>
    </row>
    <row r="9798" spans="1:2">
      <c r="A9798" s="365" t="s">
        <v>9951</v>
      </c>
      <c r="B9798" s="366">
        <v>178.02</v>
      </c>
    </row>
    <row r="9799" spans="1:2">
      <c r="A9799" s="365" t="s">
        <v>9952</v>
      </c>
      <c r="B9799" s="366">
        <v>178.02</v>
      </c>
    </row>
    <row r="9800" spans="1:2">
      <c r="A9800" s="365" t="s">
        <v>9953</v>
      </c>
      <c r="B9800" s="366">
        <v>31.32</v>
      </c>
    </row>
    <row r="9801" spans="1:2">
      <c r="A9801" s="365" t="s">
        <v>9954</v>
      </c>
      <c r="B9801" s="366">
        <v>28.45</v>
      </c>
    </row>
    <row r="9802" spans="1:2">
      <c r="A9802" s="365" t="s">
        <v>9955</v>
      </c>
      <c r="B9802" s="366">
        <v>35.56</v>
      </c>
    </row>
    <row r="9803" spans="1:2">
      <c r="A9803" s="365" t="s">
        <v>9956</v>
      </c>
      <c r="B9803" s="366">
        <v>32.68</v>
      </c>
    </row>
    <row r="9804" spans="1:2">
      <c r="A9804" s="365" t="s">
        <v>9957</v>
      </c>
      <c r="B9804" s="366">
        <v>39.369999999999997</v>
      </c>
    </row>
    <row r="9805" spans="1:2">
      <c r="A9805" s="365" t="s">
        <v>9958</v>
      </c>
      <c r="B9805" s="366">
        <v>36.49</v>
      </c>
    </row>
    <row r="9806" spans="1:2">
      <c r="A9806" s="365" t="s">
        <v>9959</v>
      </c>
      <c r="B9806" s="366">
        <v>46.79</v>
      </c>
    </row>
    <row r="9807" spans="1:2">
      <c r="A9807" s="365" t="s">
        <v>9960</v>
      </c>
      <c r="B9807" s="366">
        <v>43.92</v>
      </c>
    </row>
    <row r="9808" spans="1:2">
      <c r="A9808" s="365" t="s">
        <v>9961</v>
      </c>
      <c r="B9808" s="366">
        <v>61.49</v>
      </c>
    </row>
    <row r="9809" spans="1:2">
      <c r="A9809" s="365" t="s">
        <v>9962</v>
      </c>
      <c r="B9809" s="366">
        <v>58.56</v>
      </c>
    </row>
    <row r="9810" spans="1:2">
      <c r="A9810" s="365" t="s">
        <v>9963</v>
      </c>
      <c r="B9810" s="366">
        <v>628.58000000000004</v>
      </c>
    </row>
    <row r="9811" spans="1:2">
      <c r="A9811" s="365" t="s">
        <v>9964</v>
      </c>
      <c r="B9811" s="366">
        <v>600.98</v>
      </c>
    </row>
    <row r="9812" spans="1:2">
      <c r="A9812" s="365" t="s">
        <v>9965</v>
      </c>
      <c r="B9812" s="366">
        <v>613.91</v>
      </c>
    </row>
    <row r="9813" spans="1:2">
      <c r="A9813" s="365" t="s">
        <v>9966</v>
      </c>
      <c r="B9813" s="366">
        <v>586.30999999999995</v>
      </c>
    </row>
    <row r="9814" spans="1:2">
      <c r="A9814" s="365" t="s">
        <v>9967</v>
      </c>
      <c r="B9814" s="366">
        <v>612.61</v>
      </c>
    </row>
    <row r="9815" spans="1:2">
      <c r="A9815" s="365" t="s">
        <v>9968</v>
      </c>
      <c r="B9815" s="366">
        <v>585</v>
      </c>
    </row>
    <row r="9816" spans="1:2">
      <c r="A9816" s="365" t="s">
        <v>9969</v>
      </c>
      <c r="B9816" s="366">
        <v>51.63</v>
      </c>
    </row>
    <row r="9817" spans="1:2">
      <c r="A9817" s="365" t="s">
        <v>9970</v>
      </c>
      <c r="B9817" s="366">
        <v>47.57</v>
      </c>
    </row>
    <row r="9818" spans="1:2">
      <c r="A9818" s="365" t="s">
        <v>9971</v>
      </c>
      <c r="B9818" s="366">
        <v>29.88</v>
      </c>
    </row>
    <row r="9819" spans="1:2">
      <c r="A9819" s="365" t="s">
        <v>9972</v>
      </c>
      <c r="B9819" s="366">
        <v>27.75</v>
      </c>
    </row>
    <row r="9820" spans="1:2">
      <c r="A9820" s="365" t="s">
        <v>9973</v>
      </c>
      <c r="B9820" s="366">
        <v>126.29</v>
      </c>
    </row>
    <row r="9821" spans="1:2">
      <c r="A9821" s="365" t="s">
        <v>9974</v>
      </c>
      <c r="B9821" s="366">
        <v>119.61</v>
      </c>
    </row>
    <row r="9822" spans="1:2">
      <c r="A9822" s="365" t="s">
        <v>9975</v>
      </c>
      <c r="B9822" s="366">
        <v>217.33</v>
      </c>
    </row>
    <row r="9823" spans="1:2">
      <c r="A9823" s="365" t="s">
        <v>9976</v>
      </c>
      <c r="B9823" s="366">
        <v>206.68</v>
      </c>
    </row>
    <row r="9824" spans="1:2">
      <c r="A9824" s="365" t="s">
        <v>9977</v>
      </c>
      <c r="B9824" s="366">
        <v>97.15</v>
      </c>
    </row>
    <row r="9825" spans="1:2">
      <c r="A9825" s="365" t="s">
        <v>9978</v>
      </c>
      <c r="B9825" s="366">
        <v>92.01</v>
      </c>
    </row>
    <row r="9826" spans="1:2">
      <c r="A9826" s="365" t="s">
        <v>9979</v>
      </c>
      <c r="B9826" s="366">
        <v>167.17</v>
      </c>
    </row>
    <row r="9827" spans="1:2">
      <c r="A9827" s="365" t="s">
        <v>9980</v>
      </c>
      <c r="B9827" s="366">
        <v>158.97999999999999</v>
      </c>
    </row>
    <row r="9828" spans="1:2">
      <c r="A9828" s="365" t="s">
        <v>9981</v>
      </c>
      <c r="B9828" s="366">
        <v>82.57</v>
      </c>
    </row>
    <row r="9829" spans="1:2">
      <c r="A9829" s="365" t="s">
        <v>9982</v>
      </c>
      <c r="B9829" s="366">
        <v>78.2</v>
      </c>
    </row>
    <row r="9830" spans="1:2">
      <c r="A9830" s="365" t="s">
        <v>9983</v>
      </c>
      <c r="B9830" s="366">
        <v>142.1</v>
      </c>
    </row>
    <row r="9831" spans="1:2">
      <c r="A9831" s="365" t="s">
        <v>9984</v>
      </c>
      <c r="B9831" s="366">
        <v>135.13</v>
      </c>
    </row>
    <row r="9832" spans="1:2">
      <c r="A9832" s="365" t="s">
        <v>9985</v>
      </c>
      <c r="B9832" s="366">
        <v>26.55</v>
      </c>
    </row>
    <row r="9833" spans="1:2">
      <c r="A9833" s="365" t="s">
        <v>9986</v>
      </c>
      <c r="B9833" s="366">
        <v>23.01</v>
      </c>
    </row>
    <row r="9834" spans="1:2">
      <c r="A9834" s="365" t="s">
        <v>9987</v>
      </c>
      <c r="B9834" s="366">
        <v>51.7</v>
      </c>
    </row>
    <row r="9835" spans="1:2">
      <c r="A9835" s="365" t="s">
        <v>9988</v>
      </c>
      <c r="B9835" s="366">
        <v>50.5</v>
      </c>
    </row>
    <row r="9836" spans="1:2">
      <c r="A9836" s="365" t="s">
        <v>9989</v>
      </c>
      <c r="B9836" s="366">
        <v>9.6300000000000008</v>
      </c>
    </row>
    <row r="9837" spans="1:2">
      <c r="A9837" s="365" t="s">
        <v>9990</v>
      </c>
      <c r="B9837" s="366">
        <v>9.6300000000000008</v>
      </c>
    </row>
    <row r="9838" spans="1:2">
      <c r="A9838" s="365" t="s">
        <v>9991</v>
      </c>
      <c r="B9838" s="366">
        <v>10.3</v>
      </c>
    </row>
    <row r="9839" spans="1:2">
      <c r="A9839" s="365" t="s">
        <v>9992</v>
      </c>
      <c r="B9839" s="366">
        <v>10.3</v>
      </c>
    </row>
    <row r="9840" spans="1:2">
      <c r="A9840" s="365" t="s">
        <v>9993</v>
      </c>
      <c r="B9840" s="366">
        <v>11.37</v>
      </c>
    </row>
    <row r="9841" spans="1:2">
      <c r="A9841" s="365" t="s">
        <v>9994</v>
      </c>
      <c r="B9841" s="366">
        <v>11.37</v>
      </c>
    </row>
    <row r="9842" spans="1:2">
      <c r="A9842" s="365" t="s">
        <v>9995</v>
      </c>
      <c r="B9842" s="366">
        <v>10</v>
      </c>
    </row>
    <row r="9843" spans="1:2">
      <c r="A9843" s="365" t="s">
        <v>9996</v>
      </c>
      <c r="B9843" s="366">
        <v>10</v>
      </c>
    </row>
    <row r="9844" spans="1:2">
      <c r="A9844" s="365" t="s">
        <v>60</v>
      </c>
      <c r="B9844" s="366">
        <v>10.6</v>
      </c>
    </row>
    <row r="9845" spans="1:2">
      <c r="A9845" s="365" t="s">
        <v>9997</v>
      </c>
      <c r="B9845" s="366">
        <v>10.6</v>
      </c>
    </row>
    <row r="9846" spans="1:2">
      <c r="A9846" s="365" t="s">
        <v>9998</v>
      </c>
      <c r="B9846" s="366">
        <v>1850.24</v>
      </c>
    </row>
    <row r="9847" spans="1:2">
      <c r="A9847" s="365" t="s">
        <v>9999</v>
      </c>
      <c r="B9847" s="366">
        <v>1807.97</v>
      </c>
    </row>
    <row r="9848" spans="1:2">
      <c r="A9848" s="365" t="s">
        <v>10000</v>
      </c>
      <c r="B9848" s="366">
        <v>1480.19</v>
      </c>
    </row>
    <row r="9849" spans="1:2">
      <c r="A9849" s="365" t="s">
        <v>10001</v>
      </c>
      <c r="B9849" s="366">
        <v>1446.37</v>
      </c>
    </row>
    <row r="9850" spans="1:2">
      <c r="A9850" s="365" t="s">
        <v>10002</v>
      </c>
      <c r="B9850" s="366">
        <v>1295.17</v>
      </c>
    </row>
    <row r="9851" spans="1:2">
      <c r="A9851" s="365" t="s">
        <v>10003</v>
      </c>
      <c r="B9851" s="366">
        <v>1265.58</v>
      </c>
    </row>
    <row r="9852" spans="1:2">
      <c r="A9852" s="365" t="s">
        <v>10004</v>
      </c>
      <c r="B9852" s="366">
        <v>1036.1300000000001</v>
      </c>
    </row>
    <row r="9853" spans="1:2">
      <c r="A9853" s="365" t="s">
        <v>10005</v>
      </c>
      <c r="B9853" s="366">
        <v>1012.46</v>
      </c>
    </row>
    <row r="9854" spans="1:2">
      <c r="A9854" s="365" t="s">
        <v>10006</v>
      </c>
      <c r="B9854" s="366">
        <v>2459.52</v>
      </c>
    </row>
    <row r="9855" spans="1:2">
      <c r="A9855" s="365" t="s">
        <v>10007</v>
      </c>
      <c r="B9855" s="366">
        <v>2417.2399999999998</v>
      </c>
    </row>
    <row r="9856" spans="1:2">
      <c r="A9856" s="365" t="s">
        <v>10008</v>
      </c>
      <c r="B9856" s="366">
        <v>1967.61</v>
      </c>
    </row>
    <row r="9857" spans="1:2">
      <c r="A9857" s="365" t="s">
        <v>10009</v>
      </c>
      <c r="B9857" s="366">
        <v>1933.79</v>
      </c>
    </row>
    <row r="9858" spans="1:2">
      <c r="A9858" s="365" t="s">
        <v>10010</v>
      </c>
      <c r="B9858" s="366">
        <v>1721.66</v>
      </c>
    </row>
    <row r="9859" spans="1:2">
      <c r="A9859" s="365" t="s">
        <v>10011</v>
      </c>
      <c r="B9859" s="366">
        <v>1692.07</v>
      </c>
    </row>
    <row r="9860" spans="1:2">
      <c r="A9860" s="365" t="s">
        <v>10012</v>
      </c>
      <c r="B9860" s="366">
        <v>1377.33</v>
      </c>
    </row>
    <row r="9861" spans="1:2">
      <c r="A9861" s="365" t="s">
        <v>10013</v>
      </c>
      <c r="B9861" s="366">
        <v>1353.65</v>
      </c>
    </row>
    <row r="9862" spans="1:2">
      <c r="A9862" s="365" t="s">
        <v>10014</v>
      </c>
      <c r="B9862" s="366">
        <v>555.89</v>
      </c>
    </row>
    <row r="9863" spans="1:2">
      <c r="A9863" s="365" t="s">
        <v>10015</v>
      </c>
      <c r="B9863" s="366">
        <v>545.94000000000005</v>
      </c>
    </row>
    <row r="9864" spans="1:2">
      <c r="A9864" s="365" t="s">
        <v>10016</v>
      </c>
      <c r="B9864" s="366">
        <v>561.14</v>
      </c>
    </row>
    <row r="9865" spans="1:2">
      <c r="A9865" s="365" t="s">
        <v>10017</v>
      </c>
      <c r="B9865" s="366">
        <v>551.19000000000005</v>
      </c>
    </row>
    <row r="9866" spans="1:2">
      <c r="A9866" s="365" t="s">
        <v>10018</v>
      </c>
      <c r="B9866" s="366">
        <v>571.64</v>
      </c>
    </row>
    <row r="9867" spans="1:2">
      <c r="A9867" s="365" t="s">
        <v>10019</v>
      </c>
      <c r="B9867" s="366">
        <v>561.69000000000005</v>
      </c>
    </row>
    <row r="9868" spans="1:2">
      <c r="A9868" s="365" t="s">
        <v>10020</v>
      </c>
      <c r="B9868" s="366">
        <v>597.89</v>
      </c>
    </row>
    <row r="9869" spans="1:2">
      <c r="A9869" s="365" t="s">
        <v>10021</v>
      </c>
      <c r="B9869" s="366">
        <v>587.94000000000005</v>
      </c>
    </row>
    <row r="9870" spans="1:2">
      <c r="A9870" s="365" t="s">
        <v>10022</v>
      </c>
      <c r="B9870" s="366">
        <v>624.14</v>
      </c>
    </row>
    <row r="9871" spans="1:2">
      <c r="A9871" s="365" t="s">
        <v>10023</v>
      </c>
      <c r="B9871" s="366">
        <v>614.19000000000005</v>
      </c>
    </row>
    <row r="9872" spans="1:2">
      <c r="A9872" s="365" t="s">
        <v>10024</v>
      </c>
      <c r="B9872" s="366">
        <v>666.14</v>
      </c>
    </row>
    <row r="9873" spans="1:2">
      <c r="A9873" s="365" t="s">
        <v>10025</v>
      </c>
      <c r="B9873" s="366">
        <v>656.19</v>
      </c>
    </row>
    <row r="9874" spans="1:2">
      <c r="A9874" s="365" t="s">
        <v>10026</v>
      </c>
      <c r="B9874" s="366">
        <v>80.98</v>
      </c>
    </row>
    <row r="9875" spans="1:2">
      <c r="A9875" s="365" t="s">
        <v>10027</v>
      </c>
      <c r="B9875" s="366">
        <v>76.47</v>
      </c>
    </row>
    <row r="9876" spans="1:2">
      <c r="A9876" s="365" t="s">
        <v>10028</v>
      </c>
      <c r="B9876" s="366">
        <v>3.07</v>
      </c>
    </row>
    <row r="9877" spans="1:2">
      <c r="A9877" s="365" t="s">
        <v>10029</v>
      </c>
      <c r="B9877" s="366">
        <v>2.66</v>
      </c>
    </row>
    <row r="9878" spans="1:2">
      <c r="A9878" s="365" t="s">
        <v>10030</v>
      </c>
      <c r="B9878" s="366">
        <v>13.09</v>
      </c>
    </row>
    <row r="9879" spans="1:2">
      <c r="A9879" s="365" t="s">
        <v>10031</v>
      </c>
      <c r="B9879" s="366">
        <v>11.37</v>
      </c>
    </row>
    <row r="9880" spans="1:2">
      <c r="A9880" s="365" t="s">
        <v>10032</v>
      </c>
      <c r="B9880" s="366">
        <v>155.59</v>
      </c>
    </row>
    <row r="9881" spans="1:2">
      <c r="A9881" s="365" t="s">
        <v>10033</v>
      </c>
      <c r="B9881" s="366">
        <v>140.29</v>
      </c>
    </row>
    <row r="9882" spans="1:2">
      <c r="A9882" s="365" t="s">
        <v>10034</v>
      </c>
      <c r="B9882" s="366">
        <v>154.12</v>
      </c>
    </row>
    <row r="9883" spans="1:2">
      <c r="A9883" s="365" t="s">
        <v>10035</v>
      </c>
      <c r="B9883" s="366">
        <v>139.13999999999999</v>
      </c>
    </row>
    <row r="9884" spans="1:2">
      <c r="A9884" s="365" t="s">
        <v>141</v>
      </c>
      <c r="B9884" s="366">
        <v>301.81</v>
      </c>
    </row>
    <row r="9885" spans="1:2">
      <c r="A9885" s="365" t="s">
        <v>10036</v>
      </c>
      <c r="B9885" s="366">
        <v>293.32</v>
      </c>
    </row>
    <row r="9886" spans="1:2">
      <c r="A9886" s="365" t="s">
        <v>10037</v>
      </c>
      <c r="B9886" s="366">
        <v>655.83</v>
      </c>
    </row>
    <row r="9887" spans="1:2">
      <c r="A9887" s="365" t="s">
        <v>10038</v>
      </c>
      <c r="B9887" s="366">
        <v>643.59</v>
      </c>
    </row>
    <row r="9888" spans="1:2">
      <c r="A9888" s="365" t="s">
        <v>10039</v>
      </c>
      <c r="B9888" s="366">
        <v>621.99</v>
      </c>
    </row>
    <row r="9889" spans="1:2">
      <c r="A9889" s="365" t="s">
        <v>10040</v>
      </c>
      <c r="B9889" s="366">
        <v>609.75</v>
      </c>
    </row>
    <row r="9890" spans="1:2">
      <c r="A9890" s="365" t="s">
        <v>10041</v>
      </c>
      <c r="B9890" s="366">
        <v>61.3</v>
      </c>
    </row>
    <row r="9891" spans="1:2">
      <c r="A9891" s="365" t="s">
        <v>10042</v>
      </c>
      <c r="B9891" s="366">
        <v>58.25</v>
      </c>
    </row>
    <row r="9892" spans="1:2">
      <c r="A9892" s="365" t="s">
        <v>10043</v>
      </c>
      <c r="B9892" s="366">
        <v>191.57</v>
      </c>
    </row>
    <row r="9893" spans="1:2">
      <c r="A9893" s="365" t="s">
        <v>10044</v>
      </c>
      <c r="B9893" s="366">
        <v>186.53</v>
      </c>
    </row>
    <row r="9894" spans="1:2">
      <c r="A9894" s="365" t="s">
        <v>10045</v>
      </c>
      <c r="B9894" s="366">
        <v>191.92</v>
      </c>
    </row>
    <row r="9895" spans="1:2">
      <c r="A9895" s="365" t="s">
        <v>10046</v>
      </c>
      <c r="B9895" s="366">
        <v>186.88</v>
      </c>
    </row>
    <row r="9896" spans="1:2">
      <c r="A9896" s="365" t="s">
        <v>10047</v>
      </c>
      <c r="B9896" s="366">
        <v>192.8</v>
      </c>
    </row>
    <row r="9897" spans="1:2">
      <c r="A9897" s="365" t="s">
        <v>10048</v>
      </c>
      <c r="B9897" s="366">
        <v>187.76</v>
      </c>
    </row>
    <row r="9898" spans="1:2">
      <c r="A9898" s="365" t="s">
        <v>10049</v>
      </c>
      <c r="B9898" s="366">
        <v>197.22</v>
      </c>
    </row>
    <row r="9899" spans="1:2">
      <c r="A9899" s="365" t="s">
        <v>10050</v>
      </c>
      <c r="B9899" s="366">
        <v>191.69</v>
      </c>
    </row>
    <row r="9900" spans="1:2">
      <c r="A9900" s="365" t="s">
        <v>10051</v>
      </c>
      <c r="B9900" s="366">
        <v>197.67</v>
      </c>
    </row>
    <row r="9901" spans="1:2">
      <c r="A9901" s="365" t="s">
        <v>10052</v>
      </c>
      <c r="B9901" s="366">
        <v>192.14</v>
      </c>
    </row>
    <row r="9902" spans="1:2">
      <c r="A9902" s="365" t="s">
        <v>10053</v>
      </c>
      <c r="B9902" s="366">
        <v>198.8</v>
      </c>
    </row>
    <row r="9903" spans="1:2">
      <c r="A9903" s="365" t="s">
        <v>10054</v>
      </c>
      <c r="B9903" s="366">
        <v>193.26</v>
      </c>
    </row>
    <row r="9904" spans="1:2">
      <c r="A9904" s="365" t="s">
        <v>10055</v>
      </c>
      <c r="B9904" s="366">
        <v>208.58</v>
      </c>
    </row>
    <row r="9905" spans="1:2">
      <c r="A9905" s="365" t="s">
        <v>10056</v>
      </c>
      <c r="B9905" s="366">
        <v>202.56</v>
      </c>
    </row>
    <row r="9906" spans="1:2">
      <c r="A9906" s="365" t="s">
        <v>10057</v>
      </c>
      <c r="B9906" s="366">
        <v>209.03</v>
      </c>
    </row>
    <row r="9907" spans="1:2">
      <c r="A9907" s="365" t="s">
        <v>10058</v>
      </c>
      <c r="B9907" s="366">
        <v>203.01</v>
      </c>
    </row>
    <row r="9908" spans="1:2">
      <c r="A9908" s="365" t="s">
        <v>10059</v>
      </c>
      <c r="B9908" s="366">
        <v>210.16</v>
      </c>
    </row>
    <row r="9909" spans="1:2">
      <c r="A9909" s="365" t="s">
        <v>10060</v>
      </c>
      <c r="B9909" s="366">
        <v>204.14</v>
      </c>
    </row>
    <row r="9910" spans="1:2">
      <c r="A9910" s="365" t="s">
        <v>10061</v>
      </c>
      <c r="B9910" s="366">
        <v>257.85000000000002</v>
      </c>
    </row>
    <row r="9911" spans="1:2">
      <c r="A9911" s="365" t="s">
        <v>10062</v>
      </c>
      <c r="B9911" s="366">
        <v>251.66</v>
      </c>
    </row>
    <row r="9912" spans="1:2">
      <c r="A9912" s="365" t="s">
        <v>10063</v>
      </c>
      <c r="B9912" s="366">
        <v>258.3</v>
      </c>
    </row>
    <row r="9913" spans="1:2">
      <c r="A9913" s="365" t="s">
        <v>10064</v>
      </c>
      <c r="B9913" s="366">
        <v>252.11</v>
      </c>
    </row>
    <row r="9914" spans="1:2">
      <c r="A9914" s="365" t="s">
        <v>10065</v>
      </c>
      <c r="B9914" s="366">
        <v>259.43</v>
      </c>
    </row>
    <row r="9915" spans="1:2">
      <c r="A9915" s="365" t="s">
        <v>10066</v>
      </c>
      <c r="B9915" s="366">
        <v>253.24</v>
      </c>
    </row>
    <row r="9916" spans="1:2">
      <c r="A9916" s="365" t="s">
        <v>10067</v>
      </c>
      <c r="B9916" s="366">
        <v>432.55</v>
      </c>
    </row>
    <row r="9917" spans="1:2">
      <c r="A9917" s="365" t="s">
        <v>10068</v>
      </c>
      <c r="B9917" s="366">
        <v>424.99</v>
      </c>
    </row>
    <row r="9918" spans="1:2">
      <c r="A9918" s="365" t="s">
        <v>10069</v>
      </c>
      <c r="B9918" s="366">
        <v>264.22000000000003</v>
      </c>
    </row>
    <row r="9919" spans="1:2">
      <c r="A9919" s="365" t="s">
        <v>10070</v>
      </c>
      <c r="B9919" s="366">
        <v>259.45</v>
      </c>
    </row>
    <row r="9920" spans="1:2">
      <c r="A9920" s="365" t="s">
        <v>10071</v>
      </c>
      <c r="B9920" s="366">
        <v>400.32</v>
      </c>
    </row>
    <row r="9921" spans="1:2">
      <c r="A9921" s="365" t="s">
        <v>10072</v>
      </c>
      <c r="B9921" s="366">
        <v>392.75</v>
      </c>
    </row>
    <row r="9922" spans="1:2">
      <c r="A9922" s="365" t="s">
        <v>10073</v>
      </c>
      <c r="B9922" s="366">
        <v>231.98</v>
      </c>
    </row>
    <row r="9923" spans="1:2">
      <c r="A9923" s="365" t="s">
        <v>10074</v>
      </c>
      <c r="B9923" s="366">
        <v>227.21</v>
      </c>
    </row>
    <row r="9924" spans="1:2">
      <c r="A9924" s="365" t="s">
        <v>10075</v>
      </c>
      <c r="B9924" s="366">
        <v>234.96</v>
      </c>
    </row>
    <row r="9925" spans="1:2">
      <c r="A9925" s="365" t="s">
        <v>10076</v>
      </c>
      <c r="B9925" s="366">
        <v>230.55</v>
      </c>
    </row>
    <row r="9926" spans="1:2">
      <c r="A9926" s="365" t="s">
        <v>10077</v>
      </c>
      <c r="B9926" s="366">
        <v>171.24</v>
      </c>
    </row>
    <row r="9927" spans="1:2">
      <c r="A9927" s="365" t="s">
        <v>10078</v>
      </c>
      <c r="B9927" s="366">
        <v>168.02</v>
      </c>
    </row>
    <row r="9928" spans="1:2">
      <c r="A9928" s="365" t="s">
        <v>10079</v>
      </c>
      <c r="B9928" s="366">
        <v>441.92</v>
      </c>
    </row>
    <row r="9929" spans="1:2">
      <c r="A9929" s="365" t="s">
        <v>10080</v>
      </c>
      <c r="B9929" s="366">
        <v>435.82</v>
      </c>
    </row>
    <row r="9930" spans="1:2">
      <c r="A9930" s="365" t="s">
        <v>10081</v>
      </c>
      <c r="B9930" s="366">
        <v>195.89</v>
      </c>
    </row>
    <row r="9931" spans="1:2">
      <c r="A9931" s="365" t="s">
        <v>10082</v>
      </c>
      <c r="B9931" s="366">
        <v>192.35</v>
      </c>
    </row>
    <row r="9932" spans="1:2">
      <c r="A9932" s="365" t="s">
        <v>10083</v>
      </c>
      <c r="B9932" s="366">
        <v>240.43</v>
      </c>
    </row>
    <row r="9933" spans="1:2">
      <c r="A9933" s="365" t="s">
        <v>10084</v>
      </c>
      <c r="B9933" s="366">
        <v>236.45</v>
      </c>
    </row>
    <row r="9934" spans="1:2">
      <c r="A9934" s="365" t="s">
        <v>10085</v>
      </c>
      <c r="B9934" s="366">
        <v>19.03</v>
      </c>
    </row>
    <row r="9935" spans="1:2">
      <c r="A9935" s="365" t="s">
        <v>10086</v>
      </c>
      <c r="B9935" s="366">
        <v>17.559999999999999</v>
      </c>
    </row>
    <row r="9936" spans="1:2">
      <c r="A9936" s="365" t="s">
        <v>10087</v>
      </c>
      <c r="B9936" s="366">
        <v>15.43</v>
      </c>
    </row>
    <row r="9937" spans="1:2">
      <c r="A9937" s="365" t="s">
        <v>10088</v>
      </c>
      <c r="B9937" s="366">
        <v>13.96</v>
      </c>
    </row>
    <row r="9938" spans="1:2">
      <c r="A9938" s="365" t="s">
        <v>10089</v>
      </c>
      <c r="B9938" s="366">
        <v>101.56</v>
      </c>
    </row>
    <row r="9939" spans="1:2">
      <c r="A9939" s="365" t="s">
        <v>10090</v>
      </c>
      <c r="B9939" s="366">
        <v>100.38</v>
      </c>
    </row>
    <row r="9940" spans="1:2">
      <c r="A9940" s="365" t="s">
        <v>10091</v>
      </c>
      <c r="B9940" s="366">
        <v>152.71</v>
      </c>
    </row>
    <row r="9941" spans="1:2">
      <c r="A9941" s="365" t="s">
        <v>10092</v>
      </c>
      <c r="B9941" s="366">
        <v>151.19999999999999</v>
      </c>
    </row>
    <row r="9942" spans="1:2">
      <c r="A9942" s="365" t="s">
        <v>10093</v>
      </c>
      <c r="B9942" s="366">
        <v>198.73</v>
      </c>
    </row>
    <row r="9943" spans="1:2">
      <c r="A9943" s="365" t="s">
        <v>10094</v>
      </c>
      <c r="B9943" s="366">
        <v>196.9</v>
      </c>
    </row>
    <row r="9944" spans="1:2">
      <c r="A9944" s="365" t="s">
        <v>10095</v>
      </c>
      <c r="B9944" s="366">
        <v>233.88</v>
      </c>
    </row>
    <row r="9945" spans="1:2">
      <c r="A9945" s="365" t="s">
        <v>10096</v>
      </c>
      <c r="B9945" s="366">
        <v>231.71</v>
      </c>
    </row>
    <row r="9946" spans="1:2">
      <c r="A9946" s="365" t="s">
        <v>10097</v>
      </c>
      <c r="B9946" s="366">
        <v>77.760000000000005</v>
      </c>
    </row>
    <row r="9947" spans="1:2">
      <c r="A9947" s="365" t="s">
        <v>10098</v>
      </c>
      <c r="B9947" s="366">
        <v>77.39</v>
      </c>
    </row>
    <row r="9948" spans="1:2">
      <c r="A9948" s="365" t="s">
        <v>10099</v>
      </c>
      <c r="B9948" s="366">
        <v>101.96</v>
      </c>
    </row>
    <row r="9949" spans="1:2">
      <c r="A9949" s="365" t="s">
        <v>10100</v>
      </c>
      <c r="B9949" s="366">
        <v>101.59</v>
      </c>
    </row>
    <row r="9950" spans="1:2">
      <c r="A9950" s="365" t="s">
        <v>10101</v>
      </c>
      <c r="B9950" s="366">
        <v>93.6</v>
      </c>
    </row>
    <row r="9951" spans="1:2">
      <c r="A9951" s="365" t="s">
        <v>10102</v>
      </c>
      <c r="B9951" s="366">
        <v>89.44</v>
      </c>
    </row>
    <row r="9952" spans="1:2">
      <c r="A9952" s="365" t="s">
        <v>10103</v>
      </c>
      <c r="B9952" s="366">
        <v>13.23</v>
      </c>
    </row>
    <row r="9953" spans="1:2">
      <c r="A9953" s="365" t="s">
        <v>10104</v>
      </c>
      <c r="B9953" s="366">
        <v>11.67</v>
      </c>
    </row>
    <row r="9954" spans="1:2">
      <c r="A9954" s="365" t="s">
        <v>10105</v>
      </c>
      <c r="B9954" s="366">
        <v>218865.39</v>
      </c>
    </row>
    <row r="9955" spans="1:2">
      <c r="A9955" s="365" t="s">
        <v>10106</v>
      </c>
      <c r="B9955" s="366">
        <v>210685.79</v>
      </c>
    </row>
    <row r="9956" spans="1:2">
      <c r="A9956" s="365" t="s">
        <v>10107</v>
      </c>
      <c r="B9956" s="366">
        <v>5747.06</v>
      </c>
    </row>
    <row r="9957" spans="1:2">
      <c r="A9957" s="365" t="s">
        <v>10108</v>
      </c>
      <c r="B9957" s="366">
        <v>5680.83</v>
      </c>
    </row>
    <row r="9958" spans="1:2">
      <c r="A9958" s="365" t="s">
        <v>10109</v>
      </c>
      <c r="B9958" s="366">
        <v>8454.06</v>
      </c>
    </row>
    <row r="9959" spans="1:2">
      <c r="A9959" s="365" t="s">
        <v>10110</v>
      </c>
      <c r="B9959" s="366">
        <v>8387.83</v>
      </c>
    </row>
    <row r="9960" spans="1:2">
      <c r="A9960" s="365" t="s">
        <v>10111</v>
      </c>
      <c r="B9960" s="366">
        <v>985.74</v>
      </c>
    </row>
    <row r="9961" spans="1:2">
      <c r="A9961" s="365" t="s">
        <v>10112</v>
      </c>
      <c r="B9961" s="366">
        <v>921.2</v>
      </c>
    </row>
    <row r="9962" spans="1:2">
      <c r="A9962" s="365" t="s">
        <v>10113</v>
      </c>
      <c r="B9962" s="366">
        <v>1280.74</v>
      </c>
    </row>
    <row r="9963" spans="1:2">
      <c r="A9963" s="365" t="s">
        <v>10114</v>
      </c>
      <c r="B9963" s="366">
        <v>1216.2</v>
      </c>
    </row>
    <row r="9964" spans="1:2">
      <c r="A9964" s="365" t="s">
        <v>10115</v>
      </c>
      <c r="B9964" s="366">
        <v>97.45</v>
      </c>
    </row>
    <row r="9965" spans="1:2">
      <c r="A9965" s="365" t="s">
        <v>10116</v>
      </c>
      <c r="B9965" s="366">
        <v>93.49</v>
      </c>
    </row>
    <row r="9966" spans="1:2">
      <c r="A9966" s="365" t="s">
        <v>10117</v>
      </c>
      <c r="B9966" s="366">
        <v>120.06</v>
      </c>
    </row>
    <row r="9967" spans="1:2">
      <c r="A9967" s="365" t="s">
        <v>10118</v>
      </c>
      <c r="B9967" s="366">
        <v>116.09</v>
      </c>
    </row>
    <row r="9968" spans="1:2">
      <c r="A9968" s="365" t="s">
        <v>10119</v>
      </c>
      <c r="B9968" s="366">
        <v>142.66</v>
      </c>
    </row>
    <row r="9969" spans="1:2">
      <c r="A9969" s="365" t="s">
        <v>10120</v>
      </c>
      <c r="B9969" s="366">
        <v>138.69999999999999</v>
      </c>
    </row>
    <row r="9970" spans="1:2">
      <c r="A9970" s="365" t="s">
        <v>10121</v>
      </c>
      <c r="B9970" s="366">
        <v>165.26</v>
      </c>
    </row>
    <row r="9971" spans="1:2">
      <c r="A9971" s="365" t="s">
        <v>10122</v>
      </c>
      <c r="B9971" s="366">
        <v>161.30000000000001</v>
      </c>
    </row>
    <row r="9972" spans="1:2">
      <c r="A9972" s="365" t="s">
        <v>10123</v>
      </c>
      <c r="B9972" s="366">
        <v>113.45</v>
      </c>
    </row>
    <row r="9973" spans="1:2">
      <c r="A9973" s="365" t="s">
        <v>10124</v>
      </c>
      <c r="B9973" s="366">
        <v>108.23</v>
      </c>
    </row>
    <row r="9974" spans="1:2">
      <c r="A9974" s="365" t="s">
        <v>10125</v>
      </c>
      <c r="B9974" s="366">
        <v>150.66999999999999</v>
      </c>
    </row>
    <row r="9975" spans="1:2">
      <c r="A9975" s="365" t="s">
        <v>10126</v>
      </c>
      <c r="B9975" s="366">
        <v>145.44999999999999</v>
      </c>
    </row>
    <row r="9976" spans="1:2">
      <c r="A9976" s="365" t="s">
        <v>10127</v>
      </c>
      <c r="B9976" s="366">
        <v>187.89</v>
      </c>
    </row>
    <row r="9977" spans="1:2">
      <c r="A9977" s="365" t="s">
        <v>10128</v>
      </c>
      <c r="B9977" s="366">
        <v>182.67</v>
      </c>
    </row>
    <row r="9978" spans="1:2">
      <c r="A9978" s="365" t="s">
        <v>10129</v>
      </c>
      <c r="B9978" s="366">
        <v>225.11</v>
      </c>
    </row>
    <row r="9979" spans="1:2">
      <c r="A9979" s="365" t="s">
        <v>10130</v>
      </c>
      <c r="B9979" s="366">
        <v>219.89</v>
      </c>
    </row>
    <row r="9980" spans="1:2">
      <c r="A9980" s="365" t="s">
        <v>10131</v>
      </c>
      <c r="B9980" s="366">
        <v>262.33</v>
      </c>
    </row>
    <row r="9981" spans="1:2">
      <c r="A9981" s="365" t="s">
        <v>10132</v>
      </c>
      <c r="B9981" s="366">
        <v>257.12</v>
      </c>
    </row>
    <row r="9982" spans="1:2">
      <c r="A9982" s="365" t="s">
        <v>10133</v>
      </c>
      <c r="B9982" s="366">
        <v>111.65</v>
      </c>
    </row>
    <row r="9983" spans="1:2">
      <c r="A9983" s="365" t="s">
        <v>10134</v>
      </c>
      <c r="B9983" s="366">
        <v>106.64</v>
      </c>
    </row>
    <row r="9984" spans="1:2">
      <c r="A9984" s="365" t="s">
        <v>10135</v>
      </c>
      <c r="B9984" s="366">
        <v>134.25</v>
      </c>
    </row>
    <row r="9985" spans="1:2">
      <c r="A9985" s="365" t="s">
        <v>10136</v>
      </c>
      <c r="B9985" s="366">
        <v>129.24</v>
      </c>
    </row>
    <row r="9986" spans="1:2">
      <c r="A9986" s="365" t="s">
        <v>10137</v>
      </c>
      <c r="B9986" s="366">
        <v>156.85</v>
      </c>
    </row>
    <row r="9987" spans="1:2">
      <c r="A9987" s="365" t="s">
        <v>10138</v>
      </c>
      <c r="B9987" s="366">
        <v>151.85</v>
      </c>
    </row>
    <row r="9988" spans="1:2">
      <c r="A9988" s="365" t="s">
        <v>10139</v>
      </c>
      <c r="B9988" s="366">
        <v>179.46</v>
      </c>
    </row>
    <row r="9989" spans="1:2">
      <c r="A9989" s="365" t="s">
        <v>10140</v>
      </c>
      <c r="B9989" s="366">
        <v>174.45</v>
      </c>
    </row>
    <row r="9990" spans="1:2">
      <c r="A9990" s="365" t="s">
        <v>10141</v>
      </c>
      <c r="B9990" s="366">
        <v>227.49</v>
      </c>
    </row>
    <row r="9991" spans="1:2">
      <c r="A9991" s="365" t="s">
        <v>10142</v>
      </c>
      <c r="B9991" s="366">
        <v>222.48</v>
      </c>
    </row>
    <row r="9992" spans="1:2">
      <c r="A9992" s="365" t="s">
        <v>10143</v>
      </c>
      <c r="B9992" s="366">
        <v>121.4</v>
      </c>
    </row>
    <row r="9993" spans="1:2">
      <c r="A9993" s="365" t="s">
        <v>10144</v>
      </c>
      <c r="B9993" s="366">
        <v>115.98</v>
      </c>
    </row>
    <row r="9994" spans="1:2">
      <c r="A9994" s="365" t="s">
        <v>10145</v>
      </c>
      <c r="B9994" s="366">
        <v>158.62</v>
      </c>
    </row>
    <row r="9995" spans="1:2">
      <c r="A9995" s="365" t="s">
        <v>10146</v>
      </c>
      <c r="B9995" s="366">
        <v>153.19999999999999</v>
      </c>
    </row>
    <row r="9996" spans="1:2">
      <c r="A9996" s="365" t="s">
        <v>10147</v>
      </c>
      <c r="B9996" s="366">
        <v>195.84</v>
      </c>
    </row>
    <row r="9997" spans="1:2">
      <c r="A9997" s="365" t="s">
        <v>10148</v>
      </c>
      <c r="B9997" s="366">
        <v>190.42</v>
      </c>
    </row>
    <row r="9998" spans="1:2">
      <c r="A9998" s="365" t="s">
        <v>10149</v>
      </c>
      <c r="B9998" s="366">
        <v>239.3</v>
      </c>
    </row>
    <row r="9999" spans="1:2">
      <c r="A9999" s="365" t="s">
        <v>10150</v>
      </c>
      <c r="B9999" s="366">
        <v>233.05</v>
      </c>
    </row>
    <row r="10000" spans="1:2">
      <c r="A10000" s="365" t="s">
        <v>10151</v>
      </c>
      <c r="B10000" s="366">
        <v>276.52</v>
      </c>
    </row>
    <row r="10001" spans="1:2">
      <c r="A10001" s="365" t="s">
        <v>10152</v>
      </c>
      <c r="B10001" s="366">
        <v>270.27</v>
      </c>
    </row>
    <row r="10002" spans="1:2">
      <c r="A10002" s="365" t="s">
        <v>10153</v>
      </c>
      <c r="B10002" s="366">
        <v>177.26</v>
      </c>
    </row>
    <row r="10003" spans="1:2">
      <c r="A10003" s="365" t="s">
        <v>10154</v>
      </c>
      <c r="B10003" s="366">
        <v>163.91</v>
      </c>
    </row>
    <row r="10004" spans="1:2">
      <c r="A10004" s="365" t="s">
        <v>10155</v>
      </c>
      <c r="B10004" s="366">
        <v>199.86</v>
      </c>
    </row>
    <row r="10005" spans="1:2">
      <c r="A10005" s="365" t="s">
        <v>10156</v>
      </c>
      <c r="B10005" s="366">
        <v>186.51</v>
      </c>
    </row>
    <row r="10006" spans="1:2">
      <c r="A10006" s="365" t="s">
        <v>10157</v>
      </c>
      <c r="B10006" s="366">
        <v>222.47</v>
      </c>
    </row>
    <row r="10007" spans="1:2">
      <c r="A10007" s="365" t="s">
        <v>10158</v>
      </c>
      <c r="B10007" s="366">
        <v>209.12</v>
      </c>
    </row>
    <row r="10008" spans="1:2">
      <c r="A10008" s="365" t="s">
        <v>10159</v>
      </c>
      <c r="B10008" s="366">
        <v>245.07</v>
      </c>
    </row>
    <row r="10009" spans="1:2">
      <c r="A10009" s="365" t="s">
        <v>10160</v>
      </c>
      <c r="B10009" s="366">
        <v>231.72</v>
      </c>
    </row>
    <row r="10010" spans="1:2">
      <c r="A10010" s="365" t="s">
        <v>10161</v>
      </c>
      <c r="B10010" s="366">
        <v>293.10000000000002</v>
      </c>
    </row>
    <row r="10011" spans="1:2">
      <c r="A10011" s="365" t="s">
        <v>10162</v>
      </c>
      <c r="B10011" s="366">
        <v>279.75</v>
      </c>
    </row>
    <row r="10012" spans="1:2">
      <c r="A10012" s="365" t="s">
        <v>10163</v>
      </c>
      <c r="B10012" s="366">
        <v>187.01</v>
      </c>
    </row>
    <row r="10013" spans="1:2">
      <c r="A10013" s="365" t="s">
        <v>10164</v>
      </c>
      <c r="B10013" s="366">
        <v>173.25</v>
      </c>
    </row>
    <row r="10014" spans="1:2">
      <c r="A10014" s="365" t="s">
        <v>10165</v>
      </c>
      <c r="B10014" s="366">
        <v>224.23</v>
      </c>
    </row>
    <row r="10015" spans="1:2">
      <c r="A10015" s="365" t="s">
        <v>10166</v>
      </c>
      <c r="B10015" s="366">
        <v>210.47</v>
      </c>
    </row>
    <row r="10016" spans="1:2">
      <c r="A10016" s="365" t="s">
        <v>10167</v>
      </c>
      <c r="B10016" s="366">
        <v>261.45</v>
      </c>
    </row>
    <row r="10017" spans="1:2">
      <c r="A10017" s="365" t="s">
        <v>10168</v>
      </c>
      <c r="B10017" s="366">
        <v>247.69</v>
      </c>
    </row>
    <row r="10018" spans="1:2">
      <c r="A10018" s="365" t="s">
        <v>10169</v>
      </c>
      <c r="B10018" s="366">
        <v>320.52</v>
      </c>
    </row>
    <row r="10019" spans="1:2">
      <c r="A10019" s="365" t="s">
        <v>10170</v>
      </c>
      <c r="B10019" s="366">
        <v>303.83999999999997</v>
      </c>
    </row>
    <row r="10020" spans="1:2">
      <c r="A10020" s="365" t="s">
        <v>10171</v>
      </c>
      <c r="B10020" s="366">
        <v>357.74</v>
      </c>
    </row>
    <row r="10021" spans="1:2">
      <c r="A10021" s="365" t="s">
        <v>10172</v>
      </c>
      <c r="B10021" s="366">
        <v>341.06</v>
      </c>
    </row>
    <row r="10022" spans="1:2">
      <c r="A10022" s="365" t="s">
        <v>10173</v>
      </c>
      <c r="B10022" s="366">
        <v>2599.4499999999998</v>
      </c>
    </row>
    <row r="10023" spans="1:2">
      <c r="A10023" s="365" t="s">
        <v>10174</v>
      </c>
      <c r="B10023" s="366">
        <v>2377.9899999999998</v>
      </c>
    </row>
    <row r="10024" spans="1:2">
      <c r="A10024" s="365" t="s">
        <v>10175</v>
      </c>
      <c r="B10024" s="366">
        <v>3097.84</v>
      </c>
    </row>
    <row r="10025" spans="1:2">
      <c r="A10025" s="365" t="s">
        <v>10176</v>
      </c>
      <c r="B10025" s="366">
        <v>2839.39</v>
      </c>
    </row>
    <row r="10026" spans="1:2">
      <c r="A10026" s="365" t="s">
        <v>10177</v>
      </c>
      <c r="B10026" s="366">
        <v>3640.98</v>
      </c>
    </row>
    <row r="10027" spans="1:2">
      <c r="A10027" s="365" t="s">
        <v>10178</v>
      </c>
      <c r="B10027" s="366">
        <v>3359.36</v>
      </c>
    </row>
    <row r="10028" spans="1:2">
      <c r="A10028" s="365" t="s">
        <v>10179</v>
      </c>
      <c r="B10028" s="366">
        <v>4368.7700000000004</v>
      </c>
    </row>
    <row r="10029" spans="1:2">
      <c r="A10029" s="365" t="s">
        <v>10180</v>
      </c>
      <c r="B10029" s="366">
        <v>3989.99</v>
      </c>
    </row>
    <row r="10030" spans="1:2">
      <c r="A10030" s="365" t="s">
        <v>10181</v>
      </c>
      <c r="B10030" s="366">
        <v>5196.01</v>
      </c>
    </row>
    <row r="10031" spans="1:2">
      <c r="A10031" s="365" t="s">
        <v>10182</v>
      </c>
      <c r="B10031" s="366">
        <v>4706.75</v>
      </c>
    </row>
    <row r="10032" spans="1:2">
      <c r="A10032" s="365" t="s">
        <v>10183</v>
      </c>
      <c r="B10032" s="366">
        <v>934.24</v>
      </c>
    </row>
    <row r="10033" spans="1:2">
      <c r="A10033" s="365" t="s">
        <v>10184</v>
      </c>
      <c r="B10033" s="366">
        <v>842.07</v>
      </c>
    </row>
    <row r="10034" spans="1:2">
      <c r="A10034" s="365" t="s">
        <v>10185</v>
      </c>
      <c r="B10034" s="366">
        <v>1089.82</v>
      </c>
    </row>
    <row r="10035" spans="1:2">
      <c r="A10035" s="365" t="s">
        <v>10186</v>
      </c>
      <c r="B10035" s="366">
        <v>982.26</v>
      </c>
    </row>
    <row r="10036" spans="1:2">
      <c r="A10036" s="365" t="s">
        <v>10187</v>
      </c>
      <c r="B10036" s="366">
        <v>1464.96</v>
      </c>
    </row>
    <row r="10037" spans="1:2">
      <c r="A10037" s="365" t="s">
        <v>10188</v>
      </c>
      <c r="B10037" s="366">
        <v>1307.33</v>
      </c>
    </row>
    <row r="10038" spans="1:2">
      <c r="A10038" s="365" t="s">
        <v>10189</v>
      </c>
      <c r="B10038" s="366">
        <v>2668.55</v>
      </c>
    </row>
    <row r="10039" spans="1:2">
      <c r="A10039" s="365" t="s">
        <v>10190</v>
      </c>
      <c r="B10039" s="366">
        <v>2437.86</v>
      </c>
    </row>
    <row r="10040" spans="1:2">
      <c r="A10040" s="365" t="s">
        <v>10191</v>
      </c>
      <c r="B10040" s="366">
        <v>3178.47</v>
      </c>
    </row>
    <row r="10041" spans="1:2">
      <c r="A10041" s="365" t="s">
        <v>10192</v>
      </c>
      <c r="B10041" s="366">
        <v>2909.26</v>
      </c>
    </row>
    <row r="10042" spans="1:2">
      <c r="A10042" s="365" t="s">
        <v>10193</v>
      </c>
      <c r="B10042" s="366">
        <v>3728.85</v>
      </c>
    </row>
    <row r="10043" spans="1:2">
      <c r="A10043" s="365" t="s">
        <v>10194</v>
      </c>
      <c r="B10043" s="366">
        <v>3435.5</v>
      </c>
    </row>
    <row r="10044" spans="1:2">
      <c r="A10044" s="365" t="s">
        <v>10195</v>
      </c>
      <c r="B10044" s="366">
        <v>4486.96</v>
      </c>
    </row>
    <row r="10045" spans="1:2">
      <c r="A10045" s="365" t="s">
        <v>10196</v>
      </c>
      <c r="B10045" s="366">
        <v>4092.41</v>
      </c>
    </row>
    <row r="10046" spans="1:2">
      <c r="A10046" s="365" t="s">
        <v>10197</v>
      </c>
      <c r="B10046" s="366">
        <v>5348.68</v>
      </c>
    </row>
    <row r="10047" spans="1:2">
      <c r="A10047" s="365" t="s">
        <v>10198</v>
      </c>
      <c r="B10047" s="366">
        <v>4839.03</v>
      </c>
    </row>
    <row r="10048" spans="1:2">
      <c r="A10048" s="365" t="s">
        <v>10199</v>
      </c>
      <c r="B10048" s="366">
        <v>376.89</v>
      </c>
    </row>
    <row r="10049" spans="1:2">
      <c r="A10049" s="365" t="s">
        <v>10200</v>
      </c>
      <c r="B10049" s="366">
        <v>376.89</v>
      </c>
    </row>
    <row r="10050" spans="1:2">
      <c r="A10050" s="365" t="s">
        <v>10201</v>
      </c>
      <c r="B10050" s="366">
        <v>385.49</v>
      </c>
    </row>
    <row r="10051" spans="1:2">
      <c r="A10051" s="365" t="s">
        <v>10202</v>
      </c>
      <c r="B10051" s="366">
        <v>385.49</v>
      </c>
    </row>
    <row r="10052" spans="1:2">
      <c r="A10052" s="365" t="s">
        <v>10203</v>
      </c>
      <c r="B10052" s="366">
        <v>415</v>
      </c>
    </row>
    <row r="10053" spans="1:2">
      <c r="A10053" s="365" t="s">
        <v>10204</v>
      </c>
      <c r="B10053" s="366">
        <v>415</v>
      </c>
    </row>
    <row r="10054" spans="1:2">
      <c r="A10054" s="365" t="s">
        <v>10205</v>
      </c>
      <c r="B10054" s="366">
        <v>425</v>
      </c>
    </row>
    <row r="10055" spans="1:2">
      <c r="A10055" s="365" t="s">
        <v>10206</v>
      </c>
      <c r="B10055" s="366">
        <v>425</v>
      </c>
    </row>
    <row r="10056" spans="1:2">
      <c r="A10056" s="365" t="s">
        <v>10207</v>
      </c>
      <c r="B10056" s="366">
        <v>450</v>
      </c>
    </row>
    <row r="10057" spans="1:2">
      <c r="A10057" s="365" t="s">
        <v>10208</v>
      </c>
      <c r="B10057" s="366">
        <v>450</v>
      </c>
    </row>
    <row r="10058" spans="1:2">
      <c r="A10058" s="365" t="s">
        <v>10209</v>
      </c>
      <c r="B10058" s="366">
        <v>470</v>
      </c>
    </row>
    <row r="10059" spans="1:2">
      <c r="A10059" s="365" t="s">
        <v>10210</v>
      </c>
      <c r="B10059" s="366">
        <v>470</v>
      </c>
    </row>
    <row r="10060" spans="1:2">
      <c r="A10060" s="365" t="s">
        <v>10211</v>
      </c>
      <c r="B10060" s="366">
        <v>498</v>
      </c>
    </row>
    <row r="10061" spans="1:2">
      <c r="A10061" s="365" t="s">
        <v>10212</v>
      </c>
      <c r="B10061" s="366">
        <v>498</v>
      </c>
    </row>
    <row r="10062" spans="1:2">
      <c r="A10062" s="365" t="s">
        <v>10213</v>
      </c>
      <c r="B10062" s="366">
        <v>427.53</v>
      </c>
    </row>
    <row r="10063" spans="1:2">
      <c r="A10063" s="365" t="s">
        <v>10214</v>
      </c>
      <c r="B10063" s="366">
        <v>427.53</v>
      </c>
    </row>
    <row r="10064" spans="1:2">
      <c r="A10064" s="365" t="s">
        <v>10215</v>
      </c>
      <c r="B10064" s="366">
        <v>643.78</v>
      </c>
    </row>
    <row r="10065" spans="1:2">
      <c r="A10065" s="365" t="s">
        <v>10216</v>
      </c>
      <c r="B10065" s="366">
        <v>619.72</v>
      </c>
    </row>
    <row r="10066" spans="1:2">
      <c r="A10066" s="365" t="s">
        <v>10217</v>
      </c>
      <c r="B10066" s="366">
        <v>690.91</v>
      </c>
    </row>
    <row r="10067" spans="1:2">
      <c r="A10067" s="365" t="s">
        <v>10218</v>
      </c>
      <c r="B10067" s="366">
        <v>666.85</v>
      </c>
    </row>
    <row r="10068" spans="1:2">
      <c r="A10068" s="365" t="s">
        <v>10219</v>
      </c>
      <c r="B10068" s="366">
        <v>726.88</v>
      </c>
    </row>
    <row r="10069" spans="1:2">
      <c r="A10069" s="365" t="s">
        <v>10220</v>
      </c>
      <c r="B10069" s="366">
        <v>702.82</v>
      </c>
    </row>
    <row r="10070" spans="1:2">
      <c r="A10070" s="365" t="s">
        <v>10221</v>
      </c>
      <c r="B10070" s="366">
        <v>758.64</v>
      </c>
    </row>
    <row r="10071" spans="1:2">
      <c r="A10071" s="365" t="s">
        <v>10222</v>
      </c>
      <c r="B10071" s="366">
        <v>734.58</v>
      </c>
    </row>
    <row r="10072" spans="1:2">
      <c r="A10072" s="365" t="s">
        <v>10223</v>
      </c>
      <c r="B10072" s="366">
        <v>40</v>
      </c>
    </row>
    <row r="10073" spans="1:2">
      <c r="A10073" s="365" t="s">
        <v>10224</v>
      </c>
      <c r="B10073" s="366">
        <v>40</v>
      </c>
    </row>
    <row r="10074" spans="1:2">
      <c r="A10074" s="365" t="s">
        <v>10225</v>
      </c>
      <c r="B10074" s="366">
        <v>441.3</v>
      </c>
    </row>
    <row r="10075" spans="1:2">
      <c r="A10075" s="365" t="s">
        <v>10226</v>
      </c>
      <c r="B10075" s="366">
        <v>429.77</v>
      </c>
    </row>
    <row r="10076" spans="1:2">
      <c r="A10076" s="365" t="s">
        <v>10227</v>
      </c>
      <c r="B10076" s="366">
        <v>2330.19</v>
      </c>
    </row>
    <row r="10077" spans="1:2">
      <c r="A10077" s="365" t="s">
        <v>10228</v>
      </c>
      <c r="B10077" s="366">
        <v>2228.91</v>
      </c>
    </row>
    <row r="10078" spans="1:2">
      <c r="A10078" s="365" t="s">
        <v>10229</v>
      </c>
      <c r="B10078" s="366">
        <v>457.08</v>
      </c>
    </row>
    <row r="10079" spans="1:2">
      <c r="A10079" s="365" t="s">
        <v>10230</v>
      </c>
      <c r="B10079" s="366">
        <v>445.56</v>
      </c>
    </row>
    <row r="10080" spans="1:2">
      <c r="A10080" s="365" t="s">
        <v>10231</v>
      </c>
      <c r="B10080" s="366">
        <v>234.04</v>
      </c>
    </row>
    <row r="10081" spans="1:2">
      <c r="A10081" s="365" t="s">
        <v>10232</v>
      </c>
      <c r="B10081" s="366">
        <v>228.64</v>
      </c>
    </row>
    <row r="10082" spans="1:2">
      <c r="A10082" s="365" t="s">
        <v>10233</v>
      </c>
      <c r="B10082" s="366">
        <v>1776.7</v>
      </c>
    </row>
    <row r="10083" spans="1:2">
      <c r="A10083" s="365" t="s">
        <v>10234</v>
      </c>
      <c r="B10083" s="366">
        <v>1675.43</v>
      </c>
    </row>
    <row r="10084" spans="1:2">
      <c r="A10084" s="365" t="s">
        <v>10235</v>
      </c>
      <c r="B10084" s="366">
        <v>434.22</v>
      </c>
    </row>
    <row r="10085" spans="1:2">
      <c r="A10085" s="365" t="s">
        <v>10236</v>
      </c>
      <c r="B10085" s="366">
        <v>395.81</v>
      </c>
    </row>
    <row r="10086" spans="1:2">
      <c r="A10086" s="365" t="s">
        <v>10237</v>
      </c>
      <c r="B10086" s="366">
        <v>456.83</v>
      </c>
    </row>
    <row r="10087" spans="1:2">
      <c r="A10087" s="365" t="s">
        <v>10238</v>
      </c>
      <c r="B10087" s="366">
        <v>446.27</v>
      </c>
    </row>
    <row r="10088" spans="1:2">
      <c r="A10088" s="365" t="s">
        <v>10239</v>
      </c>
      <c r="B10088" s="366">
        <v>465.43</v>
      </c>
    </row>
    <row r="10089" spans="1:2">
      <c r="A10089" s="365" t="s">
        <v>10240</v>
      </c>
      <c r="B10089" s="366">
        <v>454.87</v>
      </c>
    </row>
    <row r="10090" spans="1:2">
      <c r="A10090" s="365" t="s">
        <v>10241</v>
      </c>
      <c r="B10090" s="366">
        <v>494.94</v>
      </c>
    </row>
    <row r="10091" spans="1:2">
      <c r="A10091" s="365" t="s">
        <v>10242</v>
      </c>
      <c r="B10091" s="366">
        <v>484.38</v>
      </c>
    </row>
    <row r="10092" spans="1:2">
      <c r="A10092" s="365" t="s">
        <v>10243</v>
      </c>
      <c r="B10092" s="366">
        <v>504.94</v>
      </c>
    </row>
    <row r="10093" spans="1:2">
      <c r="A10093" s="365" t="s">
        <v>10244</v>
      </c>
      <c r="B10093" s="366">
        <v>494.38</v>
      </c>
    </row>
    <row r="10094" spans="1:2">
      <c r="A10094" s="365" t="s">
        <v>10245</v>
      </c>
      <c r="B10094" s="366">
        <v>529.94000000000005</v>
      </c>
    </row>
    <row r="10095" spans="1:2">
      <c r="A10095" s="365" t="s">
        <v>10246</v>
      </c>
      <c r="B10095" s="366">
        <v>519.38</v>
      </c>
    </row>
    <row r="10096" spans="1:2">
      <c r="A10096" s="365" t="s">
        <v>10247</v>
      </c>
      <c r="B10096" s="366">
        <v>549.94000000000005</v>
      </c>
    </row>
    <row r="10097" spans="1:2">
      <c r="A10097" s="365" t="s">
        <v>10248</v>
      </c>
      <c r="B10097" s="366">
        <v>539.38</v>
      </c>
    </row>
    <row r="10098" spans="1:2">
      <c r="A10098" s="365" t="s">
        <v>10249</v>
      </c>
      <c r="B10098" s="366">
        <v>577.94000000000005</v>
      </c>
    </row>
    <row r="10099" spans="1:2">
      <c r="A10099" s="365" t="s">
        <v>10250</v>
      </c>
      <c r="B10099" s="366">
        <v>567.38</v>
      </c>
    </row>
    <row r="10100" spans="1:2">
      <c r="A10100" s="365" t="s">
        <v>10251</v>
      </c>
      <c r="B10100" s="366">
        <v>198.1</v>
      </c>
    </row>
    <row r="10101" spans="1:2">
      <c r="A10101" s="365" t="s">
        <v>10252</v>
      </c>
      <c r="B10101" s="366">
        <v>191.37</v>
      </c>
    </row>
    <row r="10102" spans="1:2">
      <c r="A10102" s="365" t="s">
        <v>10253</v>
      </c>
      <c r="B10102" s="366">
        <v>210.97</v>
      </c>
    </row>
    <row r="10103" spans="1:2">
      <c r="A10103" s="365" t="s">
        <v>10254</v>
      </c>
      <c r="B10103" s="366">
        <v>203.77</v>
      </c>
    </row>
    <row r="10104" spans="1:2">
      <c r="A10104" s="365" t="s">
        <v>10255</v>
      </c>
      <c r="B10104" s="366">
        <v>223.85</v>
      </c>
    </row>
    <row r="10105" spans="1:2">
      <c r="A10105" s="365" t="s">
        <v>10256</v>
      </c>
      <c r="B10105" s="366">
        <v>216.16</v>
      </c>
    </row>
    <row r="10106" spans="1:2">
      <c r="A10106" s="365" t="s">
        <v>10257</v>
      </c>
      <c r="B10106" s="366">
        <v>16.5</v>
      </c>
    </row>
    <row r="10107" spans="1:2">
      <c r="A10107" s="365" t="s">
        <v>10258</v>
      </c>
      <c r="B10107" s="366">
        <v>16.5</v>
      </c>
    </row>
    <row r="10108" spans="1:2">
      <c r="A10108" s="365" t="s">
        <v>10259</v>
      </c>
      <c r="B10108" s="366">
        <v>3.3</v>
      </c>
    </row>
    <row r="10109" spans="1:2">
      <c r="A10109" s="365" t="s">
        <v>10260</v>
      </c>
      <c r="B10109" s="366">
        <v>3.3</v>
      </c>
    </row>
    <row r="10110" spans="1:2">
      <c r="A10110" s="365" t="s">
        <v>10261</v>
      </c>
      <c r="B10110" s="366">
        <v>19.5</v>
      </c>
    </row>
    <row r="10111" spans="1:2">
      <c r="A10111" s="365" t="s">
        <v>10262</v>
      </c>
      <c r="B10111" s="366">
        <v>19.5</v>
      </c>
    </row>
    <row r="10112" spans="1:2">
      <c r="A10112" s="365" t="s">
        <v>10263</v>
      </c>
      <c r="B10112" s="366">
        <v>22.69</v>
      </c>
    </row>
    <row r="10113" spans="1:2">
      <c r="A10113" s="365" t="s">
        <v>10264</v>
      </c>
      <c r="B10113" s="366">
        <v>20</v>
      </c>
    </row>
    <row r="10114" spans="1:2">
      <c r="A10114" s="365" t="s">
        <v>10265</v>
      </c>
      <c r="B10114" s="366">
        <v>5.27</v>
      </c>
    </row>
    <row r="10115" spans="1:2">
      <c r="A10115" s="365" t="s">
        <v>10266</v>
      </c>
      <c r="B10115" s="366">
        <v>4.63</v>
      </c>
    </row>
    <row r="10116" spans="1:2">
      <c r="A10116" s="365" t="s">
        <v>10267</v>
      </c>
      <c r="B10116" s="366">
        <v>12.97</v>
      </c>
    </row>
    <row r="10117" spans="1:2">
      <c r="A10117" s="365" t="s">
        <v>10268</v>
      </c>
      <c r="B10117" s="366">
        <v>11.57</v>
      </c>
    </row>
    <row r="10118" spans="1:2">
      <c r="A10118" s="365" t="s">
        <v>10269</v>
      </c>
      <c r="B10118" s="366">
        <v>19566.39</v>
      </c>
    </row>
    <row r="10119" spans="1:2">
      <c r="A10119" s="365" t="s">
        <v>10270</v>
      </c>
      <c r="B10119" s="366">
        <v>18002.59</v>
      </c>
    </row>
    <row r="10120" spans="1:2">
      <c r="A10120" s="365" t="s">
        <v>10271</v>
      </c>
      <c r="B10120" s="366">
        <v>36900.49</v>
      </c>
    </row>
    <row r="10121" spans="1:2">
      <c r="A10121" s="365" t="s">
        <v>10272</v>
      </c>
      <c r="B10121" s="366">
        <v>34142.53</v>
      </c>
    </row>
    <row r="10122" spans="1:2">
      <c r="A10122" s="365" t="s">
        <v>10273</v>
      </c>
      <c r="B10122" s="366">
        <v>22337.69</v>
      </c>
    </row>
    <row r="10123" spans="1:2">
      <c r="A10123" s="365" t="s">
        <v>10274</v>
      </c>
      <c r="B10123" s="366">
        <v>20495.54</v>
      </c>
    </row>
    <row r="10124" spans="1:2">
      <c r="A10124" s="365" t="s">
        <v>10275</v>
      </c>
      <c r="B10124" s="366">
        <v>42090.52</v>
      </c>
    </row>
    <row r="10125" spans="1:2">
      <c r="A10125" s="365" t="s">
        <v>10276</v>
      </c>
      <c r="B10125" s="366">
        <v>39041.11</v>
      </c>
    </row>
    <row r="10126" spans="1:2">
      <c r="A10126" s="365" t="s">
        <v>10277</v>
      </c>
      <c r="B10126" s="366">
        <v>47858.23</v>
      </c>
    </row>
    <row r="10127" spans="1:2">
      <c r="A10127" s="365" t="s">
        <v>10278</v>
      </c>
      <c r="B10127" s="366">
        <v>44241.84</v>
      </c>
    </row>
    <row r="10128" spans="1:2">
      <c r="A10128" s="365" t="s">
        <v>10279</v>
      </c>
      <c r="B10128" s="366">
        <v>41708.769999999997</v>
      </c>
    </row>
    <row r="10129" spans="1:2">
      <c r="A10129" s="365" t="s">
        <v>10280</v>
      </c>
      <c r="B10129" s="366">
        <v>38524.11</v>
      </c>
    </row>
    <row r="10130" spans="1:2">
      <c r="A10130" s="365" t="s">
        <v>10281</v>
      </c>
      <c r="B10130" s="366">
        <v>49044.160000000003</v>
      </c>
    </row>
    <row r="10131" spans="1:2">
      <c r="A10131" s="365" t="s">
        <v>10282</v>
      </c>
      <c r="B10131" s="366">
        <v>45409.7</v>
      </c>
    </row>
    <row r="10132" spans="1:2">
      <c r="A10132" s="365" t="s">
        <v>10283</v>
      </c>
      <c r="B10132" s="366">
        <v>55212.95</v>
      </c>
    </row>
    <row r="10133" spans="1:2">
      <c r="A10133" s="365" t="s">
        <v>10284</v>
      </c>
      <c r="B10133" s="366">
        <v>51246.36</v>
      </c>
    </row>
    <row r="10134" spans="1:2">
      <c r="A10134" s="365" t="s">
        <v>10285</v>
      </c>
      <c r="B10134" s="366">
        <v>9199.7099999999991</v>
      </c>
    </row>
    <row r="10135" spans="1:2">
      <c r="A10135" s="365" t="s">
        <v>10286</v>
      </c>
      <c r="B10135" s="366">
        <v>8604.59</v>
      </c>
    </row>
    <row r="10136" spans="1:2">
      <c r="A10136" s="365" t="s">
        <v>10287</v>
      </c>
      <c r="B10136" s="366">
        <v>10754.86</v>
      </c>
    </row>
    <row r="10137" spans="1:2">
      <c r="A10137" s="365" t="s">
        <v>10288</v>
      </c>
      <c r="B10137" s="366">
        <v>10754.86</v>
      </c>
    </row>
    <row r="10138" spans="1:2">
      <c r="A10138" s="365" t="s">
        <v>10289</v>
      </c>
      <c r="B10138" s="366">
        <v>599.61</v>
      </c>
    </row>
    <row r="10139" spans="1:2">
      <c r="A10139" s="365" t="s">
        <v>10290</v>
      </c>
      <c r="B10139" s="366">
        <v>580.41</v>
      </c>
    </row>
    <row r="10140" spans="1:2">
      <c r="A10140" s="365" t="s">
        <v>10291</v>
      </c>
      <c r="B10140" s="366">
        <v>168.36</v>
      </c>
    </row>
    <row r="10141" spans="1:2">
      <c r="A10141" s="365" t="s">
        <v>10292</v>
      </c>
      <c r="B10141" s="366">
        <v>153.31</v>
      </c>
    </row>
    <row r="10142" spans="1:2">
      <c r="A10142" s="365" t="s">
        <v>10293</v>
      </c>
      <c r="B10142" s="366">
        <v>430.38</v>
      </c>
    </row>
    <row r="10143" spans="1:2">
      <c r="A10143" s="365" t="s">
        <v>10294</v>
      </c>
      <c r="B10143" s="366">
        <v>410.41</v>
      </c>
    </row>
    <row r="10144" spans="1:2">
      <c r="A10144" s="365" t="s">
        <v>10295</v>
      </c>
      <c r="B10144" s="366">
        <v>149.53</v>
      </c>
    </row>
    <row r="10145" spans="1:2">
      <c r="A10145" s="365" t="s">
        <v>10296</v>
      </c>
      <c r="B10145" s="366">
        <v>129.56</v>
      </c>
    </row>
    <row r="10146" spans="1:2">
      <c r="A10146" s="365" t="s">
        <v>10297</v>
      </c>
      <c r="B10146" s="366">
        <v>75.47</v>
      </c>
    </row>
    <row r="10147" spans="1:2">
      <c r="A10147" s="365" t="s">
        <v>10298</v>
      </c>
      <c r="B10147" s="366">
        <v>72.599999999999994</v>
      </c>
    </row>
    <row r="10148" spans="1:2">
      <c r="A10148" s="365" t="s">
        <v>10299</v>
      </c>
      <c r="B10148" s="366">
        <v>53.89</v>
      </c>
    </row>
    <row r="10149" spans="1:2">
      <c r="A10149" s="365" t="s">
        <v>10300</v>
      </c>
      <c r="B10149" s="366">
        <v>49.71</v>
      </c>
    </row>
    <row r="10150" spans="1:2">
      <c r="A10150" s="365" t="s">
        <v>10301</v>
      </c>
      <c r="B10150" s="366">
        <v>123.18</v>
      </c>
    </row>
    <row r="10151" spans="1:2">
      <c r="A10151" s="365" t="s">
        <v>10302</v>
      </c>
      <c r="B10151" s="366">
        <v>119.13</v>
      </c>
    </row>
    <row r="10152" spans="1:2">
      <c r="A10152" s="365" t="s">
        <v>10303</v>
      </c>
      <c r="B10152" s="366">
        <v>31.7</v>
      </c>
    </row>
    <row r="10153" spans="1:2">
      <c r="A10153" s="365" t="s">
        <v>10304</v>
      </c>
      <c r="B10153" s="366">
        <v>28.82</v>
      </c>
    </row>
    <row r="10154" spans="1:2">
      <c r="A10154" s="365" t="s">
        <v>10305</v>
      </c>
      <c r="B10154" s="366">
        <v>56.32</v>
      </c>
    </row>
    <row r="10155" spans="1:2">
      <c r="A10155" s="365" t="s">
        <v>10306</v>
      </c>
      <c r="B10155" s="366">
        <v>53.91</v>
      </c>
    </row>
    <row r="10156" spans="1:2">
      <c r="A10156" s="365" t="s">
        <v>10307</v>
      </c>
      <c r="B10156" s="366">
        <v>651.80999999999995</v>
      </c>
    </row>
    <row r="10157" spans="1:2">
      <c r="A10157" s="365" t="s">
        <v>10308</v>
      </c>
      <c r="B10157" s="366">
        <v>634.57000000000005</v>
      </c>
    </row>
    <row r="10158" spans="1:2">
      <c r="A10158" s="365" t="s">
        <v>10309</v>
      </c>
      <c r="B10158" s="366">
        <v>206.15</v>
      </c>
    </row>
    <row r="10159" spans="1:2">
      <c r="A10159" s="365" t="s">
        <v>10310</v>
      </c>
      <c r="B10159" s="366">
        <v>203.3</v>
      </c>
    </row>
    <row r="10160" spans="1:2">
      <c r="A10160" s="365" t="s">
        <v>10311</v>
      </c>
      <c r="B10160" s="366">
        <v>75.81</v>
      </c>
    </row>
    <row r="10161" spans="1:2">
      <c r="A10161" s="365" t="s">
        <v>10312</v>
      </c>
      <c r="B10161" s="366">
        <v>73.989999999999995</v>
      </c>
    </row>
    <row r="10162" spans="1:2">
      <c r="A10162" s="365" t="s">
        <v>10313</v>
      </c>
      <c r="B10162" s="366">
        <v>4234.26</v>
      </c>
    </row>
    <row r="10163" spans="1:2">
      <c r="A10163" s="365" t="s">
        <v>10314</v>
      </c>
      <c r="B10163" s="366">
        <v>4188.28</v>
      </c>
    </row>
    <row r="10164" spans="1:2">
      <c r="A10164" s="365" t="s">
        <v>10315</v>
      </c>
      <c r="B10164" s="366">
        <v>2260.46</v>
      </c>
    </row>
    <row r="10165" spans="1:2">
      <c r="A10165" s="365" t="s">
        <v>10316</v>
      </c>
      <c r="B10165" s="366">
        <v>2219.31</v>
      </c>
    </row>
    <row r="10166" spans="1:2">
      <c r="A10166" s="365" t="s">
        <v>10317</v>
      </c>
      <c r="B10166" s="366">
        <v>24.01</v>
      </c>
    </row>
    <row r="10167" spans="1:2">
      <c r="A10167" s="365" t="s">
        <v>10318</v>
      </c>
      <c r="B10167" s="366">
        <v>20.8</v>
      </c>
    </row>
    <row r="10168" spans="1:2">
      <c r="A10168" s="365" t="s">
        <v>10319</v>
      </c>
      <c r="B10168" s="366">
        <v>11.53</v>
      </c>
    </row>
    <row r="10169" spans="1:2">
      <c r="A10169" s="365" t="s">
        <v>10320</v>
      </c>
      <c r="B10169" s="366">
        <v>10.11</v>
      </c>
    </row>
    <row r="10170" spans="1:2">
      <c r="A10170" s="365" t="s">
        <v>10321</v>
      </c>
      <c r="B10170" s="366">
        <v>1130.6300000000001</v>
      </c>
    </row>
    <row r="10171" spans="1:2">
      <c r="A10171" s="365" t="s">
        <v>10322</v>
      </c>
      <c r="B10171" s="366">
        <v>1008.68</v>
      </c>
    </row>
    <row r="10172" spans="1:2">
      <c r="A10172" s="365" t="s">
        <v>10323</v>
      </c>
      <c r="B10172" s="366">
        <v>699.18</v>
      </c>
    </row>
    <row r="10173" spans="1:2">
      <c r="A10173" s="365" t="s">
        <v>10324</v>
      </c>
      <c r="B10173" s="366">
        <v>671.26</v>
      </c>
    </row>
    <row r="10174" spans="1:2">
      <c r="A10174" s="365" t="s">
        <v>10325</v>
      </c>
      <c r="B10174" s="366">
        <v>459.85</v>
      </c>
    </row>
    <row r="10175" spans="1:2">
      <c r="A10175" s="365" t="s">
        <v>10326</v>
      </c>
      <c r="B10175" s="366">
        <v>418.52</v>
      </c>
    </row>
    <row r="10176" spans="1:2">
      <c r="A10176" s="365" t="s">
        <v>10327</v>
      </c>
      <c r="B10176" s="366">
        <v>565.70000000000005</v>
      </c>
    </row>
    <row r="10177" spans="1:2">
      <c r="A10177" s="365" t="s">
        <v>10328</v>
      </c>
      <c r="B10177" s="366">
        <v>512.37</v>
      </c>
    </row>
    <row r="10178" spans="1:2">
      <c r="A10178" s="365" t="s">
        <v>10329</v>
      </c>
      <c r="B10178" s="366">
        <v>398.75</v>
      </c>
    </row>
    <row r="10179" spans="1:2">
      <c r="A10179" s="365" t="s">
        <v>10330</v>
      </c>
      <c r="B10179" s="366">
        <v>365.58</v>
      </c>
    </row>
    <row r="10180" spans="1:2">
      <c r="A10180" s="365" t="s">
        <v>10331</v>
      </c>
      <c r="B10180" s="366">
        <v>498.37</v>
      </c>
    </row>
    <row r="10181" spans="1:2">
      <c r="A10181" s="365" t="s">
        <v>10332</v>
      </c>
      <c r="B10181" s="366">
        <v>451.89</v>
      </c>
    </row>
    <row r="10182" spans="1:2">
      <c r="A10182" s="365" t="s">
        <v>10333</v>
      </c>
      <c r="B10182" s="366">
        <v>607.02</v>
      </c>
    </row>
    <row r="10183" spans="1:2">
      <c r="A10183" s="365" t="s">
        <v>10334</v>
      </c>
      <c r="B10183" s="366">
        <v>546.03</v>
      </c>
    </row>
    <row r="10184" spans="1:2">
      <c r="A10184" s="365" t="s">
        <v>10335</v>
      </c>
      <c r="B10184" s="366">
        <v>718.38</v>
      </c>
    </row>
    <row r="10185" spans="1:2">
      <c r="A10185" s="365" t="s">
        <v>10336</v>
      </c>
      <c r="B10185" s="366">
        <v>642.52</v>
      </c>
    </row>
    <row r="10186" spans="1:2">
      <c r="A10186" s="365" t="s">
        <v>10337</v>
      </c>
      <c r="B10186" s="366">
        <v>86.09</v>
      </c>
    </row>
    <row r="10187" spans="1:2">
      <c r="A10187" s="365" t="s">
        <v>10338</v>
      </c>
      <c r="B10187" s="366">
        <v>74.98</v>
      </c>
    </row>
    <row r="10188" spans="1:2">
      <c r="A10188" s="365" t="s">
        <v>10339</v>
      </c>
      <c r="B10188" s="366">
        <v>172.19</v>
      </c>
    </row>
    <row r="10189" spans="1:2">
      <c r="A10189" s="365" t="s">
        <v>10340</v>
      </c>
      <c r="B10189" s="366">
        <v>149.96</v>
      </c>
    </row>
    <row r="10190" spans="1:2">
      <c r="A10190" s="365" t="s">
        <v>10341</v>
      </c>
      <c r="B10190" s="366">
        <v>256.86</v>
      </c>
    </row>
    <row r="10191" spans="1:2">
      <c r="A10191" s="365" t="s">
        <v>10342</v>
      </c>
      <c r="B10191" s="366">
        <v>235.06</v>
      </c>
    </row>
    <row r="10192" spans="1:2">
      <c r="A10192" s="365" t="s">
        <v>10343</v>
      </c>
      <c r="B10192" s="366">
        <v>334.03</v>
      </c>
    </row>
    <row r="10193" spans="1:2">
      <c r="A10193" s="365" t="s">
        <v>10344</v>
      </c>
      <c r="B10193" s="366">
        <v>302.88</v>
      </c>
    </row>
    <row r="10194" spans="1:2">
      <c r="A10194" s="365" t="s">
        <v>10345</v>
      </c>
      <c r="B10194" s="366">
        <v>646.08000000000004</v>
      </c>
    </row>
    <row r="10195" spans="1:2">
      <c r="A10195" s="365" t="s">
        <v>10346</v>
      </c>
      <c r="B10195" s="366">
        <v>580.84</v>
      </c>
    </row>
    <row r="10196" spans="1:2">
      <c r="A10196" s="365" t="s">
        <v>10347</v>
      </c>
      <c r="B10196" s="366">
        <v>775.18</v>
      </c>
    </row>
    <row r="10197" spans="1:2">
      <c r="A10197" s="365" t="s">
        <v>10348</v>
      </c>
      <c r="B10197" s="366">
        <v>692.7</v>
      </c>
    </row>
    <row r="10198" spans="1:2">
      <c r="A10198" s="365" t="s">
        <v>10349</v>
      </c>
      <c r="B10198" s="366">
        <v>888.1</v>
      </c>
    </row>
    <row r="10199" spans="1:2">
      <c r="A10199" s="365" t="s">
        <v>10350</v>
      </c>
      <c r="B10199" s="366">
        <v>788.88</v>
      </c>
    </row>
    <row r="10200" spans="1:2">
      <c r="A10200" s="365" t="s">
        <v>10351</v>
      </c>
      <c r="B10200" s="366">
        <v>1060.24</v>
      </c>
    </row>
    <row r="10201" spans="1:2">
      <c r="A10201" s="365" t="s">
        <v>10352</v>
      </c>
      <c r="B10201" s="366">
        <v>938.02</v>
      </c>
    </row>
    <row r="10202" spans="1:2">
      <c r="A10202" s="365" t="s">
        <v>10353</v>
      </c>
      <c r="B10202" s="366">
        <v>150.63999999999999</v>
      </c>
    </row>
    <row r="10203" spans="1:2">
      <c r="A10203" s="365" t="s">
        <v>10354</v>
      </c>
      <c r="B10203" s="366">
        <v>130.91</v>
      </c>
    </row>
    <row r="10204" spans="1:2">
      <c r="A10204" s="365" t="s">
        <v>10355</v>
      </c>
      <c r="B10204" s="366">
        <v>1469.88</v>
      </c>
    </row>
    <row r="10205" spans="1:2">
      <c r="A10205" s="365" t="s">
        <v>10356</v>
      </c>
      <c r="B10205" s="366">
        <v>1399.94</v>
      </c>
    </row>
    <row r="10206" spans="1:2">
      <c r="A10206" s="365" t="s">
        <v>10357</v>
      </c>
      <c r="B10206" s="366">
        <v>1442.68</v>
      </c>
    </row>
    <row r="10207" spans="1:2">
      <c r="A10207" s="365" t="s">
        <v>10358</v>
      </c>
      <c r="B10207" s="366">
        <v>1376.37</v>
      </c>
    </row>
    <row r="10208" spans="1:2">
      <c r="A10208" s="365" t="s">
        <v>10359</v>
      </c>
      <c r="B10208" s="366">
        <v>278.33</v>
      </c>
    </row>
    <row r="10209" spans="1:2">
      <c r="A10209" s="365" t="s">
        <v>10360</v>
      </c>
      <c r="B10209" s="366">
        <v>266.43</v>
      </c>
    </row>
    <row r="10210" spans="1:2">
      <c r="A10210" s="365" t="s">
        <v>10361</v>
      </c>
      <c r="B10210" s="366">
        <v>274.25</v>
      </c>
    </row>
    <row r="10211" spans="1:2">
      <c r="A10211" s="365" t="s">
        <v>10362</v>
      </c>
      <c r="B10211" s="366">
        <v>262.89999999999998</v>
      </c>
    </row>
    <row r="10212" spans="1:2">
      <c r="A10212" s="365" t="s">
        <v>10363</v>
      </c>
      <c r="B10212" s="366">
        <v>303.95999999999998</v>
      </c>
    </row>
    <row r="10213" spans="1:2">
      <c r="A10213" s="365" t="s">
        <v>10364</v>
      </c>
      <c r="B10213" s="366">
        <v>289.67</v>
      </c>
    </row>
    <row r="10214" spans="1:2">
      <c r="A10214" s="365" t="s">
        <v>10365</v>
      </c>
      <c r="B10214" s="366">
        <v>340.21</v>
      </c>
    </row>
    <row r="10215" spans="1:2">
      <c r="A10215" s="365" t="s">
        <v>10366</v>
      </c>
      <c r="B10215" s="366">
        <v>320.05</v>
      </c>
    </row>
    <row r="10216" spans="1:2">
      <c r="A10216" s="365" t="s">
        <v>10367</v>
      </c>
      <c r="B10216" s="366">
        <v>375.88</v>
      </c>
    </row>
    <row r="10217" spans="1:2">
      <c r="A10217" s="365" t="s">
        <v>10368</v>
      </c>
      <c r="B10217" s="366">
        <v>351.99</v>
      </c>
    </row>
    <row r="10218" spans="1:2">
      <c r="A10218" s="365" t="s">
        <v>10369</v>
      </c>
      <c r="B10218" s="366">
        <v>144.34</v>
      </c>
    </row>
    <row r="10219" spans="1:2">
      <c r="A10219" s="365" t="s">
        <v>10370</v>
      </c>
      <c r="B10219" s="366">
        <v>137.46</v>
      </c>
    </row>
    <row r="10220" spans="1:2">
      <c r="A10220" s="365" t="s">
        <v>10371</v>
      </c>
      <c r="B10220" s="366">
        <v>141.62</v>
      </c>
    </row>
    <row r="10221" spans="1:2">
      <c r="A10221" s="365" t="s">
        <v>10372</v>
      </c>
      <c r="B10221" s="366">
        <v>135.1</v>
      </c>
    </row>
    <row r="10222" spans="1:2">
      <c r="A10222" s="365" t="s">
        <v>10373</v>
      </c>
      <c r="B10222" s="366">
        <v>154.86000000000001</v>
      </c>
    </row>
    <row r="10223" spans="1:2">
      <c r="A10223" s="365" t="s">
        <v>10374</v>
      </c>
      <c r="B10223" s="366">
        <v>147.16</v>
      </c>
    </row>
    <row r="10224" spans="1:2">
      <c r="A10224" s="365" t="s">
        <v>10375</v>
      </c>
      <c r="B10224" s="366">
        <v>177.14</v>
      </c>
    </row>
    <row r="10225" spans="1:2">
      <c r="A10225" s="365" t="s">
        <v>10376</v>
      </c>
      <c r="B10225" s="366">
        <v>165.88</v>
      </c>
    </row>
    <row r="10226" spans="1:2">
      <c r="A10226" s="365" t="s">
        <v>10377</v>
      </c>
      <c r="B10226" s="366">
        <v>196.6</v>
      </c>
    </row>
    <row r="10227" spans="1:2">
      <c r="A10227" s="365" t="s">
        <v>10378</v>
      </c>
      <c r="B10227" s="366">
        <v>183.33</v>
      </c>
    </row>
    <row r="10228" spans="1:2">
      <c r="A10228" s="365" t="s">
        <v>10379</v>
      </c>
      <c r="B10228" s="366">
        <v>156.1</v>
      </c>
    </row>
    <row r="10229" spans="1:2">
      <c r="A10229" s="365" t="s">
        <v>10380</v>
      </c>
      <c r="B10229" s="366">
        <v>148.36000000000001</v>
      </c>
    </row>
    <row r="10230" spans="1:2">
      <c r="A10230" s="365" t="s">
        <v>10381</v>
      </c>
      <c r="B10230" s="366">
        <v>307.39</v>
      </c>
    </row>
    <row r="10231" spans="1:2">
      <c r="A10231" s="365" t="s">
        <v>10382</v>
      </c>
      <c r="B10231" s="366">
        <v>293.47000000000003</v>
      </c>
    </row>
    <row r="10232" spans="1:2">
      <c r="A10232" s="365" t="s">
        <v>10383</v>
      </c>
      <c r="B10232" s="366">
        <v>339.1</v>
      </c>
    </row>
    <row r="10233" spans="1:2">
      <c r="A10233" s="365" t="s">
        <v>10384</v>
      </c>
      <c r="B10233" s="366">
        <v>322.75</v>
      </c>
    </row>
    <row r="10234" spans="1:2">
      <c r="A10234" s="365" t="s">
        <v>10385</v>
      </c>
      <c r="B10234" s="366">
        <v>59.66</v>
      </c>
    </row>
    <row r="10235" spans="1:2">
      <c r="A10235" s="365" t="s">
        <v>10386</v>
      </c>
      <c r="B10235" s="366">
        <v>57.02</v>
      </c>
    </row>
    <row r="10236" spans="1:2">
      <c r="A10236" s="365" t="s">
        <v>10387</v>
      </c>
      <c r="B10236" s="366">
        <v>34.99</v>
      </c>
    </row>
    <row r="10237" spans="1:2">
      <c r="A10237" s="365" t="s">
        <v>10388</v>
      </c>
      <c r="B10237" s="366">
        <v>32.979999999999997</v>
      </c>
    </row>
    <row r="10238" spans="1:2">
      <c r="A10238" s="365" t="s">
        <v>10389</v>
      </c>
      <c r="B10238" s="366">
        <v>868.56</v>
      </c>
    </row>
    <row r="10239" spans="1:2">
      <c r="A10239" s="365" t="s">
        <v>10390</v>
      </c>
      <c r="B10239" s="366">
        <v>828.33</v>
      </c>
    </row>
    <row r="10240" spans="1:2">
      <c r="A10240" s="365" t="s">
        <v>10391</v>
      </c>
      <c r="B10240" s="366">
        <v>124.17</v>
      </c>
    </row>
    <row r="10241" spans="1:2">
      <c r="A10241" s="365" t="s">
        <v>10392</v>
      </c>
      <c r="B10241" s="366">
        <v>114.14</v>
      </c>
    </row>
    <row r="10242" spans="1:2">
      <c r="A10242" s="365" t="s">
        <v>10393</v>
      </c>
      <c r="B10242" s="366">
        <v>120.77</v>
      </c>
    </row>
    <row r="10243" spans="1:2">
      <c r="A10243" s="365" t="s">
        <v>10394</v>
      </c>
      <c r="B10243" s="366">
        <v>111.2</v>
      </c>
    </row>
    <row r="10244" spans="1:2">
      <c r="A10244" s="365" t="s">
        <v>10395</v>
      </c>
      <c r="B10244" s="366">
        <v>140.02000000000001</v>
      </c>
    </row>
    <row r="10245" spans="1:2">
      <c r="A10245" s="365" t="s">
        <v>10396</v>
      </c>
      <c r="B10245" s="366">
        <v>128.16999999999999</v>
      </c>
    </row>
    <row r="10246" spans="1:2">
      <c r="A10246" s="365" t="s">
        <v>10397</v>
      </c>
      <c r="B10246" s="366">
        <v>172.9</v>
      </c>
    </row>
    <row r="10247" spans="1:2">
      <c r="A10247" s="365" t="s">
        <v>10398</v>
      </c>
      <c r="B10247" s="366">
        <v>156.37</v>
      </c>
    </row>
    <row r="10248" spans="1:2">
      <c r="A10248" s="365" t="s">
        <v>10399</v>
      </c>
      <c r="B10248" s="366">
        <v>200.97</v>
      </c>
    </row>
    <row r="10249" spans="1:2">
      <c r="A10249" s="365" t="s">
        <v>10400</v>
      </c>
      <c r="B10249" s="366">
        <v>180.99</v>
      </c>
    </row>
    <row r="10250" spans="1:2">
      <c r="A10250" s="365" t="s">
        <v>10401</v>
      </c>
      <c r="B10250" s="366">
        <v>63.21</v>
      </c>
    </row>
    <row r="10251" spans="1:2">
      <c r="A10251" s="365" t="s">
        <v>10402</v>
      </c>
      <c r="B10251" s="366">
        <v>57.89</v>
      </c>
    </row>
    <row r="10252" spans="1:2">
      <c r="A10252" s="365" t="s">
        <v>10403</v>
      </c>
      <c r="B10252" s="366">
        <v>60.99</v>
      </c>
    </row>
    <row r="10253" spans="1:2">
      <c r="A10253" s="365" t="s">
        <v>10404</v>
      </c>
      <c r="B10253" s="366">
        <v>55.97</v>
      </c>
    </row>
    <row r="10254" spans="1:2">
      <c r="A10254" s="365" t="s">
        <v>10405</v>
      </c>
      <c r="B10254" s="366">
        <v>70.760000000000005</v>
      </c>
    </row>
    <row r="10255" spans="1:2">
      <c r="A10255" s="365" t="s">
        <v>10406</v>
      </c>
      <c r="B10255" s="366">
        <v>64.430000000000007</v>
      </c>
    </row>
    <row r="10256" spans="1:2">
      <c r="A10256" s="365" t="s">
        <v>10407</v>
      </c>
      <c r="B10256" s="366">
        <v>91.65</v>
      </c>
    </row>
    <row r="10257" spans="1:2">
      <c r="A10257" s="365" t="s">
        <v>10408</v>
      </c>
      <c r="B10257" s="366">
        <v>82.53</v>
      </c>
    </row>
    <row r="10258" spans="1:2">
      <c r="A10258" s="365" t="s">
        <v>10409</v>
      </c>
      <c r="B10258" s="366">
        <v>106.71</v>
      </c>
    </row>
    <row r="10259" spans="1:2">
      <c r="A10259" s="365" t="s">
        <v>10410</v>
      </c>
      <c r="B10259" s="366">
        <v>95.58</v>
      </c>
    </row>
    <row r="10260" spans="1:2">
      <c r="A10260" s="365" t="s">
        <v>10411</v>
      </c>
      <c r="B10260" s="366">
        <v>101.34</v>
      </c>
    </row>
    <row r="10261" spans="1:2">
      <c r="A10261" s="365" t="s">
        <v>10412</v>
      </c>
      <c r="B10261" s="366">
        <v>94.07</v>
      </c>
    </row>
    <row r="10262" spans="1:2">
      <c r="A10262" s="365" t="s">
        <v>10413</v>
      </c>
      <c r="B10262" s="366">
        <v>98.62</v>
      </c>
    </row>
    <row r="10263" spans="1:2">
      <c r="A10263" s="365" t="s">
        <v>10414</v>
      </c>
      <c r="B10263" s="366">
        <v>91.72</v>
      </c>
    </row>
    <row r="10264" spans="1:2">
      <c r="A10264" s="365" t="s">
        <v>10415</v>
      </c>
      <c r="B10264" s="366">
        <v>110.79</v>
      </c>
    </row>
    <row r="10265" spans="1:2">
      <c r="A10265" s="365" t="s">
        <v>10416</v>
      </c>
      <c r="B10265" s="366">
        <v>102.26</v>
      </c>
    </row>
    <row r="10266" spans="1:2">
      <c r="A10266" s="365" t="s">
        <v>10417</v>
      </c>
      <c r="B10266" s="366">
        <v>136.41</v>
      </c>
    </row>
    <row r="10267" spans="1:2">
      <c r="A10267" s="365" t="s">
        <v>10418</v>
      </c>
      <c r="B10267" s="366">
        <v>124.46</v>
      </c>
    </row>
    <row r="10268" spans="1:2">
      <c r="A10268" s="365" t="s">
        <v>10419</v>
      </c>
      <c r="B10268" s="366">
        <v>153.62</v>
      </c>
    </row>
    <row r="10269" spans="1:2">
      <c r="A10269" s="365" t="s">
        <v>10420</v>
      </c>
      <c r="B10269" s="366">
        <v>139.37</v>
      </c>
    </row>
    <row r="10270" spans="1:2">
      <c r="A10270" s="365" t="s">
        <v>10421</v>
      </c>
      <c r="B10270" s="366">
        <v>50.88</v>
      </c>
    </row>
    <row r="10271" spans="1:2">
      <c r="A10271" s="365" t="s">
        <v>10422</v>
      </c>
      <c r="B10271" s="366">
        <v>47.07</v>
      </c>
    </row>
    <row r="10272" spans="1:2">
      <c r="A10272" s="365" t="s">
        <v>10423</v>
      </c>
      <c r="B10272" s="366">
        <v>49.7</v>
      </c>
    </row>
    <row r="10273" spans="1:2">
      <c r="A10273" s="365" t="s">
        <v>10424</v>
      </c>
      <c r="B10273" s="366">
        <v>46.05</v>
      </c>
    </row>
    <row r="10274" spans="1:2">
      <c r="A10274" s="365" t="s">
        <v>10425</v>
      </c>
      <c r="B10274" s="366">
        <v>58.1</v>
      </c>
    </row>
    <row r="10275" spans="1:2">
      <c r="A10275" s="365" t="s">
        <v>10426</v>
      </c>
      <c r="B10275" s="366">
        <v>53.4</v>
      </c>
    </row>
    <row r="10276" spans="1:2">
      <c r="A10276" s="365" t="s">
        <v>10427</v>
      </c>
      <c r="B10276" s="366">
        <v>71.430000000000007</v>
      </c>
    </row>
    <row r="10277" spans="1:2">
      <c r="A10277" s="365" t="s">
        <v>10428</v>
      </c>
      <c r="B10277" s="366">
        <v>64.959999999999994</v>
      </c>
    </row>
    <row r="10278" spans="1:2">
      <c r="A10278" s="365" t="s">
        <v>10429</v>
      </c>
      <c r="B10278" s="366">
        <v>81.33</v>
      </c>
    </row>
    <row r="10279" spans="1:2">
      <c r="A10279" s="365" t="s">
        <v>10430</v>
      </c>
      <c r="B10279" s="366">
        <v>73.53</v>
      </c>
    </row>
    <row r="10280" spans="1:2">
      <c r="A10280" s="365" t="s">
        <v>10431</v>
      </c>
      <c r="B10280" s="366">
        <v>133.44999999999999</v>
      </c>
    </row>
    <row r="10281" spans="1:2">
      <c r="A10281" s="365" t="s">
        <v>10432</v>
      </c>
      <c r="B10281" s="366">
        <v>123.59</v>
      </c>
    </row>
    <row r="10282" spans="1:2">
      <c r="A10282" s="365" t="s">
        <v>10433</v>
      </c>
      <c r="B10282" s="366">
        <v>130.05000000000001</v>
      </c>
    </row>
    <row r="10283" spans="1:2">
      <c r="A10283" s="365" t="s">
        <v>10434</v>
      </c>
      <c r="B10283" s="366">
        <v>120.65</v>
      </c>
    </row>
    <row r="10284" spans="1:2">
      <c r="A10284" s="365" t="s">
        <v>10435</v>
      </c>
      <c r="B10284" s="366">
        <v>149.30000000000001</v>
      </c>
    </row>
    <row r="10285" spans="1:2">
      <c r="A10285" s="365" t="s">
        <v>10436</v>
      </c>
      <c r="B10285" s="366">
        <v>137.63</v>
      </c>
    </row>
    <row r="10286" spans="1:2">
      <c r="A10286" s="365" t="s">
        <v>10437</v>
      </c>
      <c r="B10286" s="366">
        <v>182.18</v>
      </c>
    </row>
    <row r="10287" spans="1:2">
      <c r="A10287" s="365" t="s">
        <v>10438</v>
      </c>
      <c r="B10287" s="366">
        <v>165.82</v>
      </c>
    </row>
    <row r="10288" spans="1:2">
      <c r="A10288" s="365" t="s">
        <v>10439</v>
      </c>
      <c r="B10288" s="366">
        <v>210.25</v>
      </c>
    </row>
    <row r="10289" spans="1:2">
      <c r="A10289" s="365" t="s">
        <v>10440</v>
      </c>
      <c r="B10289" s="366">
        <v>190.44</v>
      </c>
    </row>
    <row r="10290" spans="1:2">
      <c r="A10290" s="365" t="s">
        <v>10441</v>
      </c>
      <c r="B10290" s="366">
        <v>65.89</v>
      </c>
    </row>
    <row r="10291" spans="1:2">
      <c r="A10291" s="365" t="s">
        <v>10442</v>
      </c>
      <c r="B10291" s="366">
        <v>60.62</v>
      </c>
    </row>
    <row r="10292" spans="1:2">
      <c r="A10292" s="365" t="s">
        <v>10443</v>
      </c>
      <c r="B10292" s="366">
        <v>63.67</v>
      </c>
    </row>
    <row r="10293" spans="1:2">
      <c r="A10293" s="365" t="s">
        <v>10444</v>
      </c>
      <c r="B10293" s="366">
        <v>58.69</v>
      </c>
    </row>
    <row r="10294" spans="1:2">
      <c r="A10294" s="365" t="s">
        <v>10445</v>
      </c>
      <c r="B10294" s="366">
        <v>73.44</v>
      </c>
    </row>
    <row r="10295" spans="1:2">
      <c r="A10295" s="365" t="s">
        <v>10446</v>
      </c>
      <c r="B10295" s="366">
        <v>67.16</v>
      </c>
    </row>
    <row r="10296" spans="1:2">
      <c r="A10296" s="365" t="s">
        <v>10447</v>
      </c>
      <c r="B10296" s="366">
        <v>94.33</v>
      </c>
    </row>
    <row r="10297" spans="1:2">
      <c r="A10297" s="365" t="s">
        <v>10448</v>
      </c>
      <c r="B10297" s="366">
        <v>85.26</v>
      </c>
    </row>
    <row r="10298" spans="1:2">
      <c r="A10298" s="365" t="s">
        <v>10449</v>
      </c>
      <c r="B10298" s="366">
        <v>109.39</v>
      </c>
    </row>
    <row r="10299" spans="1:2">
      <c r="A10299" s="365" t="s">
        <v>10450</v>
      </c>
      <c r="B10299" s="366">
        <v>98.31</v>
      </c>
    </row>
    <row r="10300" spans="1:2">
      <c r="A10300" s="365" t="s">
        <v>10451</v>
      </c>
      <c r="B10300" s="366">
        <v>107.14</v>
      </c>
    </row>
    <row r="10301" spans="1:2">
      <c r="A10301" s="365" t="s">
        <v>10452</v>
      </c>
      <c r="B10301" s="366">
        <v>99.98</v>
      </c>
    </row>
    <row r="10302" spans="1:2">
      <c r="A10302" s="365" t="s">
        <v>10453</v>
      </c>
      <c r="B10302" s="366">
        <v>104.42</v>
      </c>
    </row>
    <row r="10303" spans="1:2">
      <c r="A10303" s="365" t="s">
        <v>10454</v>
      </c>
      <c r="B10303" s="366">
        <v>97.62</v>
      </c>
    </row>
    <row r="10304" spans="1:2">
      <c r="A10304" s="365" t="s">
        <v>10455</v>
      </c>
      <c r="B10304" s="366">
        <v>116.59</v>
      </c>
    </row>
    <row r="10305" spans="1:2">
      <c r="A10305" s="365" t="s">
        <v>10456</v>
      </c>
      <c r="B10305" s="366">
        <v>108.17</v>
      </c>
    </row>
    <row r="10306" spans="1:2">
      <c r="A10306" s="365" t="s">
        <v>10457</v>
      </c>
      <c r="B10306" s="366">
        <v>142.21</v>
      </c>
    </row>
    <row r="10307" spans="1:2">
      <c r="A10307" s="365" t="s">
        <v>10458</v>
      </c>
      <c r="B10307" s="366">
        <v>130.37</v>
      </c>
    </row>
    <row r="10308" spans="1:2">
      <c r="A10308" s="365" t="s">
        <v>10459</v>
      </c>
      <c r="B10308" s="366">
        <v>159.41999999999999</v>
      </c>
    </row>
    <row r="10309" spans="1:2">
      <c r="A10309" s="365" t="s">
        <v>10460</v>
      </c>
      <c r="B10309" s="366">
        <v>145.28</v>
      </c>
    </row>
    <row r="10310" spans="1:2">
      <c r="A10310" s="365" t="s">
        <v>10461</v>
      </c>
      <c r="B10310" s="366">
        <v>52.67</v>
      </c>
    </row>
    <row r="10311" spans="1:2">
      <c r="A10311" s="365" t="s">
        <v>10462</v>
      </c>
      <c r="B10311" s="366">
        <v>48.89</v>
      </c>
    </row>
    <row r="10312" spans="1:2">
      <c r="A10312" s="365" t="s">
        <v>10463</v>
      </c>
      <c r="B10312" s="366">
        <v>51.49</v>
      </c>
    </row>
    <row r="10313" spans="1:2">
      <c r="A10313" s="365" t="s">
        <v>10464</v>
      </c>
      <c r="B10313" s="366">
        <v>47.87</v>
      </c>
    </row>
    <row r="10314" spans="1:2">
      <c r="A10314" s="365" t="s">
        <v>10465</v>
      </c>
      <c r="B10314" s="366">
        <v>60.06</v>
      </c>
    </row>
    <row r="10315" spans="1:2">
      <c r="A10315" s="365" t="s">
        <v>10466</v>
      </c>
      <c r="B10315" s="366">
        <v>55.4</v>
      </c>
    </row>
    <row r="10316" spans="1:2">
      <c r="A10316" s="365" t="s">
        <v>10467</v>
      </c>
      <c r="B10316" s="366">
        <v>73.400000000000006</v>
      </c>
    </row>
    <row r="10317" spans="1:2">
      <c r="A10317" s="365" t="s">
        <v>10468</v>
      </c>
      <c r="B10317" s="366">
        <v>66.959999999999994</v>
      </c>
    </row>
    <row r="10318" spans="1:2">
      <c r="A10318" s="365" t="s">
        <v>10469</v>
      </c>
      <c r="B10318" s="366">
        <v>83.29</v>
      </c>
    </row>
    <row r="10319" spans="1:2">
      <c r="A10319" s="365" t="s">
        <v>10470</v>
      </c>
      <c r="B10319" s="366">
        <v>75.53</v>
      </c>
    </row>
    <row r="10320" spans="1:2">
      <c r="A10320" s="365" t="s">
        <v>10471</v>
      </c>
      <c r="B10320" s="366">
        <v>661.8</v>
      </c>
    </row>
    <row r="10321" spans="1:2">
      <c r="A10321" s="365" t="s">
        <v>10472</v>
      </c>
      <c r="B10321" s="366">
        <v>654.08000000000004</v>
      </c>
    </row>
    <row r="10322" spans="1:2">
      <c r="A10322" s="365" t="s">
        <v>10473</v>
      </c>
      <c r="B10322" s="366">
        <v>59.68</v>
      </c>
    </row>
    <row r="10323" spans="1:2">
      <c r="A10323" s="365" t="s">
        <v>10474</v>
      </c>
      <c r="B10323" s="366">
        <v>55.51</v>
      </c>
    </row>
    <row r="10324" spans="1:2">
      <c r="A10324" s="365" t="s">
        <v>10475</v>
      </c>
      <c r="B10324" s="366">
        <v>68.28</v>
      </c>
    </row>
    <row r="10325" spans="1:2">
      <c r="A10325" s="365" t="s">
        <v>10476</v>
      </c>
      <c r="B10325" s="366">
        <v>62.97</v>
      </c>
    </row>
    <row r="10326" spans="1:2">
      <c r="A10326" s="365" t="s">
        <v>10477</v>
      </c>
      <c r="B10326" s="366">
        <v>87.65</v>
      </c>
    </row>
    <row r="10327" spans="1:2">
      <c r="A10327" s="365" t="s">
        <v>10478</v>
      </c>
      <c r="B10327" s="366">
        <v>79.75</v>
      </c>
    </row>
    <row r="10328" spans="1:2">
      <c r="A10328" s="365" t="s">
        <v>10479</v>
      </c>
      <c r="B10328" s="366">
        <v>89.8</v>
      </c>
    </row>
    <row r="10329" spans="1:2">
      <c r="A10329" s="365" t="s">
        <v>10480</v>
      </c>
      <c r="B10329" s="366">
        <v>81.61</v>
      </c>
    </row>
    <row r="10330" spans="1:2">
      <c r="A10330" s="365" t="s">
        <v>10481</v>
      </c>
      <c r="B10330" s="366">
        <v>75.37</v>
      </c>
    </row>
    <row r="10331" spans="1:2">
      <c r="A10331" s="365" t="s">
        <v>10482</v>
      </c>
      <c r="B10331" s="366">
        <v>70.39</v>
      </c>
    </row>
    <row r="10332" spans="1:2">
      <c r="A10332" s="365" t="s">
        <v>10483</v>
      </c>
      <c r="B10332" s="366">
        <v>78.38</v>
      </c>
    </row>
    <row r="10333" spans="1:2">
      <c r="A10333" s="365" t="s">
        <v>10484</v>
      </c>
      <c r="B10333" s="366">
        <v>73</v>
      </c>
    </row>
    <row r="10334" spans="1:2">
      <c r="A10334" s="365" t="s">
        <v>10485</v>
      </c>
      <c r="B10334" s="366">
        <v>88.28</v>
      </c>
    </row>
    <row r="10335" spans="1:2">
      <c r="A10335" s="365" t="s">
        <v>10486</v>
      </c>
      <c r="B10335" s="366">
        <v>81.58</v>
      </c>
    </row>
    <row r="10336" spans="1:2">
      <c r="A10336" s="365" t="s">
        <v>10487</v>
      </c>
      <c r="B10336" s="366">
        <v>94.74</v>
      </c>
    </row>
    <row r="10337" spans="1:2">
      <c r="A10337" s="365" t="s">
        <v>10488</v>
      </c>
      <c r="B10337" s="366">
        <v>87.17</v>
      </c>
    </row>
    <row r="10338" spans="1:2">
      <c r="A10338" s="365" t="s">
        <v>10489</v>
      </c>
      <c r="B10338" s="366">
        <v>106.19</v>
      </c>
    </row>
    <row r="10339" spans="1:2">
      <c r="A10339" s="365" t="s">
        <v>10490</v>
      </c>
      <c r="B10339" s="366">
        <v>99.65</v>
      </c>
    </row>
    <row r="10340" spans="1:2">
      <c r="A10340" s="365" t="s">
        <v>10491</v>
      </c>
      <c r="B10340" s="366">
        <v>110.5</v>
      </c>
    </row>
    <row r="10341" spans="1:2">
      <c r="A10341" s="365" t="s">
        <v>10492</v>
      </c>
      <c r="B10341" s="366">
        <v>103.37</v>
      </c>
    </row>
    <row r="10342" spans="1:2">
      <c r="A10342" s="365" t="s">
        <v>10493</v>
      </c>
      <c r="B10342" s="366">
        <v>123.41</v>
      </c>
    </row>
    <row r="10343" spans="1:2">
      <c r="A10343" s="365" t="s">
        <v>10494</v>
      </c>
      <c r="B10343" s="366">
        <v>114.56</v>
      </c>
    </row>
    <row r="10344" spans="1:2">
      <c r="A10344" s="365" t="s">
        <v>10495</v>
      </c>
      <c r="B10344" s="366">
        <v>132.01</v>
      </c>
    </row>
    <row r="10345" spans="1:2">
      <c r="A10345" s="365" t="s">
        <v>10496</v>
      </c>
      <c r="B10345" s="366">
        <v>122.02</v>
      </c>
    </row>
    <row r="10346" spans="1:2">
      <c r="A10346" s="365" t="s">
        <v>10497</v>
      </c>
      <c r="B10346" s="366">
        <v>60.03</v>
      </c>
    </row>
    <row r="10347" spans="1:2">
      <c r="A10347" s="365" t="s">
        <v>10498</v>
      </c>
      <c r="B10347" s="366">
        <v>55.89</v>
      </c>
    </row>
    <row r="10348" spans="1:2">
      <c r="A10348" s="365" t="s">
        <v>10499</v>
      </c>
      <c r="B10348" s="366">
        <v>68.63</v>
      </c>
    </row>
    <row r="10349" spans="1:2">
      <c r="A10349" s="365" t="s">
        <v>10500</v>
      </c>
      <c r="B10349" s="366">
        <v>63.35</v>
      </c>
    </row>
    <row r="10350" spans="1:2">
      <c r="A10350" s="365" t="s">
        <v>10501</v>
      </c>
      <c r="B10350" s="366">
        <v>88</v>
      </c>
    </row>
    <row r="10351" spans="1:2">
      <c r="A10351" s="365" t="s">
        <v>10502</v>
      </c>
      <c r="B10351" s="366">
        <v>80.13</v>
      </c>
    </row>
    <row r="10352" spans="1:2">
      <c r="A10352" s="365" t="s">
        <v>10503</v>
      </c>
      <c r="B10352" s="366">
        <v>90.15</v>
      </c>
    </row>
    <row r="10353" spans="1:2">
      <c r="A10353" s="365" t="s">
        <v>10504</v>
      </c>
      <c r="B10353" s="366">
        <v>81.99</v>
      </c>
    </row>
    <row r="10354" spans="1:2">
      <c r="A10354" s="365" t="s">
        <v>10505</v>
      </c>
      <c r="B10354" s="366">
        <v>75.89</v>
      </c>
    </row>
    <row r="10355" spans="1:2">
      <c r="A10355" s="365" t="s">
        <v>10506</v>
      </c>
      <c r="B10355" s="366">
        <v>70.95</v>
      </c>
    </row>
    <row r="10356" spans="1:2">
      <c r="A10356" s="365" t="s">
        <v>10507</v>
      </c>
      <c r="B10356" s="366">
        <v>78.91</v>
      </c>
    </row>
    <row r="10357" spans="1:2">
      <c r="A10357" s="365" t="s">
        <v>10508</v>
      </c>
      <c r="B10357" s="366">
        <v>73.56</v>
      </c>
    </row>
    <row r="10358" spans="1:2">
      <c r="A10358" s="365" t="s">
        <v>10509</v>
      </c>
      <c r="B10358" s="366">
        <v>88.8</v>
      </c>
    </row>
    <row r="10359" spans="1:2">
      <c r="A10359" s="365" t="s">
        <v>10510</v>
      </c>
      <c r="B10359" s="366">
        <v>82.14</v>
      </c>
    </row>
    <row r="10360" spans="1:2">
      <c r="A10360" s="365" t="s">
        <v>10511</v>
      </c>
      <c r="B10360" s="366">
        <v>95.26</v>
      </c>
    </row>
    <row r="10361" spans="1:2">
      <c r="A10361" s="365" t="s">
        <v>10512</v>
      </c>
      <c r="B10361" s="366">
        <v>87.73</v>
      </c>
    </row>
    <row r="10362" spans="1:2">
      <c r="A10362" s="365" t="s">
        <v>10513</v>
      </c>
      <c r="B10362" s="366">
        <v>106.76</v>
      </c>
    </row>
    <row r="10363" spans="1:2">
      <c r="A10363" s="365" t="s">
        <v>10514</v>
      </c>
      <c r="B10363" s="366">
        <v>100.21</v>
      </c>
    </row>
    <row r="10364" spans="1:2">
      <c r="A10364" s="365" t="s">
        <v>10515</v>
      </c>
      <c r="B10364" s="366">
        <v>111.06</v>
      </c>
    </row>
    <row r="10365" spans="1:2">
      <c r="A10365" s="365" t="s">
        <v>10516</v>
      </c>
      <c r="B10365" s="366">
        <v>103.94</v>
      </c>
    </row>
    <row r="10366" spans="1:2">
      <c r="A10366" s="365" t="s">
        <v>10517</v>
      </c>
      <c r="B10366" s="366">
        <v>123.97</v>
      </c>
    </row>
    <row r="10367" spans="1:2">
      <c r="A10367" s="365" t="s">
        <v>10518</v>
      </c>
      <c r="B10367" s="366">
        <v>115.12</v>
      </c>
    </row>
    <row r="10368" spans="1:2">
      <c r="A10368" s="365" t="s">
        <v>10519</v>
      </c>
      <c r="B10368" s="366">
        <v>132.58000000000001</v>
      </c>
    </row>
    <row r="10369" spans="1:2">
      <c r="A10369" s="365" t="s">
        <v>10520</v>
      </c>
      <c r="B10369" s="366">
        <v>122.58</v>
      </c>
    </row>
    <row r="10370" spans="1:2">
      <c r="A10370" s="365" t="s">
        <v>10521</v>
      </c>
      <c r="B10370" s="366">
        <v>84.65</v>
      </c>
    </row>
    <row r="10371" spans="1:2">
      <c r="A10371" s="365" t="s">
        <v>10522</v>
      </c>
      <c r="B10371" s="366">
        <v>79.39</v>
      </c>
    </row>
    <row r="10372" spans="1:2">
      <c r="A10372" s="365" t="s">
        <v>10523</v>
      </c>
      <c r="B10372" s="366">
        <v>146.47999999999999</v>
      </c>
    </row>
    <row r="10373" spans="1:2">
      <c r="A10373" s="365" t="s">
        <v>10524</v>
      </c>
      <c r="B10373" s="366">
        <v>140.56</v>
      </c>
    </row>
    <row r="10374" spans="1:2">
      <c r="A10374" s="365" t="s">
        <v>10525</v>
      </c>
      <c r="B10374" s="366">
        <v>155.09</v>
      </c>
    </row>
    <row r="10375" spans="1:2">
      <c r="A10375" s="365" t="s">
        <v>10526</v>
      </c>
      <c r="B10375" s="366">
        <v>148.01</v>
      </c>
    </row>
    <row r="10376" spans="1:2">
      <c r="A10376" s="365" t="s">
        <v>10527</v>
      </c>
      <c r="B10376" s="366">
        <v>80.83</v>
      </c>
    </row>
    <row r="10377" spans="1:2">
      <c r="A10377" s="365" t="s">
        <v>10528</v>
      </c>
      <c r="B10377" s="366">
        <v>75.849999999999994</v>
      </c>
    </row>
    <row r="10378" spans="1:2">
      <c r="A10378" s="365" t="s">
        <v>10529</v>
      </c>
      <c r="B10378" s="366">
        <v>83.84</v>
      </c>
    </row>
    <row r="10379" spans="1:2">
      <c r="A10379" s="365" t="s">
        <v>10530</v>
      </c>
      <c r="B10379" s="366">
        <v>78.459999999999994</v>
      </c>
    </row>
    <row r="10380" spans="1:2">
      <c r="A10380" s="365" t="s">
        <v>10531</v>
      </c>
      <c r="B10380" s="366">
        <v>93.74</v>
      </c>
    </row>
    <row r="10381" spans="1:2">
      <c r="A10381" s="365" t="s">
        <v>10532</v>
      </c>
      <c r="B10381" s="366">
        <v>87.04</v>
      </c>
    </row>
    <row r="10382" spans="1:2">
      <c r="A10382" s="365" t="s">
        <v>10533</v>
      </c>
      <c r="B10382" s="366">
        <v>100.2</v>
      </c>
    </row>
    <row r="10383" spans="1:2">
      <c r="A10383" s="365" t="s">
        <v>10534</v>
      </c>
      <c r="B10383" s="366">
        <v>92.63</v>
      </c>
    </row>
    <row r="10384" spans="1:2">
      <c r="A10384" s="365" t="s">
        <v>10535</v>
      </c>
      <c r="B10384" s="366">
        <v>82.09</v>
      </c>
    </row>
    <row r="10385" spans="1:2">
      <c r="A10385" s="365" t="s">
        <v>10536</v>
      </c>
      <c r="B10385" s="366">
        <v>77.17</v>
      </c>
    </row>
    <row r="10386" spans="1:2">
      <c r="A10386" s="365" t="s">
        <v>10537</v>
      </c>
      <c r="B10386" s="366">
        <v>85.11</v>
      </c>
    </row>
    <row r="10387" spans="1:2">
      <c r="A10387" s="365" t="s">
        <v>10538</v>
      </c>
      <c r="B10387" s="366">
        <v>79.78</v>
      </c>
    </row>
    <row r="10388" spans="1:2">
      <c r="A10388" s="365" t="s">
        <v>10539</v>
      </c>
      <c r="B10388" s="366">
        <v>95</v>
      </c>
    </row>
    <row r="10389" spans="1:2">
      <c r="A10389" s="365" t="s">
        <v>10540</v>
      </c>
      <c r="B10389" s="366">
        <v>88.35</v>
      </c>
    </row>
    <row r="10390" spans="1:2">
      <c r="A10390" s="365" t="s">
        <v>10541</v>
      </c>
      <c r="B10390" s="366">
        <v>101.46</v>
      </c>
    </row>
    <row r="10391" spans="1:2">
      <c r="A10391" s="365" t="s">
        <v>10542</v>
      </c>
      <c r="B10391" s="366">
        <v>93.94</v>
      </c>
    </row>
    <row r="10392" spans="1:2">
      <c r="A10392" s="365" t="s">
        <v>10543</v>
      </c>
      <c r="B10392" s="366">
        <v>245.09</v>
      </c>
    </row>
    <row r="10393" spans="1:2">
      <c r="A10393" s="365" t="s">
        <v>10544</v>
      </c>
      <c r="B10393" s="366">
        <v>233.51</v>
      </c>
    </row>
    <row r="10394" spans="1:2">
      <c r="A10394" s="365" t="s">
        <v>10545</v>
      </c>
      <c r="B10394" s="366">
        <v>203.27</v>
      </c>
    </row>
    <row r="10395" spans="1:2">
      <c r="A10395" s="365" t="s">
        <v>10546</v>
      </c>
      <c r="B10395" s="366">
        <v>198.59</v>
      </c>
    </row>
    <row r="10396" spans="1:2">
      <c r="A10396" s="365" t="s">
        <v>10547</v>
      </c>
      <c r="B10396" s="366">
        <v>150.81</v>
      </c>
    </row>
    <row r="10397" spans="1:2">
      <c r="A10397" s="365" t="s">
        <v>10548</v>
      </c>
      <c r="B10397" s="366">
        <v>148.44</v>
      </c>
    </row>
    <row r="10398" spans="1:2">
      <c r="A10398" s="365" t="s">
        <v>10549</v>
      </c>
      <c r="B10398" s="366">
        <v>189.5</v>
      </c>
    </row>
    <row r="10399" spans="1:2">
      <c r="A10399" s="365" t="s">
        <v>10550</v>
      </c>
      <c r="B10399" s="366">
        <v>186.21</v>
      </c>
    </row>
    <row r="10400" spans="1:2">
      <c r="A10400" s="365" t="s">
        <v>10551</v>
      </c>
      <c r="B10400" s="366">
        <v>247.08</v>
      </c>
    </row>
    <row r="10401" spans="1:2">
      <c r="A10401" s="365" t="s">
        <v>10552</v>
      </c>
      <c r="B10401" s="366">
        <v>242.24</v>
      </c>
    </row>
    <row r="10402" spans="1:2">
      <c r="A10402" s="365" t="s">
        <v>10553</v>
      </c>
      <c r="B10402" s="366">
        <v>353.25</v>
      </c>
    </row>
    <row r="10403" spans="1:2">
      <c r="A10403" s="365" t="s">
        <v>10554</v>
      </c>
      <c r="B10403" s="366">
        <v>345.51</v>
      </c>
    </row>
    <row r="10404" spans="1:2">
      <c r="A10404" s="365" t="s">
        <v>10555</v>
      </c>
      <c r="B10404" s="366">
        <v>298.42</v>
      </c>
    </row>
    <row r="10405" spans="1:2">
      <c r="A10405" s="365" t="s">
        <v>10556</v>
      </c>
      <c r="B10405" s="366">
        <v>294.95999999999998</v>
      </c>
    </row>
    <row r="10406" spans="1:2">
      <c r="A10406" s="365" t="s">
        <v>10557</v>
      </c>
      <c r="B10406" s="366">
        <v>199.88</v>
      </c>
    </row>
    <row r="10407" spans="1:2">
      <c r="A10407" s="365" t="s">
        <v>10558</v>
      </c>
      <c r="B10407" s="366">
        <v>188.26</v>
      </c>
    </row>
    <row r="10408" spans="1:2">
      <c r="A10408" s="365" t="s">
        <v>10559</v>
      </c>
      <c r="B10408" s="366">
        <v>185.51</v>
      </c>
    </row>
    <row r="10409" spans="1:2">
      <c r="A10409" s="365" t="s">
        <v>10560</v>
      </c>
      <c r="B10409" s="366">
        <v>172.93</v>
      </c>
    </row>
    <row r="10410" spans="1:2">
      <c r="A10410" s="365" t="s">
        <v>10561</v>
      </c>
      <c r="B10410" s="366">
        <v>1418.49</v>
      </c>
    </row>
    <row r="10411" spans="1:2">
      <c r="A10411" s="365" t="s">
        <v>10562</v>
      </c>
      <c r="B10411" s="366">
        <v>1389.72</v>
      </c>
    </row>
    <row r="10412" spans="1:2">
      <c r="A10412" s="365" t="s">
        <v>10563</v>
      </c>
      <c r="B10412" s="366">
        <v>1760.32</v>
      </c>
    </row>
    <row r="10413" spans="1:2">
      <c r="A10413" s="365" t="s">
        <v>10564</v>
      </c>
      <c r="B10413" s="366">
        <v>1731.51</v>
      </c>
    </row>
    <row r="10414" spans="1:2">
      <c r="A10414" s="365" t="s">
        <v>10565</v>
      </c>
      <c r="B10414" s="366">
        <v>907.9</v>
      </c>
    </row>
    <row r="10415" spans="1:2">
      <c r="A10415" s="365" t="s">
        <v>10566</v>
      </c>
      <c r="B10415" s="366">
        <v>882.01</v>
      </c>
    </row>
    <row r="10416" spans="1:2">
      <c r="A10416" s="365" t="s">
        <v>10567</v>
      </c>
      <c r="B10416" s="366">
        <v>589.23</v>
      </c>
    </row>
    <row r="10417" spans="1:2">
      <c r="A10417" s="365" t="s">
        <v>10568</v>
      </c>
      <c r="B10417" s="366">
        <v>566.16999999999996</v>
      </c>
    </row>
    <row r="10418" spans="1:2">
      <c r="A10418" s="365" t="s">
        <v>10569</v>
      </c>
      <c r="B10418" s="366">
        <v>68.11</v>
      </c>
    </row>
    <row r="10419" spans="1:2">
      <c r="A10419" s="365" t="s">
        <v>10570</v>
      </c>
      <c r="B10419" s="366">
        <v>66.75</v>
      </c>
    </row>
    <row r="10420" spans="1:2">
      <c r="A10420" s="365" t="s">
        <v>10571</v>
      </c>
      <c r="B10420" s="366">
        <v>153.29</v>
      </c>
    </row>
    <row r="10421" spans="1:2">
      <c r="A10421" s="365" t="s">
        <v>10572</v>
      </c>
      <c r="B10421" s="366">
        <v>150.71</v>
      </c>
    </row>
    <row r="10422" spans="1:2">
      <c r="A10422" s="365" t="s">
        <v>10573</v>
      </c>
      <c r="B10422" s="366">
        <v>105.35</v>
      </c>
    </row>
    <row r="10423" spans="1:2">
      <c r="A10423" s="365" t="s">
        <v>10574</v>
      </c>
      <c r="B10423" s="366">
        <v>103.32</v>
      </c>
    </row>
    <row r="10424" spans="1:2">
      <c r="A10424" s="365" t="s">
        <v>10575</v>
      </c>
      <c r="B10424" s="366">
        <v>213.07</v>
      </c>
    </row>
    <row r="10425" spans="1:2">
      <c r="A10425" s="365" t="s">
        <v>10576</v>
      </c>
      <c r="B10425" s="366">
        <v>205.72</v>
      </c>
    </row>
    <row r="10426" spans="1:2">
      <c r="A10426" s="365" t="s">
        <v>10577</v>
      </c>
      <c r="B10426" s="366">
        <v>248.02</v>
      </c>
    </row>
    <row r="10427" spans="1:2">
      <c r="A10427" s="365" t="s">
        <v>10578</v>
      </c>
      <c r="B10427" s="366">
        <v>239.95</v>
      </c>
    </row>
    <row r="10428" spans="1:2">
      <c r="A10428" s="365" t="s">
        <v>10579</v>
      </c>
      <c r="B10428" s="366">
        <v>450.25</v>
      </c>
    </row>
    <row r="10429" spans="1:2">
      <c r="A10429" s="365" t="s">
        <v>10580</v>
      </c>
      <c r="B10429" s="366">
        <v>402.21</v>
      </c>
    </row>
    <row r="10430" spans="1:2">
      <c r="A10430" s="365" t="s">
        <v>10581</v>
      </c>
      <c r="B10430" s="366">
        <v>474.15</v>
      </c>
    </row>
    <row r="10431" spans="1:2">
      <c r="A10431" s="365" t="s">
        <v>10582</v>
      </c>
      <c r="B10431" s="366">
        <v>424.77</v>
      </c>
    </row>
    <row r="10432" spans="1:2">
      <c r="A10432" s="365" t="s">
        <v>10583</v>
      </c>
      <c r="B10432" s="366">
        <v>230.29</v>
      </c>
    </row>
    <row r="10433" spans="1:2">
      <c r="A10433" s="365" t="s">
        <v>10584</v>
      </c>
      <c r="B10433" s="366">
        <v>218.28</v>
      </c>
    </row>
    <row r="10434" spans="1:2">
      <c r="A10434" s="365" t="s">
        <v>10585</v>
      </c>
      <c r="B10434" s="366">
        <v>121.43</v>
      </c>
    </row>
    <row r="10435" spans="1:2">
      <c r="A10435" s="365" t="s">
        <v>10586</v>
      </c>
      <c r="B10435" s="366">
        <v>121.43</v>
      </c>
    </row>
    <row r="10436" spans="1:2">
      <c r="A10436" s="365" t="s">
        <v>10587</v>
      </c>
      <c r="B10436" s="366">
        <v>109.29</v>
      </c>
    </row>
    <row r="10437" spans="1:2">
      <c r="A10437" s="365" t="s">
        <v>10588</v>
      </c>
      <c r="B10437" s="366">
        <v>109.29</v>
      </c>
    </row>
    <row r="10438" spans="1:2">
      <c r="A10438" s="365" t="s">
        <v>10589</v>
      </c>
      <c r="B10438" s="366">
        <v>109.71</v>
      </c>
    </row>
    <row r="10439" spans="1:2">
      <c r="A10439" s="365" t="s">
        <v>10590</v>
      </c>
      <c r="B10439" s="366">
        <v>109.71</v>
      </c>
    </row>
    <row r="10440" spans="1:2">
      <c r="A10440" s="365" t="s">
        <v>10591</v>
      </c>
      <c r="B10440" s="366">
        <v>74.36</v>
      </c>
    </row>
    <row r="10441" spans="1:2">
      <c r="A10441" s="365" t="s">
        <v>10592</v>
      </c>
      <c r="B10441" s="366">
        <v>72.069999999999993</v>
      </c>
    </row>
    <row r="10442" spans="1:2">
      <c r="A10442" s="365" t="s">
        <v>10593</v>
      </c>
      <c r="B10442" s="366">
        <v>85.91</v>
      </c>
    </row>
    <row r="10443" spans="1:2">
      <c r="A10443" s="365" t="s">
        <v>10594</v>
      </c>
      <c r="B10443" s="366">
        <v>83.34</v>
      </c>
    </row>
    <row r="10444" spans="1:2">
      <c r="A10444" s="365" t="s">
        <v>10595</v>
      </c>
      <c r="B10444" s="366">
        <v>80.52</v>
      </c>
    </row>
    <row r="10445" spans="1:2">
      <c r="A10445" s="365" t="s">
        <v>10596</v>
      </c>
      <c r="B10445" s="366">
        <v>78.239999999999995</v>
      </c>
    </row>
    <row r="10446" spans="1:2">
      <c r="A10446" s="365" t="s">
        <v>10597</v>
      </c>
      <c r="B10446" s="366">
        <v>92.08</v>
      </c>
    </row>
    <row r="10447" spans="1:2">
      <c r="A10447" s="365" t="s">
        <v>10598</v>
      </c>
      <c r="B10447" s="366">
        <v>89.5</v>
      </c>
    </row>
    <row r="10448" spans="1:2">
      <c r="A10448" s="365" t="s">
        <v>10599</v>
      </c>
      <c r="B10448" s="366">
        <v>121.35</v>
      </c>
    </row>
    <row r="10449" spans="1:2">
      <c r="A10449" s="365" t="s">
        <v>10600</v>
      </c>
      <c r="B10449" s="366">
        <v>118.26</v>
      </c>
    </row>
    <row r="10450" spans="1:2">
      <c r="A10450" s="365" t="s">
        <v>10601</v>
      </c>
      <c r="B10450" s="366">
        <v>132.9</v>
      </c>
    </row>
    <row r="10451" spans="1:2">
      <c r="A10451" s="365" t="s">
        <v>10602</v>
      </c>
      <c r="B10451" s="366">
        <v>129.52000000000001</v>
      </c>
    </row>
    <row r="10452" spans="1:2">
      <c r="A10452" s="365" t="s">
        <v>10603</v>
      </c>
      <c r="B10452" s="366">
        <v>125.48</v>
      </c>
    </row>
    <row r="10453" spans="1:2">
      <c r="A10453" s="365" t="s">
        <v>10604</v>
      </c>
      <c r="B10453" s="366">
        <v>122.38</v>
      </c>
    </row>
    <row r="10454" spans="1:2">
      <c r="A10454" s="365" t="s">
        <v>10605</v>
      </c>
      <c r="B10454" s="366">
        <v>137.03</v>
      </c>
    </row>
    <row r="10455" spans="1:2">
      <c r="A10455" s="365" t="s">
        <v>10606</v>
      </c>
      <c r="B10455" s="366">
        <v>133.65</v>
      </c>
    </row>
    <row r="10456" spans="1:2">
      <c r="A10456" s="365" t="s">
        <v>10607</v>
      </c>
      <c r="B10456" s="366">
        <v>89.37</v>
      </c>
    </row>
    <row r="10457" spans="1:2">
      <c r="A10457" s="365" t="s">
        <v>10608</v>
      </c>
      <c r="B10457" s="366">
        <v>87.08</v>
      </c>
    </row>
    <row r="10458" spans="1:2">
      <c r="A10458" s="365" t="s">
        <v>10609</v>
      </c>
      <c r="B10458" s="366">
        <v>100.92</v>
      </c>
    </row>
    <row r="10459" spans="1:2">
      <c r="A10459" s="365" t="s">
        <v>10610</v>
      </c>
      <c r="B10459" s="366">
        <v>98.35</v>
      </c>
    </row>
    <row r="10460" spans="1:2">
      <c r="A10460" s="365" t="s">
        <v>10611</v>
      </c>
      <c r="B10460" s="366">
        <v>85.26</v>
      </c>
    </row>
    <row r="10461" spans="1:2">
      <c r="A10461" s="365" t="s">
        <v>10612</v>
      </c>
      <c r="B10461" s="366">
        <v>82.97</v>
      </c>
    </row>
    <row r="10462" spans="1:2">
      <c r="A10462" s="365" t="s">
        <v>10613</v>
      </c>
      <c r="B10462" s="366">
        <v>96.81</v>
      </c>
    </row>
    <row r="10463" spans="1:2">
      <c r="A10463" s="365" t="s">
        <v>10614</v>
      </c>
      <c r="B10463" s="366">
        <v>94.24</v>
      </c>
    </row>
    <row r="10464" spans="1:2">
      <c r="A10464" s="365" t="s">
        <v>10615</v>
      </c>
      <c r="B10464" s="366">
        <v>82.01</v>
      </c>
    </row>
    <row r="10465" spans="1:2">
      <c r="A10465" s="365" t="s">
        <v>10616</v>
      </c>
      <c r="B10465" s="366">
        <v>79.72</v>
      </c>
    </row>
    <row r="10466" spans="1:2">
      <c r="A10466" s="365" t="s">
        <v>10617</v>
      </c>
      <c r="B10466" s="366">
        <v>93.56</v>
      </c>
    </row>
    <row r="10467" spans="1:2">
      <c r="A10467" s="365" t="s">
        <v>10618</v>
      </c>
      <c r="B10467" s="366">
        <v>90.99</v>
      </c>
    </row>
    <row r="10468" spans="1:2">
      <c r="A10468" s="365" t="s">
        <v>10619</v>
      </c>
      <c r="B10468" s="366">
        <v>84.85</v>
      </c>
    </row>
    <row r="10469" spans="1:2">
      <c r="A10469" s="365" t="s">
        <v>10620</v>
      </c>
      <c r="B10469" s="366">
        <v>82.56</v>
      </c>
    </row>
    <row r="10470" spans="1:2">
      <c r="A10470" s="365" t="s">
        <v>10621</v>
      </c>
      <c r="B10470" s="366">
        <v>96.4</v>
      </c>
    </row>
    <row r="10471" spans="1:2">
      <c r="A10471" s="365" t="s">
        <v>10622</v>
      </c>
      <c r="B10471" s="366">
        <v>93.83</v>
      </c>
    </row>
    <row r="10472" spans="1:2">
      <c r="A10472" s="365" t="s">
        <v>10623</v>
      </c>
      <c r="B10472" s="366">
        <v>318.43</v>
      </c>
    </row>
    <row r="10473" spans="1:2">
      <c r="A10473" s="365" t="s">
        <v>10624</v>
      </c>
      <c r="B10473" s="366">
        <v>290.98</v>
      </c>
    </row>
    <row r="10474" spans="1:2">
      <c r="A10474" s="365" t="s">
        <v>10625</v>
      </c>
      <c r="B10474" s="366">
        <v>502.19</v>
      </c>
    </row>
    <row r="10475" spans="1:2">
      <c r="A10475" s="365" t="s">
        <v>10626</v>
      </c>
      <c r="B10475" s="366">
        <v>485.88</v>
      </c>
    </row>
    <row r="10476" spans="1:2">
      <c r="A10476" s="365" t="s">
        <v>10627</v>
      </c>
      <c r="B10476" s="366">
        <v>174.29</v>
      </c>
    </row>
    <row r="10477" spans="1:2">
      <c r="A10477" s="365" t="s">
        <v>10628</v>
      </c>
      <c r="B10477" s="366">
        <v>160.91</v>
      </c>
    </row>
    <row r="10478" spans="1:2">
      <c r="A10478" s="365" t="s">
        <v>10629</v>
      </c>
      <c r="B10478" s="366">
        <v>510.19</v>
      </c>
    </row>
    <row r="10479" spans="1:2">
      <c r="A10479" s="365" t="s">
        <v>10630</v>
      </c>
      <c r="B10479" s="366">
        <v>493.88</v>
      </c>
    </row>
    <row r="10480" spans="1:2">
      <c r="A10480" s="365" t="s">
        <v>10631</v>
      </c>
      <c r="B10480" s="366">
        <v>567.19000000000005</v>
      </c>
    </row>
    <row r="10481" spans="1:2">
      <c r="A10481" s="365" t="s">
        <v>10632</v>
      </c>
      <c r="B10481" s="366">
        <v>550.88</v>
      </c>
    </row>
    <row r="10482" spans="1:2">
      <c r="A10482" s="365" t="s">
        <v>10633</v>
      </c>
      <c r="B10482" s="366">
        <v>520.19000000000005</v>
      </c>
    </row>
    <row r="10483" spans="1:2">
      <c r="A10483" s="365" t="s">
        <v>10634</v>
      </c>
      <c r="B10483" s="366">
        <v>503.88</v>
      </c>
    </row>
    <row r="10484" spans="1:2">
      <c r="A10484" s="365" t="s">
        <v>10635</v>
      </c>
      <c r="B10484" s="366">
        <v>550.19000000000005</v>
      </c>
    </row>
    <row r="10485" spans="1:2">
      <c r="A10485" s="365" t="s">
        <v>10636</v>
      </c>
      <c r="B10485" s="366">
        <v>533.88</v>
      </c>
    </row>
    <row r="10486" spans="1:2">
      <c r="A10486" s="365" t="s">
        <v>10637</v>
      </c>
      <c r="B10486" s="366">
        <v>199.19</v>
      </c>
    </row>
    <row r="10487" spans="1:2">
      <c r="A10487" s="365" t="s">
        <v>10638</v>
      </c>
      <c r="B10487" s="366">
        <v>182.88</v>
      </c>
    </row>
    <row r="10488" spans="1:2">
      <c r="A10488" s="365" t="s">
        <v>10639</v>
      </c>
      <c r="B10488" s="366">
        <v>740.19</v>
      </c>
    </row>
    <row r="10489" spans="1:2">
      <c r="A10489" s="365" t="s">
        <v>10640</v>
      </c>
      <c r="B10489" s="366">
        <v>723.88</v>
      </c>
    </row>
    <row r="10490" spans="1:2">
      <c r="A10490" s="365" t="s">
        <v>10641</v>
      </c>
      <c r="B10490" s="366">
        <v>232.93</v>
      </c>
    </row>
    <row r="10491" spans="1:2">
      <c r="A10491" s="365" t="s">
        <v>10642</v>
      </c>
      <c r="B10491" s="366">
        <v>226.66</v>
      </c>
    </row>
    <row r="10492" spans="1:2">
      <c r="A10492" s="365" t="s">
        <v>10643</v>
      </c>
      <c r="B10492" s="366">
        <v>29.19</v>
      </c>
    </row>
    <row r="10493" spans="1:2">
      <c r="A10493" s="365" t="s">
        <v>10644</v>
      </c>
      <c r="B10493" s="366">
        <v>27.39</v>
      </c>
    </row>
    <row r="10494" spans="1:2">
      <c r="A10494" s="365" t="s">
        <v>10645</v>
      </c>
      <c r="B10494" s="366">
        <v>209.54</v>
      </c>
    </row>
    <row r="10495" spans="1:2">
      <c r="A10495" s="365" t="s">
        <v>10646</v>
      </c>
      <c r="B10495" s="366">
        <v>209.04</v>
      </c>
    </row>
    <row r="10496" spans="1:2">
      <c r="A10496" s="365" t="s">
        <v>10647</v>
      </c>
      <c r="B10496" s="366">
        <v>106.66</v>
      </c>
    </row>
    <row r="10497" spans="1:2">
      <c r="A10497" s="365" t="s">
        <v>10648</v>
      </c>
      <c r="B10497" s="366">
        <v>100.12</v>
      </c>
    </row>
    <row r="10498" spans="1:2">
      <c r="A10498" s="365" t="s">
        <v>10649</v>
      </c>
      <c r="B10498" s="366">
        <v>32.409999999999997</v>
      </c>
    </row>
    <row r="10499" spans="1:2">
      <c r="A10499" s="365" t="s">
        <v>10650</v>
      </c>
      <c r="B10499" s="366">
        <v>30.24</v>
      </c>
    </row>
    <row r="10500" spans="1:2">
      <c r="A10500" s="365" t="s">
        <v>10651</v>
      </c>
      <c r="B10500" s="366">
        <v>24.53</v>
      </c>
    </row>
    <row r="10501" spans="1:2">
      <c r="A10501" s="365" t="s">
        <v>10652</v>
      </c>
      <c r="B10501" s="366">
        <v>22.61</v>
      </c>
    </row>
    <row r="10502" spans="1:2">
      <c r="A10502" s="365" t="s">
        <v>10653</v>
      </c>
      <c r="B10502" s="366">
        <v>137.34</v>
      </c>
    </row>
    <row r="10503" spans="1:2">
      <c r="A10503" s="365" t="s">
        <v>10654</v>
      </c>
      <c r="B10503" s="366">
        <v>123.65</v>
      </c>
    </row>
    <row r="10504" spans="1:2">
      <c r="A10504" s="365" t="s">
        <v>10655</v>
      </c>
      <c r="B10504" s="366">
        <v>134.19999999999999</v>
      </c>
    </row>
    <row r="10505" spans="1:2">
      <c r="A10505" s="365" t="s">
        <v>10656</v>
      </c>
      <c r="B10505" s="366">
        <v>123.99</v>
      </c>
    </row>
    <row r="10506" spans="1:2">
      <c r="A10506" s="365" t="s">
        <v>10657</v>
      </c>
      <c r="B10506" s="366">
        <v>6.63</v>
      </c>
    </row>
    <row r="10507" spans="1:2">
      <c r="A10507" s="365" t="s">
        <v>10658</v>
      </c>
      <c r="B10507" s="366">
        <v>6.02</v>
      </c>
    </row>
    <row r="10508" spans="1:2">
      <c r="A10508" s="365" t="s">
        <v>10659</v>
      </c>
      <c r="B10508" s="366">
        <v>15.16</v>
      </c>
    </row>
    <row r="10509" spans="1:2">
      <c r="A10509" s="365" t="s">
        <v>10660</v>
      </c>
      <c r="B10509" s="366">
        <v>14.26</v>
      </c>
    </row>
    <row r="10510" spans="1:2">
      <c r="A10510" s="365" t="s">
        <v>10661</v>
      </c>
      <c r="B10510" s="366">
        <v>5.53</v>
      </c>
    </row>
    <row r="10511" spans="1:2">
      <c r="A10511" s="365" t="s">
        <v>10662</v>
      </c>
      <c r="B10511" s="366">
        <v>5.19</v>
      </c>
    </row>
    <row r="10512" spans="1:2">
      <c r="A10512" s="365" t="s">
        <v>10663</v>
      </c>
      <c r="B10512" s="366">
        <v>12.8</v>
      </c>
    </row>
    <row r="10513" spans="1:2">
      <c r="A10513" s="365" t="s">
        <v>10664</v>
      </c>
      <c r="B10513" s="366">
        <v>11.58</v>
      </c>
    </row>
    <row r="10514" spans="1:2">
      <c r="A10514" s="365" t="s">
        <v>10665</v>
      </c>
      <c r="B10514" s="366">
        <v>33.299999999999997</v>
      </c>
    </row>
    <row r="10515" spans="1:2">
      <c r="A10515" s="365" t="s">
        <v>10666</v>
      </c>
      <c r="B10515" s="366">
        <v>30.29</v>
      </c>
    </row>
    <row r="10516" spans="1:2">
      <c r="A10516" s="365" t="s">
        <v>10667</v>
      </c>
      <c r="B10516" s="366">
        <v>32.69</v>
      </c>
    </row>
    <row r="10517" spans="1:2">
      <c r="A10517" s="365" t="s">
        <v>10668</v>
      </c>
      <c r="B10517" s="366">
        <v>29.68</v>
      </c>
    </row>
    <row r="10518" spans="1:2">
      <c r="A10518" s="365" t="s">
        <v>10669</v>
      </c>
      <c r="B10518" s="366">
        <v>31.77</v>
      </c>
    </row>
    <row r="10519" spans="1:2">
      <c r="A10519" s="365" t="s">
        <v>10670</v>
      </c>
      <c r="B10519" s="366">
        <v>28.73</v>
      </c>
    </row>
    <row r="10520" spans="1:2">
      <c r="A10520" s="365" t="s">
        <v>10671</v>
      </c>
      <c r="B10520" s="366">
        <v>35.03</v>
      </c>
    </row>
    <row r="10521" spans="1:2">
      <c r="A10521" s="365" t="s">
        <v>10672</v>
      </c>
      <c r="B10521" s="366">
        <v>31.94</v>
      </c>
    </row>
    <row r="10522" spans="1:2">
      <c r="A10522" s="365" t="s">
        <v>10673</v>
      </c>
      <c r="B10522" s="366">
        <v>31.4</v>
      </c>
    </row>
    <row r="10523" spans="1:2">
      <c r="A10523" s="365" t="s">
        <v>10674</v>
      </c>
      <c r="B10523" s="366">
        <v>28.34</v>
      </c>
    </row>
    <row r="10524" spans="1:2">
      <c r="A10524" s="365" t="s">
        <v>10675</v>
      </c>
      <c r="B10524" s="366">
        <v>41.11</v>
      </c>
    </row>
    <row r="10525" spans="1:2">
      <c r="A10525" s="365" t="s">
        <v>10676</v>
      </c>
      <c r="B10525" s="366">
        <v>38.01</v>
      </c>
    </row>
    <row r="10526" spans="1:2">
      <c r="A10526" s="365" t="s">
        <v>10677</v>
      </c>
      <c r="B10526" s="366">
        <v>31.59</v>
      </c>
    </row>
    <row r="10527" spans="1:2">
      <c r="A10527" s="365" t="s">
        <v>10678</v>
      </c>
      <c r="B10527" s="366">
        <v>28.52</v>
      </c>
    </row>
    <row r="10528" spans="1:2">
      <c r="A10528" s="365" t="s">
        <v>10679</v>
      </c>
      <c r="B10528" s="366">
        <v>24.96</v>
      </c>
    </row>
    <row r="10529" spans="1:2">
      <c r="A10529" s="365" t="s">
        <v>10680</v>
      </c>
      <c r="B10529" s="366">
        <v>22.49</v>
      </c>
    </row>
    <row r="10530" spans="1:2">
      <c r="A10530" s="365" t="s">
        <v>10681</v>
      </c>
      <c r="B10530" s="366">
        <v>34.18</v>
      </c>
    </row>
    <row r="10531" spans="1:2">
      <c r="A10531" s="365" t="s">
        <v>10682</v>
      </c>
      <c r="B10531" s="366">
        <v>31.04</v>
      </c>
    </row>
    <row r="10532" spans="1:2">
      <c r="A10532" s="365" t="s">
        <v>10683</v>
      </c>
      <c r="B10532" s="366">
        <v>27.54</v>
      </c>
    </row>
    <row r="10533" spans="1:2">
      <c r="A10533" s="365" t="s">
        <v>10684</v>
      </c>
      <c r="B10533" s="366">
        <v>25.02</v>
      </c>
    </row>
    <row r="10534" spans="1:2">
      <c r="A10534" s="365" t="s">
        <v>10685</v>
      </c>
      <c r="B10534" s="366">
        <v>41.64</v>
      </c>
    </row>
    <row r="10535" spans="1:2">
      <c r="A10535" s="365" t="s">
        <v>10686</v>
      </c>
      <c r="B10535" s="366">
        <v>38.51</v>
      </c>
    </row>
    <row r="10536" spans="1:2">
      <c r="A10536" s="365" t="s">
        <v>10687</v>
      </c>
      <c r="B10536" s="366">
        <v>37.96</v>
      </c>
    </row>
    <row r="10537" spans="1:2">
      <c r="A10537" s="365" t="s">
        <v>10688</v>
      </c>
      <c r="B10537" s="366">
        <v>34.729999999999997</v>
      </c>
    </row>
    <row r="10538" spans="1:2">
      <c r="A10538" s="365" t="s">
        <v>10689</v>
      </c>
      <c r="B10538" s="366">
        <v>36.94</v>
      </c>
    </row>
    <row r="10539" spans="1:2">
      <c r="A10539" s="365" t="s">
        <v>10690</v>
      </c>
      <c r="B10539" s="366">
        <v>33.619999999999997</v>
      </c>
    </row>
    <row r="10540" spans="1:2">
      <c r="A10540" s="365" t="s">
        <v>10691</v>
      </c>
      <c r="B10540" s="366">
        <v>34.36</v>
      </c>
    </row>
    <row r="10541" spans="1:2">
      <c r="A10541" s="365" t="s">
        <v>10692</v>
      </c>
      <c r="B10541" s="366">
        <v>31.11</v>
      </c>
    </row>
    <row r="10542" spans="1:2">
      <c r="A10542" s="365" t="s">
        <v>10693</v>
      </c>
      <c r="B10542" s="366">
        <v>20.329999999999998</v>
      </c>
    </row>
    <row r="10543" spans="1:2">
      <c r="A10543" s="365" t="s">
        <v>10694</v>
      </c>
      <c r="B10543" s="366">
        <v>19.37</v>
      </c>
    </row>
    <row r="10544" spans="1:2">
      <c r="A10544" s="365" t="s">
        <v>10695</v>
      </c>
      <c r="B10544" s="366">
        <v>26.23</v>
      </c>
    </row>
    <row r="10545" spans="1:2">
      <c r="A10545" s="365" t="s">
        <v>10696</v>
      </c>
      <c r="B10545" s="366">
        <v>24.67</v>
      </c>
    </row>
    <row r="10546" spans="1:2">
      <c r="A10546" s="365" t="s">
        <v>10697</v>
      </c>
      <c r="B10546" s="366">
        <v>20.81</v>
      </c>
    </row>
    <row r="10547" spans="1:2">
      <c r="A10547" s="365" t="s">
        <v>10698</v>
      </c>
      <c r="B10547" s="366">
        <v>19.329999999999998</v>
      </c>
    </row>
    <row r="10548" spans="1:2">
      <c r="A10548" s="365" t="s">
        <v>10699</v>
      </c>
      <c r="B10548" s="366">
        <v>15.4</v>
      </c>
    </row>
    <row r="10549" spans="1:2">
      <c r="A10549" s="365" t="s">
        <v>10700</v>
      </c>
      <c r="B10549" s="366">
        <v>13.99</v>
      </c>
    </row>
    <row r="10550" spans="1:2">
      <c r="A10550" s="365" t="s">
        <v>10701</v>
      </c>
      <c r="B10550" s="366">
        <v>40.049999999999997</v>
      </c>
    </row>
    <row r="10551" spans="1:2">
      <c r="A10551" s="365" t="s">
        <v>10702</v>
      </c>
      <c r="B10551" s="366">
        <v>36.79</v>
      </c>
    </row>
    <row r="10552" spans="1:2">
      <c r="A10552" s="365" t="s">
        <v>10703</v>
      </c>
      <c r="B10552" s="366">
        <v>35.33</v>
      </c>
    </row>
    <row r="10553" spans="1:2">
      <c r="A10553" s="365" t="s">
        <v>10704</v>
      </c>
      <c r="B10553" s="366">
        <v>32.08</v>
      </c>
    </row>
    <row r="10554" spans="1:2">
      <c r="A10554" s="365" t="s">
        <v>10705</v>
      </c>
      <c r="B10554" s="366">
        <v>39.159999999999997</v>
      </c>
    </row>
    <row r="10555" spans="1:2">
      <c r="A10555" s="365" t="s">
        <v>10706</v>
      </c>
      <c r="B10555" s="366">
        <v>35.799999999999997</v>
      </c>
    </row>
    <row r="10556" spans="1:2">
      <c r="A10556" s="365" t="s">
        <v>10707</v>
      </c>
      <c r="B10556" s="366">
        <v>34.340000000000003</v>
      </c>
    </row>
    <row r="10557" spans="1:2">
      <c r="A10557" s="365" t="s">
        <v>10708</v>
      </c>
      <c r="B10557" s="366">
        <v>31.17</v>
      </c>
    </row>
    <row r="10558" spans="1:2">
      <c r="A10558" s="365" t="s">
        <v>10709</v>
      </c>
      <c r="B10558" s="366">
        <v>33.43</v>
      </c>
    </row>
    <row r="10559" spans="1:2">
      <c r="A10559" s="365" t="s">
        <v>10710</v>
      </c>
      <c r="B10559" s="366">
        <v>30.18</v>
      </c>
    </row>
    <row r="10560" spans="1:2">
      <c r="A10560" s="365" t="s">
        <v>10711</v>
      </c>
      <c r="B10560" s="366">
        <v>30.32</v>
      </c>
    </row>
    <row r="10561" spans="1:2">
      <c r="A10561" s="365" t="s">
        <v>10712</v>
      </c>
      <c r="B10561" s="366">
        <v>27.45</v>
      </c>
    </row>
    <row r="10562" spans="1:2">
      <c r="A10562" s="365" t="s">
        <v>10713</v>
      </c>
      <c r="B10562" s="366">
        <v>36.33</v>
      </c>
    </row>
    <row r="10563" spans="1:2">
      <c r="A10563" s="365" t="s">
        <v>10714</v>
      </c>
      <c r="B10563" s="366">
        <v>34.03</v>
      </c>
    </row>
    <row r="10564" spans="1:2">
      <c r="A10564" s="365" t="s">
        <v>10715</v>
      </c>
      <c r="B10564" s="366">
        <v>45.88</v>
      </c>
    </row>
    <row r="10565" spans="1:2">
      <c r="A10565" s="365" t="s">
        <v>10716</v>
      </c>
      <c r="B10565" s="366">
        <v>43.58</v>
      </c>
    </row>
    <row r="10566" spans="1:2">
      <c r="A10566" s="365" t="s">
        <v>10717</v>
      </c>
      <c r="B10566" s="366">
        <v>52.52</v>
      </c>
    </row>
    <row r="10567" spans="1:2">
      <c r="A10567" s="365" t="s">
        <v>10718</v>
      </c>
      <c r="B10567" s="366">
        <v>49.61</v>
      </c>
    </row>
    <row r="10568" spans="1:2">
      <c r="A10568" s="365" t="s">
        <v>10719</v>
      </c>
      <c r="B10568" s="366">
        <v>31.85</v>
      </c>
    </row>
    <row r="10569" spans="1:2">
      <c r="A10569" s="365" t="s">
        <v>10720</v>
      </c>
      <c r="B10569" s="366">
        <v>28.75</v>
      </c>
    </row>
    <row r="10570" spans="1:2">
      <c r="A10570" s="365" t="s">
        <v>10721</v>
      </c>
      <c r="B10570" s="366">
        <v>52.01</v>
      </c>
    </row>
    <row r="10571" spans="1:2">
      <c r="A10571" s="365" t="s">
        <v>10722</v>
      </c>
      <c r="B10571" s="366">
        <v>47.19</v>
      </c>
    </row>
    <row r="10572" spans="1:2">
      <c r="A10572" s="365" t="s">
        <v>10723</v>
      </c>
      <c r="B10572" s="366">
        <v>49.4</v>
      </c>
    </row>
    <row r="10573" spans="1:2">
      <c r="A10573" s="365" t="s">
        <v>10724</v>
      </c>
      <c r="B10573" s="366">
        <v>44.61</v>
      </c>
    </row>
    <row r="10574" spans="1:2">
      <c r="A10574" s="365" t="s">
        <v>10725</v>
      </c>
      <c r="B10574" s="366">
        <v>65.42</v>
      </c>
    </row>
    <row r="10575" spans="1:2">
      <c r="A10575" s="365" t="s">
        <v>10726</v>
      </c>
      <c r="B10575" s="366">
        <v>60.47</v>
      </c>
    </row>
    <row r="10576" spans="1:2">
      <c r="A10576" s="365" t="s">
        <v>10727</v>
      </c>
      <c r="B10576" s="366">
        <v>63.8</v>
      </c>
    </row>
    <row r="10577" spans="1:2">
      <c r="A10577" s="365" t="s">
        <v>10728</v>
      </c>
      <c r="B10577" s="366">
        <v>58.89</v>
      </c>
    </row>
    <row r="10578" spans="1:2">
      <c r="A10578" s="365" t="s">
        <v>10729</v>
      </c>
      <c r="B10578" s="366">
        <v>58.94</v>
      </c>
    </row>
    <row r="10579" spans="1:2">
      <c r="A10579" s="365" t="s">
        <v>10730</v>
      </c>
      <c r="B10579" s="366">
        <v>54.13</v>
      </c>
    </row>
    <row r="10580" spans="1:2">
      <c r="A10580" s="365" t="s">
        <v>10731</v>
      </c>
      <c r="B10580" s="366">
        <v>61.21</v>
      </c>
    </row>
    <row r="10581" spans="1:2">
      <c r="A10581" s="365" t="s">
        <v>10732</v>
      </c>
      <c r="B10581" s="366">
        <v>55.56</v>
      </c>
    </row>
    <row r="10582" spans="1:2">
      <c r="A10582" s="365" t="s">
        <v>10733</v>
      </c>
      <c r="B10582" s="366">
        <v>56.95</v>
      </c>
    </row>
    <row r="10583" spans="1:2">
      <c r="A10583" s="365" t="s">
        <v>10734</v>
      </c>
      <c r="B10583" s="366">
        <v>51.25</v>
      </c>
    </row>
    <row r="10584" spans="1:2">
      <c r="A10584" s="365" t="s">
        <v>10735</v>
      </c>
      <c r="B10584" s="366">
        <v>53.26</v>
      </c>
    </row>
    <row r="10585" spans="1:2">
      <c r="A10585" s="365" t="s">
        <v>10736</v>
      </c>
      <c r="B10585" s="366">
        <v>47.9</v>
      </c>
    </row>
    <row r="10586" spans="1:2">
      <c r="A10586" s="365" t="s">
        <v>10737</v>
      </c>
      <c r="B10586" s="366">
        <v>46.52</v>
      </c>
    </row>
    <row r="10587" spans="1:2">
      <c r="A10587" s="365" t="s">
        <v>10738</v>
      </c>
      <c r="B10587" s="366">
        <v>41.58</v>
      </c>
    </row>
    <row r="10588" spans="1:2">
      <c r="A10588" s="365" t="s">
        <v>10739</v>
      </c>
      <c r="B10588" s="366">
        <v>20.74</v>
      </c>
    </row>
    <row r="10589" spans="1:2">
      <c r="A10589" s="365" t="s">
        <v>10740</v>
      </c>
      <c r="B10589" s="366">
        <v>18.2</v>
      </c>
    </row>
    <row r="10590" spans="1:2">
      <c r="A10590" s="365" t="s">
        <v>10741</v>
      </c>
      <c r="B10590" s="366">
        <v>22.87</v>
      </c>
    </row>
    <row r="10591" spans="1:2">
      <c r="A10591" s="365" t="s">
        <v>10742</v>
      </c>
      <c r="B10591" s="366">
        <v>20.329999999999998</v>
      </c>
    </row>
    <row r="10592" spans="1:2">
      <c r="A10592" s="365" t="s">
        <v>10743</v>
      </c>
      <c r="B10592" s="366">
        <v>30.15</v>
      </c>
    </row>
    <row r="10593" spans="1:2">
      <c r="A10593" s="365" t="s">
        <v>10744</v>
      </c>
      <c r="B10593" s="366">
        <v>27.85</v>
      </c>
    </row>
    <row r="10594" spans="1:2">
      <c r="A10594" s="365" t="s">
        <v>10745</v>
      </c>
      <c r="B10594" s="366">
        <v>24.97</v>
      </c>
    </row>
    <row r="10595" spans="1:2">
      <c r="A10595" s="365" t="s">
        <v>10746</v>
      </c>
      <c r="B10595" s="366">
        <v>22.67</v>
      </c>
    </row>
    <row r="10596" spans="1:2">
      <c r="A10596" s="365" t="s">
        <v>10747</v>
      </c>
      <c r="B10596" s="366">
        <v>32.51</v>
      </c>
    </row>
    <row r="10597" spans="1:2">
      <c r="A10597" s="365" t="s">
        <v>10748</v>
      </c>
      <c r="B10597" s="366">
        <v>29.92</v>
      </c>
    </row>
    <row r="10598" spans="1:2">
      <c r="A10598" s="365" t="s">
        <v>10749</v>
      </c>
      <c r="B10598" s="366">
        <v>27.25</v>
      </c>
    </row>
    <row r="10599" spans="1:2">
      <c r="A10599" s="365" t="s">
        <v>10750</v>
      </c>
      <c r="B10599" s="366">
        <v>24.66</v>
      </c>
    </row>
    <row r="10600" spans="1:2">
      <c r="A10600" s="365" t="s">
        <v>10751</v>
      </c>
      <c r="B10600" s="366">
        <v>46.97</v>
      </c>
    </row>
    <row r="10601" spans="1:2">
      <c r="A10601" s="365" t="s">
        <v>10752</v>
      </c>
      <c r="B10601" s="366">
        <v>43.12</v>
      </c>
    </row>
    <row r="10602" spans="1:2">
      <c r="A10602" s="365" t="s">
        <v>10753</v>
      </c>
      <c r="B10602" s="366">
        <v>54.8</v>
      </c>
    </row>
    <row r="10603" spans="1:2">
      <c r="A10603" s="365" t="s">
        <v>10754</v>
      </c>
      <c r="B10603" s="366">
        <v>50.84</v>
      </c>
    </row>
    <row r="10604" spans="1:2">
      <c r="A10604" s="365" t="s">
        <v>10755</v>
      </c>
      <c r="B10604" s="366">
        <v>17.09</v>
      </c>
    </row>
    <row r="10605" spans="1:2">
      <c r="A10605" s="365" t="s">
        <v>10756</v>
      </c>
      <c r="B10605" s="366">
        <v>14.82</v>
      </c>
    </row>
    <row r="10606" spans="1:2">
      <c r="A10606" s="365" t="s">
        <v>10757</v>
      </c>
      <c r="B10606" s="366">
        <v>18.12</v>
      </c>
    </row>
    <row r="10607" spans="1:2">
      <c r="A10607" s="365" t="s">
        <v>10758</v>
      </c>
      <c r="B10607" s="366">
        <v>15.72</v>
      </c>
    </row>
    <row r="10608" spans="1:2">
      <c r="A10608" s="365" t="s">
        <v>10759</v>
      </c>
      <c r="B10608" s="366">
        <v>17.989999999999998</v>
      </c>
    </row>
    <row r="10609" spans="1:2">
      <c r="A10609" s="365" t="s">
        <v>10760</v>
      </c>
      <c r="B10609" s="366">
        <v>15.6</v>
      </c>
    </row>
    <row r="10610" spans="1:2">
      <c r="A10610" s="365" t="s">
        <v>10761</v>
      </c>
      <c r="B10610" s="366">
        <v>1047.83</v>
      </c>
    </row>
    <row r="10611" spans="1:2">
      <c r="A10611" s="365" t="s">
        <v>10762</v>
      </c>
      <c r="B10611" s="366">
        <v>966.94</v>
      </c>
    </row>
    <row r="10612" spans="1:2">
      <c r="A10612" s="365" t="s">
        <v>10763</v>
      </c>
      <c r="B10612" s="366">
        <v>967.51</v>
      </c>
    </row>
    <row r="10613" spans="1:2">
      <c r="A10613" s="365" t="s">
        <v>10764</v>
      </c>
      <c r="B10613" s="366">
        <v>880.87</v>
      </c>
    </row>
    <row r="10614" spans="1:2">
      <c r="A10614" s="365" t="s">
        <v>10765</v>
      </c>
      <c r="B10614" s="366">
        <v>14.32</v>
      </c>
    </row>
    <row r="10615" spans="1:2">
      <c r="A10615" s="365" t="s">
        <v>10766</v>
      </c>
      <c r="B10615" s="366">
        <v>13.17</v>
      </c>
    </row>
    <row r="10616" spans="1:2">
      <c r="A10616" s="365" t="s">
        <v>10767</v>
      </c>
      <c r="B10616" s="366">
        <v>37.619999999999997</v>
      </c>
    </row>
    <row r="10617" spans="1:2">
      <c r="A10617" s="365" t="s">
        <v>10768</v>
      </c>
      <c r="B10617" s="366">
        <v>35.08</v>
      </c>
    </row>
    <row r="10618" spans="1:2">
      <c r="A10618" s="365" t="s">
        <v>10769</v>
      </c>
      <c r="B10618" s="366">
        <v>107.08</v>
      </c>
    </row>
    <row r="10619" spans="1:2">
      <c r="A10619" s="365" t="s">
        <v>10770</v>
      </c>
      <c r="B10619" s="366">
        <v>105.93</v>
      </c>
    </row>
    <row r="10620" spans="1:2">
      <c r="A10620" s="365" t="s">
        <v>10771</v>
      </c>
      <c r="B10620" s="366">
        <v>183.2</v>
      </c>
    </row>
    <row r="10621" spans="1:2">
      <c r="A10621" s="365" t="s">
        <v>10772</v>
      </c>
      <c r="B10621" s="366">
        <v>175.36</v>
      </c>
    </row>
    <row r="10622" spans="1:2">
      <c r="A10622" s="365" t="s">
        <v>10773</v>
      </c>
      <c r="B10622" s="366">
        <v>288.69</v>
      </c>
    </row>
    <row r="10623" spans="1:2">
      <c r="A10623" s="365" t="s">
        <v>10774</v>
      </c>
      <c r="B10623" s="366">
        <v>280.85000000000002</v>
      </c>
    </row>
    <row r="10624" spans="1:2">
      <c r="A10624" s="365" t="s">
        <v>10775</v>
      </c>
      <c r="B10624" s="366">
        <v>163.80000000000001</v>
      </c>
    </row>
    <row r="10625" spans="1:2">
      <c r="A10625" s="365" t="s">
        <v>10776</v>
      </c>
      <c r="B10625" s="366">
        <v>158.09</v>
      </c>
    </row>
    <row r="10626" spans="1:2">
      <c r="A10626" s="365" t="s">
        <v>10777</v>
      </c>
      <c r="B10626" s="366">
        <v>336.66</v>
      </c>
    </row>
    <row r="10627" spans="1:2">
      <c r="A10627" s="365" t="s">
        <v>10778</v>
      </c>
      <c r="B10627" s="366">
        <v>328.84</v>
      </c>
    </row>
    <row r="10628" spans="1:2">
      <c r="A10628" s="365" t="s">
        <v>10779</v>
      </c>
      <c r="B10628" s="366">
        <v>139.44</v>
      </c>
    </row>
    <row r="10629" spans="1:2">
      <c r="A10629" s="365" t="s">
        <v>10780</v>
      </c>
      <c r="B10629" s="366">
        <v>131.62</v>
      </c>
    </row>
    <row r="10630" spans="1:2">
      <c r="A10630" s="365" t="s">
        <v>10781</v>
      </c>
      <c r="B10630" s="366">
        <v>178.15</v>
      </c>
    </row>
    <row r="10631" spans="1:2">
      <c r="A10631" s="365" t="s">
        <v>10782</v>
      </c>
      <c r="B10631" s="366">
        <v>166.72</v>
      </c>
    </row>
    <row r="10632" spans="1:2">
      <c r="A10632" s="365" t="s">
        <v>10783</v>
      </c>
      <c r="B10632" s="366">
        <v>167.64</v>
      </c>
    </row>
    <row r="10633" spans="1:2">
      <c r="A10633" s="365" t="s">
        <v>10784</v>
      </c>
      <c r="B10633" s="366">
        <v>159.52000000000001</v>
      </c>
    </row>
    <row r="10634" spans="1:2">
      <c r="A10634" s="365" t="s">
        <v>10785</v>
      </c>
      <c r="B10634" s="366">
        <v>129.81</v>
      </c>
    </row>
    <row r="10635" spans="1:2">
      <c r="A10635" s="365" t="s">
        <v>10786</v>
      </c>
      <c r="B10635" s="366">
        <v>122.31</v>
      </c>
    </row>
    <row r="10636" spans="1:2">
      <c r="A10636" s="365" t="s">
        <v>10787</v>
      </c>
      <c r="B10636" s="366">
        <v>88.52</v>
      </c>
    </row>
    <row r="10637" spans="1:2">
      <c r="A10637" s="365" t="s">
        <v>10788</v>
      </c>
      <c r="B10637" s="366">
        <v>79.540000000000006</v>
      </c>
    </row>
    <row r="10638" spans="1:2">
      <c r="A10638" s="365" t="s">
        <v>10789</v>
      </c>
      <c r="B10638" s="366">
        <v>259.02999999999997</v>
      </c>
    </row>
    <row r="10639" spans="1:2">
      <c r="A10639" s="365" t="s">
        <v>10790</v>
      </c>
      <c r="B10639" s="366">
        <v>250.29</v>
      </c>
    </row>
    <row r="10640" spans="1:2">
      <c r="A10640" s="365" t="s">
        <v>10791</v>
      </c>
      <c r="B10640" s="366">
        <v>208.26</v>
      </c>
    </row>
    <row r="10641" spans="1:2">
      <c r="A10641" s="365" t="s">
        <v>10792</v>
      </c>
      <c r="B10641" s="366">
        <v>203.46</v>
      </c>
    </row>
    <row r="10642" spans="1:2">
      <c r="A10642" s="365" t="s">
        <v>10793</v>
      </c>
      <c r="B10642" s="366">
        <v>304.51</v>
      </c>
    </row>
    <row r="10643" spans="1:2">
      <c r="A10643" s="365" t="s">
        <v>10794</v>
      </c>
      <c r="B10643" s="366">
        <v>295.77</v>
      </c>
    </row>
    <row r="10644" spans="1:2">
      <c r="A10644" s="365" t="s">
        <v>10795</v>
      </c>
      <c r="B10644" s="366">
        <v>253.75</v>
      </c>
    </row>
    <row r="10645" spans="1:2">
      <c r="A10645" s="365" t="s">
        <v>10796</v>
      </c>
      <c r="B10645" s="366">
        <v>248.94</v>
      </c>
    </row>
    <row r="10646" spans="1:2">
      <c r="A10646" s="365" t="s">
        <v>10797</v>
      </c>
      <c r="B10646" s="366">
        <v>194.67</v>
      </c>
    </row>
    <row r="10647" spans="1:2">
      <c r="A10647" s="365" t="s">
        <v>10798</v>
      </c>
      <c r="B10647" s="366">
        <v>185.92</v>
      </c>
    </row>
    <row r="10648" spans="1:2">
      <c r="A10648" s="365" t="s">
        <v>10799</v>
      </c>
      <c r="B10648" s="366">
        <v>143.9</v>
      </c>
    </row>
    <row r="10649" spans="1:2">
      <c r="A10649" s="365" t="s">
        <v>10800</v>
      </c>
      <c r="B10649" s="366">
        <v>139.1</v>
      </c>
    </row>
    <row r="10650" spans="1:2">
      <c r="A10650" s="365" t="s">
        <v>10801</v>
      </c>
      <c r="B10650" s="366">
        <v>293.61</v>
      </c>
    </row>
    <row r="10651" spans="1:2">
      <c r="A10651" s="365" t="s">
        <v>10802</v>
      </c>
      <c r="B10651" s="366">
        <v>284.87</v>
      </c>
    </row>
    <row r="10652" spans="1:2">
      <c r="A10652" s="365" t="s">
        <v>10803</v>
      </c>
      <c r="B10652" s="366">
        <v>242.85</v>
      </c>
    </row>
    <row r="10653" spans="1:2">
      <c r="A10653" s="365" t="s">
        <v>10804</v>
      </c>
      <c r="B10653" s="366">
        <v>238.04</v>
      </c>
    </row>
    <row r="10654" spans="1:2">
      <c r="A10654" s="365" t="s">
        <v>10805</v>
      </c>
      <c r="B10654" s="366">
        <v>47.79</v>
      </c>
    </row>
    <row r="10655" spans="1:2">
      <c r="A10655" s="365" t="s">
        <v>10806</v>
      </c>
      <c r="B10655" s="366">
        <v>41.72</v>
      </c>
    </row>
    <row r="10656" spans="1:2">
      <c r="A10656" s="365" t="s">
        <v>10807</v>
      </c>
      <c r="B10656" s="366">
        <v>89.77</v>
      </c>
    </row>
    <row r="10657" spans="1:2">
      <c r="A10657" s="365" t="s">
        <v>10808</v>
      </c>
      <c r="B10657" s="366">
        <v>79.83</v>
      </c>
    </row>
    <row r="10658" spans="1:2">
      <c r="A10658" s="365" t="s">
        <v>10809</v>
      </c>
      <c r="B10658" s="366">
        <v>93.27</v>
      </c>
    </row>
    <row r="10659" spans="1:2">
      <c r="A10659" s="365" t="s">
        <v>10810</v>
      </c>
      <c r="B10659" s="366">
        <v>83.34</v>
      </c>
    </row>
    <row r="10660" spans="1:2">
      <c r="A10660" s="365" t="s">
        <v>10811</v>
      </c>
      <c r="B10660" s="366">
        <v>2.6</v>
      </c>
    </row>
    <row r="10661" spans="1:2">
      <c r="A10661" s="365" t="s">
        <v>10812</v>
      </c>
      <c r="B10661" s="366">
        <v>2.2799999999999998</v>
      </c>
    </row>
    <row r="10662" spans="1:2">
      <c r="A10662" s="365" t="s">
        <v>10813</v>
      </c>
      <c r="B10662" s="366">
        <v>76.12</v>
      </c>
    </row>
    <row r="10663" spans="1:2">
      <c r="A10663" s="365" t="s">
        <v>10814</v>
      </c>
      <c r="B10663" s="366">
        <v>70.12</v>
      </c>
    </row>
    <row r="10664" spans="1:2">
      <c r="A10664" s="365" t="s">
        <v>10815</v>
      </c>
      <c r="B10664" s="366">
        <v>82.76</v>
      </c>
    </row>
    <row r="10665" spans="1:2">
      <c r="A10665" s="365" t="s">
        <v>10816</v>
      </c>
      <c r="B10665" s="366">
        <v>76.14</v>
      </c>
    </row>
    <row r="10666" spans="1:2">
      <c r="A10666" s="365" t="s">
        <v>10817</v>
      </c>
      <c r="B10666" s="366">
        <v>44.93</v>
      </c>
    </row>
    <row r="10667" spans="1:2">
      <c r="A10667" s="365" t="s">
        <v>10818</v>
      </c>
      <c r="B10667" s="366">
        <v>38.93</v>
      </c>
    </row>
    <row r="10668" spans="1:2">
      <c r="A10668" s="365" t="s">
        <v>10819</v>
      </c>
      <c r="B10668" s="366">
        <v>45.62</v>
      </c>
    </row>
    <row r="10669" spans="1:2">
      <c r="A10669" s="365" t="s">
        <v>10820</v>
      </c>
      <c r="B10669" s="366">
        <v>40.049999999999997</v>
      </c>
    </row>
    <row r="10670" spans="1:2">
      <c r="A10670" s="365" t="s">
        <v>10821</v>
      </c>
      <c r="B10670" s="366">
        <v>47.67</v>
      </c>
    </row>
    <row r="10671" spans="1:2">
      <c r="A10671" s="365" t="s">
        <v>10822</v>
      </c>
      <c r="B10671" s="366">
        <v>42.07</v>
      </c>
    </row>
    <row r="10672" spans="1:2">
      <c r="A10672" s="365" t="s">
        <v>10823</v>
      </c>
      <c r="B10672" s="366">
        <v>25.42</v>
      </c>
    </row>
    <row r="10673" spans="1:2">
      <c r="A10673" s="365" t="s">
        <v>10824</v>
      </c>
      <c r="B10673" s="366">
        <v>25.28</v>
      </c>
    </row>
    <row r="10674" spans="1:2">
      <c r="A10674" s="365" t="s">
        <v>10825</v>
      </c>
      <c r="B10674" s="366">
        <v>120.92</v>
      </c>
    </row>
    <row r="10675" spans="1:2">
      <c r="A10675" s="365" t="s">
        <v>10826</v>
      </c>
      <c r="B10675" s="366">
        <v>110.98</v>
      </c>
    </row>
    <row r="10676" spans="1:2">
      <c r="A10676" s="365" t="s">
        <v>10827</v>
      </c>
      <c r="B10676" s="366">
        <v>78.94</v>
      </c>
    </row>
    <row r="10677" spans="1:2">
      <c r="A10677" s="365" t="s">
        <v>10828</v>
      </c>
      <c r="B10677" s="366">
        <v>72.87</v>
      </c>
    </row>
    <row r="10678" spans="1:2">
      <c r="A10678" s="365" t="s">
        <v>10829</v>
      </c>
      <c r="B10678" s="366">
        <v>113.91</v>
      </c>
    </row>
    <row r="10679" spans="1:2">
      <c r="A10679" s="365" t="s">
        <v>10830</v>
      </c>
      <c r="B10679" s="366">
        <v>107.29</v>
      </c>
    </row>
    <row r="10680" spans="1:2">
      <c r="A10680" s="365" t="s">
        <v>10831</v>
      </c>
      <c r="B10680" s="366">
        <v>219.24</v>
      </c>
    </row>
    <row r="10681" spans="1:2">
      <c r="A10681" s="365" t="s">
        <v>10832</v>
      </c>
      <c r="B10681" s="366">
        <v>196.1</v>
      </c>
    </row>
    <row r="10682" spans="1:2">
      <c r="A10682" s="365" t="s">
        <v>10833</v>
      </c>
      <c r="B10682" s="366">
        <v>216.04</v>
      </c>
    </row>
    <row r="10683" spans="1:2">
      <c r="A10683" s="365" t="s">
        <v>10834</v>
      </c>
      <c r="B10683" s="366">
        <v>192.29</v>
      </c>
    </row>
    <row r="10684" spans="1:2">
      <c r="A10684" s="365" t="s">
        <v>10835</v>
      </c>
      <c r="B10684" s="366">
        <v>137.26</v>
      </c>
    </row>
    <row r="10685" spans="1:2">
      <c r="A10685" s="365" t="s">
        <v>10836</v>
      </c>
      <c r="B10685" s="366">
        <v>126.13</v>
      </c>
    </row>
    <row r="10686" spans="1:2">
      <c r="A10686" s="365" t="s">
        <v>10837</v>
      </c>
      <c r="B10686" s="366">
        <v>130.26</v>
      </c>
    </row>
    <row r="10687" spans="1:2">
      <c r="A10687" s="365" t="s">
        <v>10838</v>
      </c>
      <c r="B10687" s="366">
        <v>122.44</v>
      </c>
    </row>
    <row r="10688" spans="1:2">
      <c r="A10688" s="365" t="s">
        <v>10839</v>
      </c>
      <c r="B10688" s="366">
        <v>91.02</v>
      </c>
    </row>
    <row r="10689" spans="1:2">
      <c r="A10689" s="365" t="s">
        <v>10840</v>
      </c>
      <c r="B10689" s="366">
        <v>85.62</v>
      </c>
    </row>
    <row r="10690" spans="1:2">
      <c r="A10690" s="365" t="s">
        <v>10841</v>
      </c>
      <c r="B10690" s="366">
        <v>110.24</v>
      </c>
    </row>
    <row r="10691" spans="1:2">
      <c r="A10691" s="365" t="s">
        <v>10842</v>
      </c>
      <c r="B10691" s="366">
        <v>104.84</v>
      </c>
    </row>
    <row r="10692" spans="1:2">
      <c r="A10692" s="365" t="s">
        <v>10843</v>
      </c>
      <c r="B10692" s="366">
        <v>135.99</v>
      </c>
    </row>
    <row r="10693" spans="1:2">
      <c r="A10693" s="365" t="s">
        <v>10844</v>
      </c>
      <c r="B10693" s="366">
        <v>129.97999999999999</v>
      </c>
    </row>
    <row r="10694" spans="1:2">
      <c r="A10694" s="365" t="s">
        <v>10845</v>
      </c>
      <c r="B10694" s="366">
        <v>155.86000000000001</v>
      </c>
    </row>
    <row r="10695" spans="1:2">
      <c r="A10695" s="365" t="s">
        <v>10846</v>
      </c>
      <c r="B10695" s="366">
        <v>147.09</v>
      </c>
    </row>
    <row r="10696" spans="1:2">
      <c r="A10696" s="365" t="s">
        <v>10847</v>
      </c>
      <c r="B10696" s="366">
        <v>139.24</v>
      </c>
    </row>
    <row r="10697" spans="1:2">
      <c r="A10697" s="365" t="s">
        <v>10848</v>
      </c>
      <c r="B10697" s="366">
        <v>131.13</v>
      </c>
    </row>
    <row r="10698" spans="1:2">
      <c r="A10698" s="365" t="s">
        <v>10849</v>
      </c>
      <c r="B10698" s="366">
        <v>146.88999999999999</v>
      </c>
    </row>
    <row r="10699" spans="1:2">
      <c r="A10699" s="365" t="s">
        <v>10850</v>
      </c>
      <c r="B10699" s="366">
        <v>139.32</v>
      </c>
    </row>
    <row r="10700" spans="1:2">
      <c r="A10700" s="365" t="s">
        <v>10851</v>
      </c>
      <c r="B10700" s="366">
        <v>130.26</v>
      </c>
    </row>
    <row r="10701" spans="1:2">
      <c r="A10701" s="365" t="s">
        <v>10852</v>
      </c>
      <c r="B10701" s="366">
        <v>123.35</v>
      </c>
    </row>
    <row r="10702" spans="1:2">
      <c r="A10702" s="365" t="s">
        <v>10853</v>
      </c>
      <c r="B10702" s="366">
        <v>188.7</v>
      </c>
    </row>
    <row r="10703" spans="1:2">
      <c r="A10703" s="365" t="s">
        <v>10854</v>
      </c>
      <c r="B10703" s="366">
        <v>181.13</v>
      </c>
    </row>
    <row r="10704" spans="1:2">
      <c r="A10704" s="365" t="s">
        <v>10855</v>
      </c>
      <c r="B10704" s="366">
        <v>172.07</v>
      </c>
    </row>
    <row r="10705" spans="1:2">
      <c r="A10705" s="365" t="s">
        <v>10856</v>
      </c>
      <c r="B10705" s="366">
        <v>165.16</v>
      </c>
    </row>
    <row r="10706" spans="1:2">
      <c r="A10706" s="365" t="s">
        <v>10857</v>
      </c>
      <c r="B10706" s="366">
        <v>125.79</v>
      </c>
    </row>
    <row r="10707" spans="1:2">
      <c r="A10707" s="365" t="s">
        <v>10858</v>
      </c>
      <c r="B10707" s="366">
        <v>115.85</v>
      </c>
    </row>
    <row r="10708" spans="1:2">
      <c r="A10708" s="365" t="s">
        <v>10859</v>
      </c>
      <c r="B10708" s="366">
        <v>115.27</v>
      </c>
    </row>
    <row r="10709" spans="1:2">
      <c r="A10709" s="365" t="s">
        <v>10860</v>
      </c>
      <c r="B10709" s="366">
        <v>108.66</v>
      </c>
    </row>
    <row r="10710" spans="1:2">
      <c r="A10710" s="365" t="s">
        <v>10861</v>
      </c>
      <c r="B10710" s="366">
        <v>77.45</v>
      </c>
    </row>
    <row r="10711" spans="1:2">
      <c r="A10711" s="365" t="s">
        <v>10862</v>
      </c>
      <c r="B10711" s="366">
        <v>71.45</v>
      </c>
    </row>
    <row r="10712" spans="1:2">
      <c r="A10712" s="365" t="s">
        <v>10863</v>
      </c>
      <c r="B10712" s="366">
        <v>329.36</v>
      </c>
    </row>
    <row r="10713" spans="1:2">
      <c r="A10713" s="365" t="s">
        <v>10864</v>
      </c>
      <c r="B10713" s="366">
        <v>294.27999999999997</v>
      </c>
    </row>
    <row r="10714" spans="1:2">
      <c r="A10714" s="365" t="s">
        <v>10865</v>
      </c>
      <c r="B10714" s="366">
        <v>417.46</v>
      </c>
    </row>
    <row r="10715" spans="1:2">
      <c r="A10715" s="365" t="s">
        <v>10866</v>
      </c>
      <c r="B10715" s="366">
        <v>370.87</v>
      </c>
    </row>
    <row r="10716" spans="1:2">
      <c r="A10716" s="365" t="s">
        <v>10867</v>
      </c>
      <c r="B10716" s="366">
        <v>460.8</v>
      </c>
    </row>
    <row r="10717" spans="1:2">
      <c r="A10717" s="365" t="s">
        <v>10868</v>
      </c>
      <c r="B10717" s="366">
        <v>408.43</v>
      </c>
    </row>
    <row r="10718" spans="1:2">
      <c r="A10718" s="365" t="s">
        <v>10869</v>
      </c>
      <c r="B10718" s="366">
        <v>591.91999999999996</v>
      </c>
    </row>
    <row r="10719" spans="1:2">
      <c r="A10719" s="365" t="s">
        <v>10870</v>
      </c>
      <c r="B10719" s="366">
        <v>522.30999999999995</v>
      </c>
    </row>
    <row r="10720" spans="1:2">
      <c r="A10720" s="365" t="s">
        <v>10871</v>
      </c>
      <c r="B10720" s="366">
        <v>421.52</v>
      </c>
    </row>
    <row r="10721" spans="1:2">
      <c r="A10721" s="365" t="s">
        <v>10872</v>
      </c>
      <c r="B10721" s="366">
        <v>406.62</v>
      </c>
    </row>
    <row r="10722" spans="1:2">
      <c r="A10722" s="365" t="s">
        <v>10873</v>
      </c>
      <c r="B10722" s="366">
        <v>404.8</v>
      </c>
    </row>
    <row r="10723" spans="1:2">
      <c r="A10723" s="365" t="s">
        <v>10874</v>
      </c>
      <c r="B10723" s="366">
        <v>390.43</v>
      </c>
    </row>
    <row r="10724" spans="1:2">
      <c r="A10724" s="365" t="s">
        <v>10875</v>
      </c>
      <c r="B10724" s="366">
        <v>67.11</v>
      </c>
    </row>
    <row r="10725" spans="1:2">
      <c r="A10725" s="365" t="s">
        <v>10876</v>
      </c>
      <c r="B10725" s="366">
        <v>63.61</v>
      </c>
    </row>
    <row r="10726" spans="1:2">
      <c r="A10726" s="365" t="s">
        <v>10877</v>
      </c>
      <c r="B10726" s="366">
        <v>58.27</v>
      </c>
    </row>
    <row r="10727" spans="1:2">
      <c r="A10727" s="365" t="s">
        <v>10878</v>
      </c>
      <c r="B10727" s="366">
        <v>54.86</v>
      </c>
    </row>
    <row r="10728" spans="1:2">
      <c r="A10728" s="365" t="s">
        <v>10879</v>
      </c>
      <c r="B10728" s="366">
        <v>476.52</v>
      </c>
    </row>
    <row r="10729" spans="1:2">
      <c r="A10729" s="365" t="s">
        <v>10880</v>
      </c>
      <c r="B10729" s="366">
        <v>461.62</v>
      </c>
    </row>
    <row r="10730" spans="1:2">
      <c r="A10730" s="365" t="s">
        <v>10881</v>
      </c>
      <c r="B10730" s="366">
        <v>459.8</v>
      </c>
    </row>
    <row r="10731" spans="1:2">
      <c r="A10731" s="365" t="s">
        <v>10882</v>
      </c>
      <c r="B10731" s="366">
        <v>445.43</v>
      </c>
    </row>
    <row r="10732" spans="1:2">
      <c r="A10732" s="365" t="s">
        <v>10883</v>
      </c>
      <c r="B10732" s="366">
        <v>455</v>
      </c>
    </row>
    <row r="10733" spans="1:2">
      <c r="A10733" s="365" t="s">
        <v>10884</v>
      </c>
      <c r="B10733" s="366">
        <v>442.98</v>
      </c>
    </row>
    <row r="10734" spans="1:2">
      <c r="A10734" s="365" t="s">
        <v>10885</v>
      </c>
      <c r="B10734" s="366">
        <v>438.28</v>
      </c>
    </row>
    <row r="10735" spans="1:2">
      <c r="A10735" s="365" t="s">
        <v>10886</v>
      </c>
      <c r="B10735" s="366">
        <v>426.79</v>
      </c>
    </row>
    <row r="10736" spans="1:2">
      <c r="A10736" s="365" t="s">
        <v>10887</v>
      </c>
      <c r="B10736" s="366">
        <v>73.290000000000006</v>
      </c>
    </row>
    <row r="10737" spans="1:2">
      <c r="A10737" s="365" t="s">
        <v>10888</v>
      </c>
      <c r="B10737" s="366">
        <v>70.3</v>
      </c>
    </row>
    <row r="10738" spans="1:2">
      <c r="A10738" s="365" t="s">
        <v>10889</v>
      </c>
      <c r="B10738" s="366">
        <v>79.16</v>
      </c>
    </row>
    <row r="10739" spans="1:2">
      <c r="A10739" s="365" t="s">
        <v>10890</v>
      </c>
      <c r="B10739" s="366">
        <v>76.11</v>
      </c>
    </row>
    <row r="10740" spans="1:2">
      <c r="A10740" s="365" t="s">
        <v>10891</v>
      </c>
      <c r="B10740" s="366">
        <v>100.64</v>
      </c>
    </row>
    <row r="10741" spans="1:2">
      <c r="A10741" s="365" t="s">
        <v>10892</v>
      </c>
      <c r="B10741" s="366">
        <v>97.53</v>
      </c>
    </row>
    <row r="10742" spans="1:2">
      <c r="A10742" s="365" t="s">
        <v>10893</v>
      </c>
      <c r="B10742" s="366">
        <v>35.4</v>
      </c>
    </row>
    <row r="10743" spans="1:2">
      <c r="A10743" s="365" t="s">
        <v>10894</v>
      </c>
      <c r="B10743" s="366">
        <v>33.42</v>
      </c>
    </row>
    <row r="10744" spans="1:2">
      <c r="A10744" s="365" t="s">
        <v>10895</v>
      </c>
      <c r="B10744" s="366">
        <v>64.59</v>
      </c>
    </row>
    <row r="10745" spans="1:2">
      <c r="A10745" s="365" t="s">
        <v>10896</v>
      </c>
      <c r="B10745" s="366">
        <v>62.05</v>
      </c>
    </row>
    <row r="10746" spans="1:2">
      <c r="A10746" s="365" t="s">
        <v>10897</v>
      </c>
      <c r="B10746" s="366">
        <v>106.53</v>
      </c>
    </row>
    <row r="10747" spans="1:2">
      <c r="A10747" s="365" t="s">
        <v>10898</v>
      </c>
      <c r="B10747" s="366">
        <v>103.54</v>
      </c>
    </row>
    <row r="10748" spans="1:2">
      <c r="A10748" s="365" t="s">
        <v>10899</v>
      </c>
      <c r="B10748" s="366">
        <v>413.76</v>
      </c>
    </row>
    <row r="10749" spans="1:2">
      <c r="A10749" s="365" t="s">
        <v>10900</v>
      </c>
      <c r="B10749" s="366">
        <v>398.79</v>
      </c>
    </row>
    <row r="10750" spans="1:2">
      <c r="A10750" s="365" t="s">
        <v>10901</v>
      </c>
      <c r="B10750" s="366">
        <v>393.8</v>
      </c>
    </row>
    <row r="10751" spans="1:2">
      <c r="A10751" s="365" t="s">
        <v>10902</v>
      </c>
      <c r="B10751" s="366">
        <v>379.43</v>
      </c>
    </row>
    <row r="10752" spans="1:2">
      <c r="A10752" s="365" t="s">
        <v>10903</v>
      </c>
      <c r="B10752" s="366">
        <v>432.46</v>
      </c>
    </row>
    <row r="10753" spans="1:2">
      <c r="A10753" s="365" t="s">
        <v>10904</v>
      </c>
      <c r="B10753" s="366">
        <v>413.78</v>
      </c>
    </row>
    <row r="10754" spans="1:2">
      <c r="A10754" s="365" t="s">
        <v>10905</v>
      </c>
      <c r="B10754" s="366">
        <v>407.62</v>
      </c>
    </row>
    <row r="10755" spans="1:2">
      <c r="A10755" s="365" t="s">
        <v>10906</v>
      </c>
      <c r="B10755" s="366">
        <v>389.8</v>
      </c>
    </row>
    <row r="10756" spans="1:2">
      <c r="A10756" s="365" t="s">
        <v>10907</v>
      </c>
      <c r="B10756" s="366">
        <v>460.06</v>
      </c>
    </row>
    <row r="10757" spans="1:2">
      <c r="A10757" s="365" t="s">
        <v>10908</v>
      </c>
      <c r="B10757" s="366">
        <v>445.09</v>
      </c>
    </row>
    <row r="10758" spans="1:2">
      <c r="A10758" s="365" t="s">
        <v>10909</v>
      </c>
      <c r="B10758" s="366">
        <v>434.04</v>
      </c>
    </row>
    <row r="10759" spans="1:2">
      <c r="A10759" s="365" t="s">
        <v>10910</v>
      </c>
      <c r="B10759" s="366">
        <v>421.11</v>
      </c>
    </row>
    <row r="10760" spans="1:2">
      <c r="A10760" s="365" t="s">
        <v>10911</v>
      </c>
      <c r="B10760" s="366">
        <v>376.78</v>
      </c>
    </row>
    <row r="10761" spans="1:2">
      <c r="A10761" s="365" t="s">
        <v>10912</v>
      </c>
      <c r="B10761" s="366">
        <v>366.13</v>
      </c>
    </row>
    <row r="10762" spans="1:2">
      <c r="A10762" s="365" t="s">
        <v>10913</v>
      </c>
      <c r="B10762" s="366">
        <v>361.52</v>
      </c>
    </row>
    <row r="10763" spans="1:2">
      <c r="A10763" s="365" t="s">
        <v>10914</v>
      </c>
      <c r="B10763" s="366">
        <v>351.47</v>
      </c>
    </row>
    <row r="10764" spans="1:2">
      <c r="A10764" s="365" t="s">
        <v>10915</v>
      </c>
      <c r="B10764" s="366">
        <v>66.569999999999993</v>
      </c>
    </row>
    <row r="10765" spans="1:2">
      <c r="A10765" s="365" t="s">
        <v>10916</v>
      </c>
      <c r="B10765" s="366">
        <v>63.57</v>
      </c>
    </row>
    <row r="10766" spans="1:2">
      <c r="A10766" s="365" t="s">
        <v>10917</v>
      </c>
      <c r="B10766" s="366">
        <v>401.76</v>
      </c>
    </row>
    <row r="10767" spans="1:2">
      <c r="A10767" s="365" t="s">
        <v>10918</v>
      </c>
      <c r="B10767" s="366">
        <v>386.79</v>
      </c>
    </row>
    <row r="10768" spans="1:2">
      <c r="A10768" s="365" t="s">
        <v>10919</v>
      </c>
      <c r="B10768" s="366">
        <v>432.46</v>
      </c>
    </row>
    <row r="10769" spans="1:2">
      <c r="A10769" s="365" t="s">
        <v>10920</v>
      </c>
      <c r="B10769" s="366">
        <v>413.78</v>
      </c>
    </row>
    <row r="10770" spans="1:2">
      <c r="A10770" s="365" t="s">
        <v>10921</v>
      </c>
      <c r="B10770" s="366">
        <v>639.92999999999995</v>
      </c>
    </row>
    <row r="10771" spans="1:2">
      <c r="A10771" s="365" t="s">
        <v>10922</v>
      </c>
      <c r="B10771" s="366">
        <v>624.97</v>
      </c>
    </row>
    <row r="10772" spans="1:2">
      <c r="A10772" s="365" t="s">
        <v>10923</v>
      </c>
      <c r="B10772" s="366">
        <v>892.93</v>
      </c>
    </row>
    <row r="10773" spans="1:2">
      <c r="A10773" s="365" t="s">
        <v>10924</v>
      </c>
      <c r="B10773" s="366">
        <v>877.13</v>
      </c>
    </row>
    <row r="10774" spans="1:2">
      <c r="A10774" s="365" t="s">
        <v>10925</v>
      </c>
      <c r="B10774" s="366">
        <v>914.45</v>
      </c>
    </row>
    <row r="10775" spans="1:2">
      <c r="A10775" s="365" t="s">
        <v>10926</v>
      </c>
      <c r="B10775" s="366">
        <v>895.77</v>
      </c>
    </row>
    <row r="10776" spans="1:2">
      <c r="A10776" s="365" t="s">
        <v>10927</v>
      </c>
      <c r="B10776" s="366">
        <v>150.80000000000001</v>
      </c>
    </row>
    <row r="10777" spans="1:2">
      <c r="A10777" s="365" t="s">
        <v>10928</v>
      </c>
      <c r="B10777" s="366">
        <v>144.91999999999999</v>
      </c>
    </row>
    <row r="10778" spans="1:2">
      <c r="A10778" s="365" t="s">
        <v>10929</v>
      </c>
      <c r="B10778" s="366">
        <v>1390</v>
      </c>
    </row>
    <row r="10779" spans="1:2">
      <c r="A10779" s="365" t="s">
        <v>10930</v>
      </c>
      <c r="B10779" s="366">
        <v>1390</v>
      </c>
    </row>
    <row r="10780" spans="1:2">
      <c r="A10780" s="365" t="s">
        <v>10931</v>
      </c>
      <c r="B10780" s="366">
        <v>1238.1300000000001</v>
      </c>
    </row>
    <row r="10781" spans="1:2">
      <c r="A10781" s="365" t="s">
        <v>10932</v>
      </c>
      <c r="B10781" s="366">
        <v>1238.1300000000001</v>
      </c>
    </row>
    <row r="10782" spans="1:2">
      <c r="A10782" s="365" t="s">
        <v>10933</v>
      </c>
      <c r="B10782" s="366">
        <v>38</v>
      </c>
    </row>
    <row r="10783" spans="1:2">
      <c r="A10783" s="365" t="s">
        <v>10934</v>
      </c>
      <c r="B10783" s="366">
        <v>36</v>
      </c>
    </row>
    <row r="10784" spans="1:2">
      <c r="A10784" s="365" t="s">
        <v>10935</v>
      </c>
      <c r="B10784" s="366">
        <v>1043.45</v>
      </c>
    </row>
    <row r="10785" spans="1:2">
      <c r="A10785" s="365" t="s">
        <v>10936</v>
      </c>
      <c r="B10785" s="366">
        <v>1025.44</v>
      </c>
    </row>
    <row r="10786" spans="1:2">
      <c r="A10786" s="365" t="s">
        <v>10937</v>
      </c>
      <c r="B10786" s="366">
        <v>219.38</v>
      </c>
    </row>
    <row r="10787" spans="1:2">
      <c r="A10787" s="365" t="s">
        <v>10938</v>
      </c>
      <c r="B10787" s="366">
        <v>210.75</v>
      </c>
    </row>
    <row r="10788" spans="1:2">
      <c r="A10788" s="365" t="s">
        <v>10939</v>
      </c>
      <c r="B10788" s="366">
        <v>772.5</v>
      </c>
    </row>
    <row r="10789" spans="1:2">
      <c r="A10789" s="365" t="s">
        <v>10940</v>
      </c>
      <c r="B10789" s="366">
        <v>772.5</v>
      </c>
    </row>
    <row r="10790" spans="1:2">
      <c r="A10790" s="365" t="s">
        <v>10941</v>
      </c>
      <c r="B10790" s="366">
        <v>556.20000000000005</v>
      </c>
    </row>
    <row r="10791" spans="1:2">
      <c r="A10791" s="365" t="s">
        <v>10942</v>
      </c>
      <c r="B10791" s="366">
        <v>556.20000000000005</v>
      </c>
    </row>
    <row r="10792" spans="1:2">
      <c r="A10792" s="365" t="s">
        <v>10943</v>
      </c>
      <c r="B10792" s="366">
        <v>158.41999999999999</v>
      </c>
    </row>
    <row r="10793" spans="1:2">
      <c r="A10793" s="365" t="s">
        <v>10944</v>
      </c>
      <c r="B10793" s="366">
        <v>152.9</v>
      </c>
    </row>
    <row r="10794" spans="1:2">
      <c r="A10794" s="365" t="s">
        <v>10945</v>
      </c>
      <c r="B10794" s="366">
        <v>174.59</v>
      </c>
    </row>
    <row r="10795" spans="1:2">
      <c r="A10795" s="365" t="s">
        <v>10946</v>
      </c>
      <c r="B10795" s="366">
        <v>166.91</v>
      </c>
    </row>
    <row r="10796" spans="1:2">
      <c r="A10796" s="365" t="s">
        <v>10947</v>
      </c>
      <c r="B10796" s="366">
        <v>88.34</v>
      </c>
    </row>
    <row r="10797" spans="1:2">
      <c r="A10797" s="365" t="s">
        <v>10948</v>
      </c>
      <c r="B10797" s="366">
        <v>87.58</v>
      </c>
    </row>
    <row r="10798" spans="1:2">
      <c r="A10798" s="365" t="s">
        <v>10949</v>
      </c>
      <c r="B10798" s="366">
        <v>76.56</v>
      </c>
    </row>
    <row r="10799" spans="1:2">
      <c r="A10799" s="365" t="s">
        <v>10950</v>
      </c>
      <c r="B10799" s="366">
        <v>70.81</v>
      </c>
    </row>
    <row r="10800" spans="1:2">
      <c r="A10800" s="365" t="s">
        <v>10951</v>
      </c>
      <c r="B10800" s="366">
        <v>85.08</v>
      </c>
    </row>
    <row r="10801" spans="1:2">
      <c r="A10801" s="365" t="s">
        <v>10952</v>
      </c>
      <c r="B10801" s="366">
        <v>80.48</v>
      </c>
    </row>
    <row r="10802" spans="1:2">
      <c r="A10802" s="365" t="s">
        <v>10953</v>
      </c>
      <c r="B10802" s="366">
        <v>73</v>
      </c>
    </row>
    <row r="10803" spans="1:2">
      <c r="A10803" s="365" t="s">
        <v>10954</v>
      </c>
      <c r="B10803" s="366">
        <v>73</v>
      </c>
    </row>
    <row r="10804" spans="1:2">
      <c r="A10804" s="365" t="s">
        <v>10955</v>
      </c>
      <c r="B10804" s="366">
        <v>56.69</v>
      </c>
    </row>
    <row r="10805" spans="1:2">
      <c r="A10805" s="365" t="s">
        <v>10956</v>
      </c>
      <c r="B10805" s="366">
        <v>50.7</v>
      </c>
    </row>
    <row r="10806" spans="1:2">
      <c r="A10806" s="365" t="s">
        <v>10957</v>
      </c>
      <c r="B10806" s="366">
        <v>60</v>
      </c>
    </row>
    <row r="10807" spans="1:2">
      <c r="A10807" s="365" t="s">
        <v>10958</v>
      </c>
      <c r="B10807" s="366">
        <v>60</v>
      </c>
    </row>
    <row r="10808" spans="1:2">
      <c r="A10808" s="365" t="s">
        <v>10959</v>
      </c>
      <c r="B10808" s="366">
        <v>154.01</v>
      </c>
    </row>
    <row r="10809" spans="1:2">
      <c r="A10809" s="365" t="s">
        <v>10960</v>
      </c>
      <c r="B10809" s="366">
        <v>148.49</v>
      </c>
    </row>
    <row r="10810" spans="1:2">
      <c r="A10810" s="365" t="s">
        <v>10961</v>
      </c>
      <c r="B10810" s="366">
        <v>292.64999999999998</v>
      </c>
    </row>
    <row r="10811" spans="1:2">
      <c r="A10811" s="365" t="s">
        <v>10962</v>
      </c>
      <c r="B10811" s="366">
        <v>292.64999999999998</v>
      </c>
    </row>
    <row r="10812" spans="1:2">
      <c r="A10812" s="365" t="s">
        <v>10963</v>
      </c>
      <c r="B10812" s="366">
        <v>334.75</v>
      </c>
    </row>
    <row r="10813" spans="1:2">
      <c r="A10813" s="365" t="s">
        <v>10964</v>
      </c>
      <c r="B10813" s="366">
        <v>334.75</v>
      </c>
    </row>
    <row r="10814" spans="1:2">
      <c r="A10814" s="365" t="s">
        <v>10965</v>
      </c>
      <c r="B10814" s="366">
        <v>120.69</v>
      </c>
    </row>
    <row r="10815" spans="1:2">
      <c r="A10815" s="365" t="s">
        <v>10966</v>
      </c>
      <c r="B10815" s="366">
        <v>114.37</v>
      </c>
    </row>
    <row r="10816" spans="1:2">
      <c r="A10816" s="365" t="s">
        <v>10967</v>
      </c>
      <c r="B10816" s="366">
        <v>190.89</v>
      </c>
    </row>
    <row r="10817" spans="1:2">
      <c r="A10817" s="365" t="s">
        <v>10968</v>
      </c>
      <c r="B10817" s="366">
        <v>184.57</v>
      </c>
    </row>
    <row r="10818" spans="1:2">
      <c r="A10818" s="365" t="s">
        <v>10969</v>
      </c>
      <c r="B10818" s="366">
        <v>77.72</v>
      </c>
    </row>
    <row r="10819" spans="1:2">
      <c r="A10819" s="365" t="s">
        <v>10970</v>
      </c>
      <c r="B10819" s="366">
        <v>72.11</v>
      </c>
    </row>
    <row r="10820" spans="1:2">
      <c r="A10820" s="365" t="s">
        <v>10971</v>
      </c>
      <c r="B10820" s="366">
        <v>94.29</v>
      </c>
    </row>
    <row r="10821" spans="1:2">
      <c r="A10821" s="365" t="s">
        <v>10972</v>
      </c>
      <c r="B10821" s="366">
        <v>91.55</v>
      </c>
    </row>
    <row r="10822" spans="1:2">
      <c r="A10822" s="365" t="s">
        <v>10973</v>
      </c>
      <c r="B10822" s="366">
        <v>105.84</v>
      </c>
    </row>
    <row r="10823" spans="1:2">
      <c r="A10823" s="365" t="s">
        <v>10974</v>
      </c>
      <c r="B10823" s="366">
        <v>102.82</v>
      </c>
    </row>
    <row r="10824" spans="1:2">
      <c r="A10824" s="365" t="s">
        <v>10975</v>
      </c>
      <c r="B10824" s="366">
        <v>107.78</v>
      </c>
    </row>
    <row r="10825" spans="1:2">
      <c r="A10825" s="365" t="s">
        <v>10976</v>
      </c>
      <c r="B10825" s="366">
        <v>105.04</v>
      </c>
    </row>
    <row r="10826" spans="1:2">
      <c r="A10826" s="365" t="s">
        <v>10977</v>
      </c>
      <c r="B10826" s="366">
        <v>119.34</v>
      </c>
    </row>
    <row r="10827" spans="1:2">
      <c r="A10827" s="365" t="s">
        <v>10978</v>
      </c>
      <c r="B10827" s="366">
        <v>116.31</v>
      </c>
    </row>
    <row r="10828" spans="1:2">
      <c r="A10828" s="365" t="s">
        <v>10979</v>
      </c>
      <c r="B10828" s="366">
        <v>78.59</v>
      </c>
    </row>
    <row r="10829" spans="1:2">
      <c r="A10829" s="365" t="s">
        <v>10980</v>
      </c>
      <c r="B10829" s="366">
        <v>75.849999999999994</v>
      </c>
    </row>
    <row r="10830" spans="1:2">
      <c r="A10830" s="365" t="s">
        <v>10981</v>
      </c>
      <c r="B10830" s="366">
        <v>90.15</v>
      </c>
    </row>
    <row r="10831" spans="1:2">
      <c r="A10831" s="365" t="s">
        <v>10982</v>
      </c>
      <c r="B10831" s="366">
        <v>87.12</v>
      </c>
    </row>
    <row r="10832" spans="1:2">
      <c r="A10832" s="365" t="s">
        <v>10983</v>
      </c>
      <c r="B10832" s="366">
        <v>101.26</v>
      </c>
    </row>
    <row r="10833" spans="1:2">
      <c r="A10833" s="365" t="s">
        <v>10984</v>
      </c>
      <c r="B10833" s="366">
        <v>98.51</v>
      </c>
    </row>
    <row r="10834" spans="1:2">
      <c r="A10834" s="365" t="s">
        <v>10985</v>
      </c>
      <c r="B10834" s="366">
        <v>112.81</v>
      </c>
    </row>
    <row r="10835" spans="1:2">
      <c r="A10835" s="365" t="s">
        <v>10986</v>
      </c>
      <c r="B10835" s="366">
        <v>109.78</v>
      </c>
    </row>
    <row r="10836" spans="1:2">
      <c r="A10836" s="365" t="s">
        <v>10987</v>
      </c>
      <c r="B10836" s="366">
        <v>150.37</v>
      </c>
    </row>
    <row r="10837" spans="1:2">
      <c r="A10837" s="365" t="s">
        <v>10988</v>
      </c>
      <c r="B10837" s="366">
        <v>147.63</v>
      </c>
    </row>
    <row r="10838" spans="1:2">
      <c r="A10838" s="365" t="s">
        <v>10989</v>
      </c>
      <c r="B10838" s="366">
        <v>57.27</v>
      </c>
    </row>
    <row r="10839" spans="1:2">
      <c r="A10839" s="365" t="s">
        <v>10990</v>
      </c>
      <c r="B10839" s="366">
        <v>55.74</v>
      </c>
    </row>
    <row r="10840" spans="1:2">
      <c r="A10840" s="365" t="s">
        <v>10991</v>
      </c>
      <c r="B10840" s="366">
        <v>65.81</v>
      </c>
    </row>
    <row r="10841" spans="1:2">
      <c r="A10841" s="365" t="s">
        <v>10992</v>
      </c>
      <c r="B10841" s="366">
        <v>64.290000000000006</v>
      </c>
    </row>
    <row r="10842" spans="1:2">
      <c r="A10842" s="365" t="s">
        <v>10993</v>
      </c>
      <c r="B10842" s="366">
        <v>59.28</v>
      </c>
    </row>
    <row r="10843" spans="1:2">
      <c r="A10843" s="365" t="s">
        <v>10994</v>
      </c>
      <c r="B10843" s="366">
        <v>57.76</v>
      </c>
    </row>
    <row r="10844" spans="1:2">
      <c r="A10844" s="365" t="s">
        <v>10995</v>
      </c>
      <c r="B10844" s="366">
        <v>153.87</v>
      </c>
    </row>
    <row r="10845" spans="1:2">
      <c r="A10845" s="365" t="s">
        <v>10996</v>
      </c>
      <c r="B10845" s="366">
        <v>152.34</v>
      </c>
    </row>
    <row r="10846" spans="1:2">
      <c r="A10846" s="365" t="s">
        <v>10997</v>
      </c>
      <c r="B10846" s="366">
        <v>156.46</v>
      </c>
    </row>
    <row r="10847" spans="1:2">
      <c r="A10847" s="365" t="s">
        <v>10998</v>
      </c>
      <c r="B10847" s="366">
        <v>155.41999999999999</v>
      </c>
    </row>
    <row r="10848" spans="1:2">
      <c r="A10848" s="365" t="s">
        <v>10999</v>
      </c>
      <c r="B10848" s="366">
        <v>86.83</v>
      </c>
    </row>
    <row r="10849" spans="1:2">
      <c r="A10849" s="365" t="s">
        <v>11000</v>
      </c>
      <c r="B10849" s="366">
        <v>84.09</v>
      </c>
    </row>
    <row r="10850" spans="1:2">
      <c r="A10850" s="365" t="s">
        <v>11001</v>
      </c>
      <c r="B10850" s="366">
        <v>90.58</v>
      </c>
    </row>
    <row r="10851" spans="1:2">
      <c r="A10851" s="365" t="s">
        <v>11002</v>
      </c>
      <c r="B10851" s="366">
        <v>87.84</v>
      </c>
    </row>
    <row r="10852" spans="1:2">
      <c r="A10852" s="365" t="s">
        <v>11003</v>
      </c>
      <c r="B10852" s="366">
        <v>118.99</v>
      </c>
    </row>
    <row r="10853" spans="1:2">
      <c r="A10853" s="365" t="s">
        <v>11004</v>
      </c>
      <c r="B10853" s="366">
        <v>116.25</v>
      </c>
    </row>
    <row r="10854" spans="1:2">
      <c r="A10854" s="365" t="s">
        <v>11005</v>
      </c>
      <c r="B10854" s="366">
        <v>100.88</v>
      </c>
    </row>
    <row r="10855" spans="1:2">
      <c r="A10855" s="365" t="s">
        <v>11006</v>
      </c>
      <c r="B10855" s="366">
        <v>98.14</v>
      </c>
    </row>
    <row r="10856" spans="1:2">
      <c r="A10856" s="365" t="s">
        <v>11007</v>
      </c>
      <c r="B10856" s="366">
        <v>276.61</v>
      </c>
    </row>
    <row r="10857" spans="1:2">
      <c r="A10857" s="365" t="s">
        <v>11008</v>
      </c>
      <c r="B10857" s="366">
        <v>273.87</v>
      </c>
    </row>
    <row r="10858" spans="1:2">
      <c r="A10858" s="365" t="s">
        <v>11009</v>
      </c>
      <c r="B10858" s="366">
        <v>105.53</v>
      </c>
    </row>
    <row r="10859" spans="1:2">
      <c r="A10859" s="365" t="s">
        <v>11010</v>
      </c>
      <c r="B10859" s="366">
        <v>102.79</v>
      </c>
    </row>
    <row r="10860" spans="1:2">
      <c r="A10860" s="365" t="s">
        <v>11011</v>
      </c>
      <c r="B10860" s="366">
        <v>33.82</v>
      </c>
    </row>
    <row r="10861" spans="1:2">
      <c r="A10861" s="365" t="s">
        <v>11012</v>
      </c>
      <c r="B10861" s="366">
        <v>32.39</v>
      </c>
    </row>
    <row r="10862" spans="1:2">
      <c r="A10862" s="365" t="s">
        <v>11013</v>
      </c>
      <c r="B10862" s="366">
        <v>42.37</v>
      </c>
    </row>
    <row r="10863" spans="1:2">
      <c r="A10863" s="365" t="s">
        <v>11014</v>
      </c>
      <c r="B10863" s="366">
        <v>40.94</v>
      </c>
    </row>
    <row r="10864" spans="1:2">
      <c r="A10864" s="365" t="s">
        <v>11015</v>
      </c>
      <c r="B10864" s="366">
        <v>34.549999999999997</v>
      </c>
    </row>
    <row r="10865" spans="1:2">
      <c r="A10865" s="365" t="s">
        <v>11016</v>
      </c>
      <c r="B10865" s="366">
        <v>33.119999999999997</v>
      </c>
    </row>
    <row r="10866" spans="1:2">
      <c r="A10866" s="365" t="s">
        <v>11017</v>
      </c>
      <c r="B10866" s="366">
        <v>60.34</v>
      </c>
    </row>
    <row r="10867" spans="1:2">
      <c r="A10867" s="365" t="s">
        <v>11018</v>
      </c>
      <c r="B10867" s="366">
        <v>58.06</v>
      </c>
    </row>
    <row r="10868" spans="1:2">
      <c r="A10868" s="365" t="s">
        <v>11019</v>
      </c>
      <c r="B10868" s="366">
        <v>71.89</v>
      </c>
    </row>
    <row r="10869" spans="1:2">
      <c r="A10869" s="365" t="s">
        <v>11020</v>
      </c>
      <c r="B10869" s="366">
        <v>69.319999999999993</v>
      </c>
    </row>
    <row r="10870" spans="1:2">
      <c r="A10870" s="365" t="s">
        <v>11021</v>
      </c>
      <c r="B10870" s="366">
        <v>68.89</v>
      </c>
    </row>
    <row r="10871" spans="1:2">
      <c r="A10871" s="365" t="s">
        <v>11022</v>
      </c>
      <c r="B10871" s="366">
        <v>66.599999999999994</v>
      </c>
    </row>
    <row r="10872" spans="1:2">
      <c r="A10872" s="365" t="s">
        <v>11023</v>
      </c>
      <c r="B10872" s="366">
        <v>80.44</v>
      </c>
    </row>
    <row r="10873" spans="1:2">
      <c r="A10873" s="365" t="s">
        <v>11024</v>
      </c>
      <c r="B10873" s="366">
        <v>77.87</v>
      </c>
    </row>
    <row r="10874" spans="1:2">
      <c r="A10874" s="365" t="s">
        <v>11025</v>
      </c>
      <c r="B10874" s="366">
        <v>61.06</v>
      </c>
    </row>
    <row r="10875" spans="1:2">
      <c r="A10875" s="365" t="s">
        <v>11026</v>
      </c>
      <c r="B10875" s="366">
        <v>58.78</v>
      </c>
    </row>
    <row r="10876" spans="1:2">
      <c r="A10876" s="365" t="s">
        <v>11027</v>
      </c>
      <c r="B10876" s="366">
        <v>72.62</v>
      </c>
    </row>
    <row r="10877" spans="1:2">
      <c r="A10877" s="365" t="s">
        <v>11028</v>
      </c>
      <c r="B10877" s="366">
        <v>70.05</v>
      </c>
    </row>
    <row r="10878" spans="1:2">
      <c r="A10878" s="365" t="s">
        <v>11029</v>
      </c>
      <c r="B10878" s="366">
        <v>57.23</v>
      </c>
    </row>
    <row r="10879" spans="1:2">
      <c r="A10879" s="365" t="s">
        <v>11030</v>
      </c>
      <c r="B10879" s="366">
        <v>54.95</v>
      </c>
    </row>
    <row r="10880" spans="1:2">
      <c r="A10880" s="365" t="s">
        <v>11031</v>
      </c>
      <c r="B10880" s="366">
        <v>68.78</v>
      </c>
    </row>
    <row r="10881" spans="1:2">
      <c r="A10881" s="365" t="s">
        <v>11032</v>
      </c>
      <c r="B10881" s="366">
        <v>66.209999999999994</v>
      </c>
    </row>
    <row r="10882" spans="1:2">
      <c r="A10882" s="365" t="s">
        <v>11033</v>
      </c>
      <c r="B10882" s="366">
        <v>65.77</v>
      </c>
    </row>
    <row r="10883" spans="1:2">
      <c r="A10883" s="365" t="s">
        <v>11034</v>
      </c>
      <c r="B10883" s="366">
        <v>63.49</v>
      </c>
    </row>
    <row r="10884" spans="1:2">
      <c r="A10884" s="365" t="s">
        <v>11035</v>
      </c>
      <c r="B10884" s="366">
        <v>77.33</v>
      </c>
    </row>
    <row r="10885" spans="1:2">
      <c r="A10885" s="365" t="s">
        <v>11036</v>
      </c>
      <c r="B10885" s="366">
        <v>74.760000000000005</v>
      </c>
    </row>
    <row r="10886" spans="1:2">
      <c r="A10886" s="365" t="s">
        <v>11037</v>
      </c>
      <c r="B10886" s="366">
        <v>57.95</v>
      </c>
    </row>
    <row r="10887" spans="1:2">
      <c r="A10887" s="365" t="s">
        <v>11038</v>
      </c>
      <c r="B10887" s="366">
        <v>55.67</v>
      </c>
    </row>
    <row r="10888" spans="1:2">
      <c r="A10888" s="365" t="s">
        <v>11039</v>
      </c>
      <c r="B10888" s="366">
        <v>69.5</v>
      </c>
    </row>
    <row r="10889" spans="1:2">
      <c r="A10889" s="365" t="s">
        <v>11040</v>
      </c>
      <c r="B10889" s="366">
        <v>66.94</v>
      </c>
    </row>
    <row r="10890" spans="1:2">
      <c r="A10890" s="365" t="s">
        <v>11041</v>
      </c>
      <c r="B10890" s="366">
        <v>63.39</v>
      </c>
    </row>
    <row r="10891" spans="1:2">
      <c r="A10891" s="365" t="s">
        <v>11042</v>
      </c>
      <c r="B10891" s="366">
        <v>61.11</v>
      </c>
    </row>
    <row r="10892" spans="1:2">
      <c r="A10892" s="365" t="s">
        <v>11043</v>
      </c>
      <c r="B10892" s="366">
        <v>74.95</v>
      </c>
    </row>
    <row r="10893" spans="1:2">
      <c r="A10893" s="365" t="s">
        <v>11044</v>
      </c>
      <c r="B10893" s="366">
        <v>72.38</v>
      </c>
    </row>
    <row r="10894" spans="1:2">
      <c r="A10894" s="365" t="s">
        <v>11045</v>
      </c>
      <c r="B10894" s="366">
        <v>71.94</v>
      </c>
    </row>
    <row r="10895" spans="1:2">
      <c r="A10895" s="365" t="s">
        <v>11046</v>
      </c>
      <c r="B10895" s="366">
        <v>69.66</v>
      </c>
    </row>
    <row r="10896" spans="1:2">
      <c r="A10896" s="365" t="s">
        <v>11047</v>
      </c>
      <c r="B10896" s="366">
        <v>83.49</v>
      </c>
    </row>
    <row r="10897" spans="1:2">
      <c r="A10897" s="365" t="s">
        <v>11048</v>
      </c>
      <c r="B10897" s="366">
        <v>80.930000000000007</v>
      </c>
    </row>
    <row r="10898" spans="1:2">
      <c r="A10898" s="365" t="s">
        <v>11049</v>
      </c>
      <c r="B10898" s="366">
        <v>64.12</v>
      </c>
    </row>
    <row r="10899" spans="1:2">
      <c r="A10899" s="365" t="s">
        <v>11050</v>
      </c>
      <c r="B10899" s="366">
        <v>61.84</v>
      </c>
    </row>
    <row r="10900" spans="1:2">
      <c r="A10900" s="365" t="s">
        <v>11051</v>
      </c>
      <c r="B10900" s="366">
        <v>75.67</v>
      </c>
    </row>
    <row r="10901" spans="1:2">
      <c r="A10901" s="365" t="s">
        <v>11052</v>
      </c>
      <c r="B10901" s="366">
        <v>73.099999999999994</v>
      </c>
    </row>
    <row r="10902" spans="1:2">
      <c r="A10902" s="365" t="s">
        <v>11053</v>
      </c>
      <c r="B10902" s="366">
        <v>67.52</v>
      </c>
    </row>
    <row r="10903" spans="1:2">
      <c r="A10903" s="365" t="s">
        <v>11054</v>
      </c>
      <c r="B10903" s="366">
        <v>65.239999999999995</v>
      </c>
    </row>
    <row r="10904" spans="1:2">
      <c r="A10904" s="365" t="s">
        <v>11055</v>
      </c>
      <c r="B10904" s="366">
        <v>79.069999999999993</v>
      </c>
    </row>
    <row r="10905" spans="1:2">
      <c r="A10905" s="365" t="s">
        <v>11056</v>
      </c>
      <c r="B10905" s="366">
        <v>76.510000000000005</v>
      </c>
    </row>
    <row r="10906" spans="1:2">
      <c r="A10906" s="365" t="s">
        <v>11057</v>
      </c>
      <c r="B10906" s="366">
        <v>76.069999999999993</v>
      </c>
    </row>
    <row r="10907" spans="1:2">
      <c r="A10907" s="365" t="s">
        <v>11058</v>
      </c>
      <c r="B10907" s="366">
        <v>73.790000000000006</v>
      </c>
    </row>
    <row r="10908" spans="1:2">
      <c r="A10908" s="365" t="s">
        <v>11059</v>
      </c>
      <c r="B10908" s="366">
        <v>87.62</v>
      </c>
    </row>
    <row r="10909" spans="1:2">
      <c r="A10909" s="365" t="s">
        <v>11060</v>
      </c>
      <c r="B10909" s="366">
        <v>85.05</v>
      </c>
    </row>
    <row r="10910" spans="1:2">
      <c r="A10910" s="365" t="s">
        <v>11061</v>
      </c>
      <c r="B10910" s="366">
        <v>68.239999999999995</v>
      </c>
    </row>
    <row r="10911" spans="1:2">
      <c r="A10911" s="365" t="s">
        <v>11062</v>
      </c>
      <c r="B10911" s="366">
        <v>65.959999999999994</v>
      </c>
    </row>
    <row r="10912" spans="1:2">
      <c r="A10912" s="365" t="s">
        <v>11063</v>
      </c>
      <c r="B10912" s="366">
        <v>79.8</v>
      </c>
    </row>
    <row r="10913" spans="1:2">
      <c r="A10913" s="365" t="s">
        <v>11064</v>
      </c>
      <c r="B10913" s="366">
        <v>77.23</v>
      </c>
    </row>
    <row r="10914" spans="1:2">
      <c r="A10914" s="365" t="s">
        <v>11065</v>
      </c>
      <c r="B10914" s="366">
        <v>49.65</v>
      </c>
    </row>
    <row r="10915" spans="1:2">
      <c r="A10915" s="365" t="s">
        <v>11066</v>
      </c>
      <c r="B10915" s="366">
        <v>48.13</v>
      </c>
    </row>
    <row r="10916" spans="1:2">
      <c r="A10916" s="365" t="s">
        <v>11067</v>
      </c>
      <c r="B10916" s="366">
        <v>61.2</v>
      </c>
    </row>
    <row r="10917" spans="1:2">
      <c r="A10917" s="365" t="s">
        <v>11068</v>
      </c>
      <c r="B10917" s="366">
        <v>59.4</v>
      </c>
    </row>
    <row r="10918" spans="1:2">
      <c r="A10918" s="365" t="s">
        <v>11069</v>
      </c>
      <c r="B10918" s="366">
        <v>58.2</v>
      </c>
    </row>
    <row r="10919" spans="1:2">
      <c r="A10919" s="365" t="s">
        <v>11070</v>
      </c>
      <c r="B10919" s="366">
        <v>56.68</v>
      </c>
    </row>
    <row r="10920" spans="1:2">
      <c r="A10920" s="365" t="s">
        <v>11071</v>
      </c>
      <c r="B10920" s="366">
        <v>69.75</v>
      </c>
    </row>
    <row r="10921" spans="1:2">
      <c r="A10921" s="365" t="s">
        <v>11072</v>
      </c>
      <c r="B10921" s="366">
        <v>67.94</v>
      </c>
    </row>
    <row r="10922" spans="1:2">
      <c r="A10922" s="365" t="s">
        <v>11073</v>
      </c>
      <c r="B10922" s="366">
        <v>50.37</v>
      </c>
    </row>
    <row r="10923" spans="1:2">
      <c r="A10923" s="365" t="s">
        <v>11074</v>
      </c>
      <c r="B10923" s="366">
        <v>48.85</v>
      </c>
    </row>
    <row r="10924" spans="1:2">
      <c r="A10924" s="365" t="s">
        <v>11075</v>
      </c>
      <c r="B10924" s="366">
        <v>61.93</v>
      </c>
    </row>
    <row r="10925" spans="1:2">
      <c r="A10925" s="365" t="s">
        <v>11076</v>
      </c>
      <c r="B10925" s="366">
        <v>60.12</v>
      </c>
    </row>
    <row r="10926" spans="1:2">
      <c r="A10926" s="365" t="s">
        <v>11077</v>
      </c>
      <c r="B10926" s="366">
        <v>55.82</v>
      </c>
    </row>
    <row r="10927" spans="1:2">
      <c r="A10927" s="365" t="s">
        <v>11078</v>
      </c>
      <c r="B10927" s="366">
        <v>54.3</v>
      </c>
    </row>
    <row r="10928" spans="1:2">
      <c r="A10928" s="365" t="s">
        <v>11079</v>
      </c>
      <c r="B10928" s="366">
        <v>67.37</v>
      </c>
    </row>
    <row r="10929" spans="1:2">
      <c r="A10929" s="365" t="s">
        <v>11080</v>
      </c>
      <c r="B10929" s="366">
        <v>65.56</v>
      </c>
    </row>
    <row r="10930" spans="1:2">
      <c r="A10930" s="365" t="s">
        <v>11081</v>
      </c>
      <c r="B10930" s="366">
        <v>64.36</v>
      </c>
    </row>
    <row r="10931" spans="1:2">
      <c r="A10931" s="365" t="s">
        <v>11082</v>
      </c>
      <c r="B10931" s="366">
        <v>62.84</v>
      </c>
    </row>
    <row r="10932" spans="1:2">
      <c r="A10932" s="365" t="s">
        <v>11083</v>
      </c>
      <c r="B10932" s="366">
        <v>75.92</v>
      </c>
    </row>
    <row r="10933" spans="1:2">
      <c r="A10933" s="365" t="s">
        <v>11084</v>
      </c>
      <c r="B10933" s="366">
        <v>74.11</v>
      </c>
    </row>
    <row r="10934" spans="1:2">
      <c r="A10934" s="365" t="s">
        <v>11085</v>
      </c>
      <c r="B10934" s="366">
        <v>56.54</v>
      </c>
    </row>
    <row r="10935" spans="1:2">
      <c r="A10935" s="365" t="s">
        <v>11086</v>
      </c>
      <c r="B10935" s="366">
        <v>55.02</v>
      </c>
    </row>
    <row r="10936" spans="1:2">
      <c r="A10936" s="365" t="s">
        <v>11087</v>
      </c>
      <c r="B10936" s="366">
        <v>68.09</v>
      </c>
    </row>
    <row r="10937" spans="1:2">
      <c r="A10937" s="365" t="s">
        <v>11088</v>
      </c>
      <c r="B10937" s="366">
        <v>66.290000000000006</v>
      </c>
    </row>
    <row r="10938" spans="1:2">
      <c r="A10938" s="365" t="s">
        <v>11089</v>
      </c>
      <c r="B10938" s="366">
        <v>59.94</v>
      </c>
    </row>
    <row r="10939" spans="1:2">
      <c r="A10939" s="365" t="s">
        <v>11090</v>
      </c>
      <c r="B10939" s="366">
        <v>58.42</v>
      </c>
    </row>
    <row r="10940" spans="1:2">
      <c r="A10940" s="365" t="s">
        <v>11091</v>
      </c>
      <c r="B10940" s="366">
        <v>71.5</v>
      </c>
    </row>
    <row r="10941" spans="1:2">
      <c r="A10941" s="365" t="s">
        <v>11092</v>
      </c>
      <c r="B10941" s="366">
        <v>69.69</v>
      </c>
    </row>
    <row r="10942" spans="1:2">
      <c r="A10942" s="365" t="s">
        <v>11093</v>
      </c>
      <c r="B10942" s="366">
        <v>68.489999999999995</v>
      </c>
    </row>
    <row r="10943" spans="1:2">
      <c r="A10943" s="365" t="s">
        <v>11094</v>
      </c>
      <c r="B10943" s="366">
        <v>66.97</v>
      </c>
    </row>
    <row r="10944" spans="1:2">
      <c r="A10944" s="365" t="s">
        <v>11095</v>
      </c>
      <c r="B10944" s="366">
        <v>80.040000000000006</v>
      </c>
    </row>
    <row r="10945" spans="1:2">
      <c r="A10945" s="365" t="s">
        <v>11096</v>
      </c>
      <c r="B10945" s="366">
        <v>78.239999999999995</v>
      </c>
    </row>
    <row r="10946" spans="1:2">
      <c r="A10946" s="365" t="s">
        <v>11097</v>
      </c>
      <c r="B10946" s="366">
        <v>60.67</v>
      </c>
    </row>
    <row r="10947" spans="1:2">
      <c r="A10947" s="365" t="s">
        <v>11098</v>
      </c>
      <c r="B10947" s="366">
        <v>59.15</v>
      </c>
    </row>
    <row r="10948" spans="1:2">
      <c r="A10948" s="365" t="s">
        <v>11099</v>
      </c>
      <c r="B10948" s="366">
        <v>72.22</v>
      </c>
    </row>
    <row r="10949" spans="1:2">
      <c r="A10949" s="365" t="s">
        <v>11100</v>
      </c>
      <c r="B10949" s="366">
        <v>70.41</v>
      </c>
    </row>
    <row r="10950" spans="1:2">
      <c r="A10950" s="365" t="s">
        <v>11101</v>
      </c>
      <c r="B10950" s="366">
        <v>67.05</v>
      </c>
    </row>
    <row r="10951" spans="1:2">
      <c r="A10951" s="365" t="s">
        <v>11102</v>
      </c>
      <c r="B10951" s="366">
        <v>65.53</v>
      </c>
    </row>
    <row r="10952" spans="1:2">
      <c r="A10952" s="365" t="s">
        <v>11103</v>
      </c>
      <c r="B10952" s="366">
        <v>78.599999999999994</v>
      </c>
    </row>
    <row r="10953" spans="1:2">
      <c r="A10953" s="365" t="s">
        <v>11104</v>
      </c>
      <c r="B10953" s="366">
        <v>76.8</v>
      </c>
    </row>
    <row r="10954" spans="1:2">
      <c r="A10954" s="365" t="s">
        <v>11105</v>
      </c>
      <c r="B10954" s="366">
        <v>84.14</v>
      </c>
    </row>
    <row r="10955" spans="1:2">
      <c r="A10955" s="365" t="s">
        <v>11106</v>
      </c>
      <c r="B10955" s="366">
        <v>82.62</v>
      </c>
    </row>
    <row r="10956" spans="1:2">
      <c r="A10956" s="365" t="s">
        <v>11107</v>
      </c>
      <c r="B10956" s="366">
        <v>95.7</v>
      </c>
    </row>
    <row r="10957" spans="1:2">
      <c r="A10957" s="365" t="s">
        <v>11108</v>
      </c>
      <c r="B10957" s="366">
        <v>93.89</v>
      </c>
    </row>
    <row r="10958" spans="1:2">
      <c r="A10958" s="365" t="s">
        <v>11109</v>
      </c>
      <c r="B10958" s="366">
        <v>68.5</v>
      </c>
    </row>
    <row r="10959" spans="1:2">
      <c r="A10959" s="365" t="s">
        <v>11110</v>
      </c>
      <c r="B10959" s="366">
        <v>66.98</v>
      </c>
    </row>
    <row r="10960" spans="1:2">
      <c r="A10960" s="365" t="s">
        <v>11111</v>
      </c>
      <c r="B10960" s="366">
        <v>80.05</v>
      </c>
    </row>
    <row r="10961" spans="1:2">
      <c r="A10961" s="365" t="s">
        <v>11112</v>
      </c>
      <c r="B10961" s="366">
        <v>78.25</v>
      </c>
    </row>
    <row r="10962" spans="1:2">
      <c r="A10962" s="365" t="s">
        <v>11113</v>
      </c>
      <c r="B10962" s="366">
        <v>73.22</v>
      </c>
    </row>
    <row r="10963" spans="1:2">
      <c r="A10963" s="365" t="s">
        <v>11114</v>
      </c>
      <c r="B10963" s="366">
        <v>71.7</v>
      </c>
    </row>
    <row r="10964" spans="1:2">
      <c r="A10964" s="365" t="s">
        <v>11115</v>
      </c>
      <c r="B10964" s="366">
        <v>84.77</v>
      </c>
    </row>
    <row r="10965" spans="1:2">
      <c r="A10965" s="365" t="s">
        <v>11116</v>
      </c>
      <c r="B10965" s="366">
        <v>82.96</v>
      </c>
    </row>
    <row r="10966" spans="1:2">
      <c r="A10966" s="365" t="s">
        <v>11117</v>
      </c>
      <c r="B10966" s="366">
        <v>90.31</v>
      </c>
    </row>
    <row r="10967" spans="1:2">
      <c r="A10967" s="365" t="s">
        <v>11118</v>
      </c>
      <c r="B10967" s="366">
        <v>88.79</v>
      </c>
    </row>
    <row r="10968" spans="1:2">
      <c r="A10968" s="365" t="s">
        <v>11119</v>
      </c>
      <c r="B10968" s="366">
        <v>101.86</v>
      </c>
    </row>
    <row r="10969" spans="1:2">
      <c r="A10969" s="365" t="s">
        <v>11120</v>
      </c>
      <c r="B10969" s="366">
        <v>100.06</v>
      </c>
    </row>
    <row r="10970" spans="1:2">
      <c r="A10970" s="365" t="s">
        <v>11121</v>
      </c>
      <c r="B10970" s="366">
        <v>74.67</v>
      </c>
    </row>
    <row r="10971" spans="1:2">
      <c r="A10971" s="365" t="s">
        <v>11122</v>
      </c>
      <c r="B10971" s="366">
        <v>73.150000000000006</v>
      </c>
    </row>
    <row r="10972" spans="1:2">
      <c r="A10972" s="365" t="s">
        <v>11123</v>
      </c>
      <c r="B10972" s="366">
        <v>86.22</v>
      </c>
    </row>
    <row r="10973" spans="1:2">
      <c r="A10973" s="365" t="s">
        <v>11124</v>
      </c>
      <c r="B10973" s="366">
        <v>84.41</v>
      </c>
    </row>
    <row r="10974" spans="1:2">
      <c r="A10974" s="365" t="s">
        <v>11125</v>
      </c>
      <c r="B10974" s="366">
        <v>77.34</v>
      </c>
    </row>
    <row r="10975" spans="1:2">
      <c r="A10975" s="365" t="s">
        <v>11126</v>
      </c>
      <c r="B10975" s="366">
        <v>75.819999999999993</v>
      </c>
    </row>
    <row r="10976" spans="1:2">
      <c r="A10976" s="365" t="s">
        <v>11127</v>
      </c>
      <c r="B10976" s="366">
        <v>88.9</v>
      </c>
    </row>
    <row r="10977" spans="1:2">
      <c r="A10977" s="365" t="s">
        <v>11128</v>
      </c>
      <c r="B10977" s="366">
        <v>87.09</v>
      </c>
    </row>
    <row r="10978" spans="1:2">
      <c r="A10978" s="365" t="s">
        <v>11129</v>
      </c>
      <c r="B10978" s="366">
        <v>94.44</v>
      </c>
    </row>
    <row r="10979" spans="1:2">
      <c r="A10979" s="365" t="s">
        <v>11130</v>
      </c>
      <c r="B10979" s="366">
        <v>92.92</v>
      </c>
    </row>
    <row r="10980" spans="1:2">
      <c r="A10980" s="365" t="s">
        <v>11131</v>
      </c>
      <c r="B10980" s="366">
        <v>105.99</v>
      </c>
    </row>
    <row r="10981" spans="1:2">
      <c r="A10981" s="365" t="s">
        <v>11132</v>
      </c>
      <c r="B10981" s="366">
        <v>104.18</v>
      </c>
    </row>
    <row r="10982" spans="1:2">
      <c r="A10982" s="365" t="s">
        <v>11133</v>
      </c>
      <c r="B10982" s="366">
        <v>78.790000000000006</v>
      </c>
    </row>
    <row r="10983" spans="1:2">
      <c r="A10983" s="365" t="s">
        <v>11134</v>
      </c>
      <c r="B10983" s="366">
        <v>77.27</v>
      </c>
    </row>
    <row r="10984" spans="1:2">
      <c r="A10984" s="365" t="s">
        <v>11135</v>
      </c>
      <c r="B10984" s="366">
        <v>90.35</v>
      </c>
    </row>
    <row r="10985" spans="1:2">
      <c r="A10985" s="365" t="s">
        <v>11136</v>
      </c>
      <c r="B10985" s="366">
        <v>88.54</v>
      </c>
    </row>
    <row r="10986" spans="1:2">
      <c r="A10986" s="365" t="s">
        <v>11137</v>
      </c>
      <c r="B10986" s="366">
        <v>55.12</v>
      </c>
    </row>
    <row r="10987" spans="1:2">
      <c r="A10987" s="365" t="s">
        <v>11138</v>
      </c>
      <c r="B10987" s="366">
        <v>49.95</v>
      </c>
    </row>
    <row r="10988" spans="1:2">
      <c r="A10988" s="365" t="s">
        <v>11139</v>
      </c>
      <c r="B10988" s="366">
        <v>191.38</v>
      </c>
    </row>
    <row r="10989" spans="1:2">
      <c r="A10989" s="365" t="s">
        <v>11140</v>
      </c>
      <c r="B10989" s="366">
        <v>181.17</v>
      </c>
    </row>
    <row r="10990" spans="1:2">
      <c r="A10990" s="365" t="s">
        <v>11141</v>
      </c>
      <c r="B10990" s="366">
        <v>1329.12</v>
      </c>
    </row>
    <row r="10991" spans="1:2">
      <c r="A10991" s="365" t="s">
        <v>11142</v>
      </c>
      <c r="B10991" s="366">
        <v>1318.91</v>
      </c>
    </row>
    <row r="10992" spans="1:2">
      <c r="A10992" s="365" t="s">
        <v>11143</v>
      </c>
      <c r="B10992" s="366">
        <v>146.11000000000001</v>
      </c>
    </row>
    <row r="10993" spans="1:2">
      <c r="A10993" s="365" t="s">
        <v>11144</v>
      </c>
      <c r="B10993" s="366">
        <v>141.19999999999999</v>
      </c>
    </row>
    <row r="10994" spans="1:2">
      <c r="A10994" s="365" t="s">
        <v>11145</v>
      </c>
      <c r="B10994" s="366">
        <v>116.28</v>
      </c>
    </row>
    <row r="10995" spans="1:2">
      <c r="A10995" s="365" t="s">
        <v>11146</v>
      </c>
      <c r="B10995" s="366">
        <v>107.07</v>
      </c>
    </row>
    <row r="10996" spans="1:2">
      <c r="A10996" s="365" t="s">
        <v>11147</v>
      </c>
      <c r="B10996" s="366">
        <v>150.79</v>
      </c>
    </row>
    <row r="10997" spans="1:2">
      <c r="A10997" s="365" t="s">
        <v>11148</v>
      </c>
      <c r="B10997" s="366">
        <v>136.97999999999999</v>
      </c>
    </row>
    <row r="10998" spans="1:2">
      <c r="A10998" s="365" t="s">
        <v>11149</v>
      </c>
      <c r="B10998" s="366">
        <v>185.31</v>
      </c>
    </row>
    <row r="10999" spans="1:2">
      <c r="A10999" s="365" t="s">
        <v>11150</v>
      </c>
      <c r="B10999" s="366">
        <v>166.89</v>
      </c>
    </row>
    <row r="11000" spans="1:2">
      <c r="A11000" s="365" t="s">
        <v>11151</v>
      </c>
      <c r="B11000" s="366">
        <v>172.69</v>
      </c>
    </row>
    <row r="11001" spans="1:2">
      <c r="A11001" s="365" t="s">
        <v>11152</v>
      </c>
      <c r="B11001" s="366">
        <v>171.73</v>
      </c>
    </row>
    <row r="11002" spans="1:2">
      <c r="A11002" s="365" t="s">
        <v>11153</v>
      </c>
      <c r="B11002" s="366">
        <v>164</v>
      </c>
    </row>
    <row r="11003" spans="1:2">
      <c r="A11003" s="365" t="s">
        <v>11154</v>
      </c>
      <c r="B11003" s="366">
        <v>163.04</v>
      </c>
    </row>
    <row r="11004" spans="1:2">
      <c r="A11004" s="365" t="s">
        <v>11155</v>
      </c>
      <c r="B11004" s="366">
        <v>164</v>
      </c>
    </row>
    <row r="11005" spans="1:2">
      <c r="A11005" s="365" t="s">
        <v>11156</v>
      </c>
      <c r="B11005" s="366">
        <v>163.04</v>
      </c>
    </row>
    <row r="11006" spans="1:2">
      <c r="A11006" s="365" t="s">
        <v>11157</v>
      </c>
      <c r="B11006" s="366">
        <v>138.38</v>
      </c>
    </row>
    <row r="11007" spans="1:2">
      <c r="A11007" s="365" t="s">
        <v>11158</v>
      </c>
      <c r="B11007" s="366">
        <v>137.41999999999999</v>
      </c>
    </row>
    <row r="11008" spans="1:2">
      <c r="A11008" s="365" t="s">
        <v>11159</v>
      </c>
      <c r="B11008" s="366">
        <v>198.02</v>
      </c>
    </row>
    <row r="11009" spans="1:2">
      <c r="A11009" s="365" t="s">
        <v>11160</v>
      </c>
      <c r="B11009" s="366">
        <v>192.02</v>
      </c>
    </row>
    <row r="11010" spans="1:2">
      <c r="A11010" s="365" t="s">
        <v>11161</v>
      </c>
      <c r="B11010" s="366">
        <v>40.869999999999997</v>
      </c>
    </row>
    <row r="11011" spans="1:2">
      <c r="A11011" s="365" t="s">
        <v>11162</v>
      </c>
      <c r="B11011" s="366">
        <v>36.24</v>
      </c>
    </row>
    <row r="11012" spans="1:2">
      <c r="A11012" s="365" t="s">
        <v>11163</v>
      </c>
      <c r="B11012" s="366">
        <v>37.43</v>
      </c>
    </row>
    <row r="11013" spans="1:2">
      <c r="A11013" s="365" t="s">
        <v>11164</v>
      </c>
      <c r="B11013" s="366">
        <v>33.25</v>
      </c>
    </row>
    <row r="11014" spans="1:2">
      <c r="A11014" s="365" t="s">
        <v>11165</v>
      </c>
      <c r="B11014" s="366">
        <v>54.75</v>
      </c>
    </row>
    <row r="11015" spans="1:2">
      <c r="A11015" s="365" t="s">
        <v>11166</v>
      </c>
      <c r="B11015" s="366">
        <v>48.84</v>
      </c>
    </row>
    <row r="11016" spans="1:2">
      <c r="A11016" s="365" t="s">
        <v>11167</v>
      </c>
      <c r="B11016" s="366">
        <v>58.87</v>
      </c>
    </row>
    <row r="11017" spans="1:2">
      <c r="A11017" s="365" t="s">
        <v>11168</v>
      </c>
      <c r="B11017" s="366">
        <v>52.5</v>
      </c>
    </row>
    <row r="11018" spans="1:2">
      <c r="A11018" s="365" t="s">
        <v>11169</v>
      </c>
      <c r="B11018" s="366">
        <v>54.33</v>
      </c>
    </row>
    <row r="11019" spans="1:2">
      <c r="A11019" s="365" t="s">
        <v>11170</v>
      </c>
      <c r="B11019" s="366">
        <v>47.89</v>
      </c>
    </row>
    <row r="11020" spans="1:2">
      <c r="A11020" s="365" t="s">
        <v>11171</v>
      </c>
      <c r="B11020" s="366">
        <v>50.08</v>
      </c>
    </row>
    <row r="11021" spans="1:2">
      <c r="A11021" s="365" t="s">
        <v>11172</v>
      </c>
      <c r="B11021" s="366">
        <v>44.22</v>
      </c>
    </row>
    <row r="11022" spans="1:2">
      <c r="A11022" s="365" t="s">
        <v>11173</v>
      </c>
      <c r="B11022" s="366">
        <v>19.12</v>
      </c>
    </row>
    <row r="11023" spans="1:2">
      <c r="A11023" s="365" t="s">
        <v>11174</v>
      </c>
      <c r="B11023" s="366">
        <v>16.73</v>
      </c>
    </row>
    <row r="11024" spans="1:2">
      <c r="A11024" s="365" t="s">
        <v>11175</v>
      </c>
      <c r="B11024" s="366">
        <v>26.23</v>
      </c>
    </row>
    <row r="11025" spans="1:2">
      <c r="A11025" s="365" t="s">
        <v>11176</v>
      </c>
      <c r="B11025" s="366">
        <v>23.36</v>
      </c>
    </row>
    <row r="11026" spans="1:2">
      <c r="A11026" s="365" t="s">
        <v>11177</v>
      </c>
      <c r="B11026" s="366">
        <v>15.4</v>
      </c>
    </row>
    <row r="11027" spans="1:2">
      <c r="A11027" s="365" t="s">
        <v>11178</v>
      </c>
      <c r="B11027" s="366">
        <v>13.42</v>
      </c>
    </row>
    <row r="11028" spans="1:2">
      <c r="A11028" s="365" t="s">
        <v>11179</v>
      </c>
      <c r="B11028" s="366">
        <v>37.51</v>
      </c>
    </row>
    <row r="11029" spans="1:2">
      <c r="A11029" s="365" t="s">
        <v>11180</v>
      </c>
      <c r="B11029" s="366">
        <v>33.44</v>
      </c>
    </row>
    <row r="11030" spans="1:2">
      <c r="A11030" s="365" t="s">
        <v>11181</v>
      </c>
      <c r="B11030" s="366">
        <v>65.69</v>
      </c>
    </row>
    <row r="11031" spans="1:2">
      <c r="A11031" s="365" t="s">
        <v>11182</v>
      </c>
      <c r="B11031" s="366">
        <v>58.81</v>
      </c>
    </row>
    <row r="11032" spans="1:2">
      <c r="A11032" s="365" t="s">
        <v>11183</v>
      </c>
      <c r="B11032" s="366">
        <v>16.399999999999999</v>
      </c>
    </row>
    <row r="11033" spans="1:2">
      <c r="A11033" s="365" t="s">
        <v>11184</v>
      </c>
      <c r="B11033" s="366">
        <v>14.3</v>
      </c>
    </row>
    <row r="11034" spans="1:2">
      <c r="A11034" s="365" t="s">
        <v>11185</v>
      </c>
      <c r="B11034" s="366">
        <v>18.239999999999998</v>
      </c>
    </row>
    <row r="11035" spans="1:2">
      <c r="A11035" s="365" t="s">
        <v>11186</v>
      </c>
      <c r="B11035" s="366">
        <v>15.99</v>
      </c>
    </row>
    <row r="11036" spans="1:2">
      <c r="A11036" s="365" t="s">
        <v>11187</v>
      </c>
      <c r="B11036" s="366">
        <v>30.47</v>
      </c>
    </row>
    <row r="11037" spans="1:2">
      <c r="A11037" s="365" t="s">
        <v>11188</v>
      </c>
      <c r="B11037" s="366">
        <v>26.87</v>
      </c>
    </row>
    <row r="11038" spans="1:2">
      <c r="A11038" s="365" t="s">
        <v>11189</v>
      </c>
      <c r="B11038" s="366">
        <v>19.5</v>
      </c>
    </row>
    <row r="11039" spans="1:2">
      <c r="A11039" s="365" t="s">
        <v>11190</v>
      </c>
      <c r="B11039" s="366">
        <v>17.399999999999999</v>
      </c>
    </row>
    <row r="11040" spans="1:2">
      <c r="A11040" s="365" t="s">
        <v>11191</v>
      </c>
      <c r="B11040" s="366">
        <v>23.87</v>
      </c>
    </row>
    <row r="11041" spans="1:2">
      <c r="A11041" s="365" t="s">
        <v>11192</v>
      </c>
      <c r="B11041" s="366">
        <v>21.44</v>
      </c>
    </row>
    <row r="11042" spans="1:2">
      <c r="A11042" s="365" t="s">
        <v>11193</v>
      </c>
      <c r="B11042" s="366">
        <v>28.25</v>
      </c>
    </row>
    <row r="11043" spans="1:2">
      <c r="A11043" s="365" t="s">
        <v>11194</v>
      </c>
      <c r="B11043" s="366">
        <v>25.49</v>
      </c>
    </row>
    <row r="11044" spans="1:2">
      <c r="A11044" s="365" t="s">
        <v>11195</v>
      </c>
      <c r="B11044" s="366">
        <v>32.619999999999997</v>
      </c>
    </row>
    <row r="11045" spans="1:2">
      <c r="A11045" s="365" t="s">
        <v>11196</v>
      </c>
      <c r="B11045" s="366">
        <v>29.53</v>
      </c>
    </row>
    <row r="11046" spans="1:2">
      <c r="A11046" s="365" t="s">
        <v>11197</v>
      </c>
      <c r="B11046" s="366">
        <v>37</v>
      </c>
    </row>
    <row r="11047" spans="1:2">
      <c r="A11047" s="365" t="s">
        <v>11198</v>
      </c>
      <c r="B11047" s="366">
        <v>33.57</v>
      </c>
    </row>
    <row r="11048" spans="1:2">
      <c r="A11048" s="365" t="s">
        <v>11199</v>
      </c>
      <c r="B11048" s="366">
        <v>41.37</v>
      </c>
    </row>
    <row r="11049" spans="1:2">
      <c r="A11049" s="365" t="s">
        <v>11200</v>
      </c>
      <c r="B11049" s="366">
        <v>37.61</v>
      </c>
    </row>
    <row r="11050" spans="1:2">
      <c r="A11050" s="365" t="s">
        <v>11201</v>
      </c>
      <c r="B11050" s="366">
        <v>45.74</v>
      </c>
    </row>
    <row r="11051" spans="1:2">
      <c r="A11051" s="365" t="s">
        <v>11202</v>
      </c>
      <c r="B11051" s="366">
        <v>41.66</v>
      </c>
    </row>
    <row r="11052" spans="1:2">
      <c r="A11052" s="365" t="s">
        <v>11203</v>
      </c>
      <c r="B11052" s="366">
        <v>54.49</v>
      </c>
    </row>
    <row r="11053" spans="1:2">
      <c r="A11053" s="365" t="s">
        <v>11204</v>
      </c>
      <c r="B11053" s="366">
        <v>49.74</v>
      </c>
    </row>
    <row r="11054" spans="1:2">
      <c r="A11054" s="365" t="s">
        <v>11205</v>
      </c>
      <c r="B11054" s="366">
        <v>63.24</v>
      </c>
    </row>
    <row r="11055" spans="1:2">
      <c r="A11055" s="365" t="s">
        <v>11206</v>
      </c>
      <c r="B11055" s="366">
        <v>57.82</v>
      </c>
    </row>
    <row r="11056" spans="1:2">
      <c r="A11056" s="365" t="s">
        <v>11207</v>
      </c>
      <c r="B11056" s="366">
        <v>67.61</v>
      </c>
    </row>
    <row r="11057" spans="1:2">
      <c r="A11057" s="365" t="s">
        <v>11208</v>
      </c>
      <c r="B11057" s="366">
        <v>61.87</v>
      </c>
    </row>
    <row r="11058" spans="1:2">
      <c r="A11058" s="365" t="s">
        <v>11209</v>
      </c>
      <c r="B11058" s="366">
        <v>80.73</v>
      </c>
    </row>
    <row r="11059" spans="1:2">
      <c r="A11059" s="365" t="s">
        <v>11210</v>
      </c>
      <c r="B11059" s="366">
        <v>73.989999999999995</v>
      </c>
    </row>
    <row r="11060" spans="1:2">
      <c r="A11060" s="365" t="s">
        <v>11211</v>
      </c>
      <c r="B11060" s="366">
        <v>56.9</v>
      </c>
    </row>
    <row r="11061" spans="1:2">
      <c r="A11061" s="365" t="s">
        <v>11212</v>
      </c>
      <c r="B11061" s="366">
        <v>50.51</v>
      </c>
    </row>
    <row r="11062" spans="1:2">
      <c r="A11062" s="365" t="s">
        <v>11213</v>
      </c>
      <c r="B11062" s="366">
        <v>101.68</v>
      </c>
    </row>
    <row r="11063" spans="1:2">
      <c r="A11063" s="365" t="s">
        <v>11214</v>
      </c>
      <c r="B11063" s="366">
        <v>94.59</v>
      </c>
    </row>
    <row r="11064" spans="1:2">
      <c r="A11064" s="365" t="s">
        <v>11215</v>
      </c>
      <c r="B11064" s="366">
        <v>114.22</v>
      </c>
    </row>
    <row r="11065" spans="1:2">
      <c r="A11065" s="365" t="s">
        <v>11216</v>
      </c>
      <c r="B11065" s="366">
        <v>106.3</v>
      </c>
    </row>
    <row r="11066" spans="1:2">
      <c r="A11066" s="365" t="s">
        <v>11217</v>
      </c>
      <c r="B11066" s="366">
        <v>12.65</v>
      </c>
    </row>
    <row r="11067" spans="1:2">
      <c r="A11067" s="365" t="s">
        <v>11218</v>
      </c>
      <c r="B11067" s="366">
        <v>11.38</v>
      </c>
    </row>
    <row r="11068" spans="1:2">
      <c r="A11068" s="365" t="s">
        <v>11219</v>
      </c>
      <c r="B11068" s="366">
        <v>71.989999999999995</v>
      </c>
    </row>
    <row r="11069" spans="1:2">
      <c r="A11069" s="365" t="s">
        <v>11220</v>
      </c>
      <c r="B11069" s="366">
        <v>64.42</v>
      </c>
    </row>
    <row r="11070" spans="1:2">
      <c r="A11070" s="365" t="s">
        <v>11221</v>
      </c>
      <c r="B11070" s="366">
        <v>70.400000000000006</v>
      </c>
    </row>
    <row r="11071" spans="1:2">
      <c r="A11071" s="365" t="s">
        <v>11222</v>
      </c>
      <c r="B11071" s="366">
        <v>63.35</v>
      </c>
    </row>
    <row r="11072" spans="1:2">
      <c r="A11072" s="365" t="s">
        <v>11223</v>
      </c>
      <c r="B11072" s="366">
        <v>62.78</v>
      </c>
    </row>
    <row r="11073" spans="1:2">
      <c r="A11073" s="365" t="s">
        <v>11224</v>
      </c>
      <c r="B11073" s="366">
        <v>56.18</v>
      </c>
    </row>
    <row r="11074" spans="1:2">
      <c r="A11074" s="365" t="s">
        <v>11225</v>
      </c>
      <c r="B11074" s="366">
        <v>41.32</v>
      </c>
    </row>
    <row r="11075" spans="1:2">
      <c r="A11075" s="365" t="s">
        <v>11226</v>
      </c>
      <c r="B11075" s="366">
        <v>37.33</v>
      </c>
    </row>
    <row r="11076" spans="1:2">
      <c r="A11076" s="365" t="s">
        <v>11227</v>
      </c>
      <c r="B11076" s="366">
        <v>111.31</v>
      </c>
    </row>
    <row r="11077" spans="1:2">
      <c r="A11077" s="365" t="s">
        <v>11228</v>
      </c>
      <c r="B11077" s="366">
        <v>99.45</v>
      </c>
    </row>
    <row r="11078" spans="1:2">
      <c r="A11078" s="365" t="s">
        <v>11229</v>
      </c>
      <c r="B11078" s="366">
        <v>111.18</v>
      </c>
    </row>
    <row r="11079" spans="1:2">
      <c r="A11079" s="365" t="s">
        <v>11230</v>
      </c>
      <c r="B11079" s="366">
        <v>99.23</v>
      </c>
    </row>
    <row r="11080" spans="1:2">
      <c r="A11080" s="365" t="s">
        <v>11231</v>
      </c>
      <c r="B11080" s="366">
        <v>111.31</v>
      </c>
    </row>
    <row r="11081" spans="1:2">
      <c r="A11081" s="365" t="s">
        <v>11232</v>
      </c>
      <c r="B11081" s="366">
        <v>99.45</v>
      </c>
    </row>
    <row r="11082" spans="1:2">
      <c r="A11082" s="365" t="s">
        <v>11233</v>
      </c>
      <c r="B11082" s="366">
        <v>111.18</v>
      </c>
    </row>
    <row r="11083" spans="1:2">
      <c r="A11083" s="365" t="s">
        <v>11234</v>
      </c>
      <c r="B11083" s="366">
        <v>99.23</v>
      </c>
    </row>
    <row r="11084" spans="1:2">
      <c r="A11084" s="365" t="s">
        <v>11235</v>
      </c>
      <c r="B11084" s="366">
        <v>56.46</v>
      </c>
    </row>
    <row r="11085" spans="1:2">
      <c r="A11085" s="365" t="s">
        <v>11236</v>
      </c>
      <c r="B11085" s="366">
        <v>49.45</v>
      </c>
    </row>
    <row r="11086" spans="1:2">
      <c r="A11086" s="365" t="s">
        <v>11237</v>
      </c>
      <c r="B11086" s="366">
        <v>28.54</v>
      </c>
    </row>
    <row r="11087" spans="1:2">
      <c r="A11087" s="365" t="s">
        <v>11238</v>
      </c>
      <c r="B11087" s="366">
        <v>25.03</v>
      </c>
    </row>
    <row r="11088" spans="1:2">
      <c r="A11088" s="365" t="s">
        <v>11239</v>
      </c>
      <c r="B11088" s="366">
        <v>70.040000000000006</v>
      </c>
    </row>
    <row r="11089" spans="1:2">
      <c r="A11089" s="365" t="s">
        <v>11240</v>
      </c>
      <c r="B11089" s="366">
        <v>61.25</v>
      </c>
    </row>
    <row r="11090" spans="1:2">
      <c r="A11090" s="365" t="s">
        <v>11241</v>
      </c>
      <c r="B11090" s="366">
        <v>21.52</v>
      </c>
    </row>
    <row r="11091" spans="1:2">
      <c r="A11091" s="365" t="s">
        <v>11242</v>
      </c>
      <c r="B11091" s="366">
        <v>19.05</v>
      </c>
    </row>
    <row r="11092" spans="1:2">
      <c r="A11092" s="365" t="s">
        <v>11243</v>
      </c>
      <c r="B11092" s="366">
        <v>25.56</v>
      </c>
    </row>
    <row r="11093" spans="1:2">
      <c r="A11093" s="365" t="s">
        <v>11244</v>
      </c>
      <c r="B11093" s="366">
        <v>22.62</v>
      </c>
    </row>
    <row r="11094" spans="1:2">
      <c r="A11094" s="365" t="s">
        <v>11245</v>
      </c>
      <c r="B11094" s="366">
        <v>34.479999999999997</v>
      </c>
    </row>
    <row r="11095" spans="1:2">
      <c r="A11095" s="365" t="s">
        <v>11246</v>
      </c>
      <c r="B11095" s="366">
        <v>30.69</v>
      </c>
    </row>
    <row r="11096" spans="1:2">
      <c r="A11096" s="365" t="s">
        <v>11247</v>
      </c>
      <c r="B11096" s="366">
        <v>59.13</v>
      </c>
    </row>
    <row r="11097" spans="1:2">
      <c r="A11097" s="365" t="s">
        <v>11248</v>
      </c>
      <c r="B11097" s="366">
        <v>52.11</v>
      </c>
    </row>
    <row r="11098" spans="1:2">
      <c r="A11098" s="365" t="s">
        <v>11249</v>
      </c>
      <c r="B11098" s="366">
        <v>29.78</v>
      </c>
    </row>
    <row r="11099" spans="1:2">
      <c r="A11099" s="365" t="s">
        <v>11250</v>
      </c>
      <c r="B11099" s="366">
        <v>26.78</v>
      </c>
    </row>
    <row r="11100" spans="1:2">
      <c r="A11100" s="365" t="s">
        <v>28144</v>
      </c>
      <c r="B11100" s="366">
        <v>104.25</v>
      </c>
    </row>
    <row r="11101" spans="1:2">
      <c r="A11101" s="365" t="s">
        <v>28145</v>
      </c>
      <c r="B11101" s="366">
        <v>97.26</v>
      </c>
    </row>
    <row r="11102" spans="1:2">
      <c r="A11102" s="365" t="s">
        <v>28146</v>
      </c>
      <c r="B11102" s="366">
        <v>112.59</v>
      </c>
    </row>
    <row r="11103" spans="1:2">
      <c r="A11103" s="365" t="s">
        <v>28147</v>
      </c>
      <c r="B11103" s="366">
        <v>105.66</v>
      </c>
    </row>
    <row r="11104" spans="1:2">
      <c r="A11104" s="365" t="s">
        <v>11251</v>
      </c>
      <c r="B11104" s="366">
        <v>114.34</v>
      </c>
    </row>
    <row r="11105" spans="1:2">
      <c r="A11105" s="365" t="s">
        <v>11252</v>
      </c>
      <c r="B11105" s="366">
        <v>106.15</v>
      </c>
    </row>
    <row r="11106" spans="1:2">
      <c r="A11106" s="365" t="s">
        <v>11253</v>
      </c>
      <c r="B11106" s="366">
        <v>122.68</v>
      </c>
    </row>
    <row r="11107" spans="1:2">
      <c r="A11107" s="365" t="s">
        <v>11254</v>
      </c>
      <c r="B11107" s="366">
        <v>114.55</v>
      </c>
    </row>
    <row r="11108" spans="1:2">
      <c r="A11108" s="365" t="s">
        <v>11255</v>
      </c>
      <c r="B11108" s="366">
        <v>172.83</v>
      </c>
    </row>
    <row r="11109" spans="1:2">
      <c r="A11109" s="365" t="s">
        <v>11256</v>
      </c>
      <c r="B11109" s="366">
        <v>165.83</v>
      </c>
    </row>
    <row r="11110" spans="1:2">
      <c r="A11110" s="365" t="s">
        <v>11257</v>
      </c>
      <c r="B11110" s="366">
        <v>181.17</v>
      </c>
    </row>
    <row r="11111" spans="1:2">
      <c r="A11111" s="365" t="s">
        <v>11258</v>
      </c>
      <c r="B11111" s="366">
        <v>174.24</v>
      </c>
    </row>
    <row r="11112" spans="1:2">
      <c r="A11112" s="365" t="s">
        <v>11259</v>
      </c>
      <c r="B11112" s="366">
        <v>87.13</v>
      </c>
    </row>
    <row r="11113" spans="1:2">
      <c r="A11113" s="365" t="s">
        <v>11260</v>
      </c>
      <c r="B11113" s="366">
        <v>81.03</v>
      </c>
    </row>
    <row r="11114" spans="1:2">
      <c r="A11114" s="365" t="s">
        <v>11261</v>
      </c>
      <c r="B11114" s="366">
        <v>95.47</v>
      </c>
    </row>
    <row r="11115" spans="1:2">
      <c r="A11115" s="365" t="s">
        <v>11262</v>
      </c>
      <c r="B11115" s="366">
        <v>89.44</v>
      </c>
    </row>
    <row r="11116" spans="1:2">
      <c r="A11116" s="365" t="s">
        <v>11263</v>
      </c>
      <c r="B11116" s="366">
        <v>74.75</v>
      </c>
    </row>
    <row r="11117" spans="1:2">
      <c r="A11117" s="365" t="s">
        <v>11264</v>
      </c>
      <c r="B11117" s="366">
        <v>69.680000000000007</v>
      </c>
    </row>
    <row r="11118" spans="1:2">
      <c r="A11118" s="365" t="s">
        <v>11265</v>
      </c>
      <c r="B11118" s="366">
        <v>86.32</v>
      </c>
    </row>
    <row r="11119" spans="1:2">
      <c r="A11119" s="365" t="s">
        <v>11266</v>
      </c>
      <c r="B11119" s="366">
        <v>80.58</v>
      </c>
    </row>
    <row r="11120" spans="1:2">
      <c r="A11120" s="365" t="s">
        <v>11267</v>
      </c>
      <c r="B11120" s="366">
        <v>35.21</v>
      </c>
    </row>
    <row r="11121" spans="1:2">
      <c r="A11121" s="365" t="s">
        <v>11268</v>
      </c>
      <c r="B11121" s="366">
        <v>31.27</v>
      </c>
    </row>
    <row r="11122" spans="1:2">
      <c r="A11122" s="365" t="s">
        <v>11269</v>
      </c>
      <c r="B11122" s="366">
        <v>35.43</v>
      </c>
    </row>
    <row r="11123" spans="1:2">
      <c r="A11123" s="365" t="s">
        <v>11270</v>
      </c>
      <c r="B11123" s="366">
        <v>31.66</v>
      </c>
    </row>
    <row r="11124" spans="1:2">
      <c r="A11124" s="365" t="s">
        <v>11271</v>
      </c>
      <c r="B11124" s="366">
        <v>39.380000000000003</v>
      </c>
    </row>
    <row r="11125" spans="1:2">
      <c r="A11125" s="365" t="s">
        <v>11272</v>
      </c>
      <c r="B11125" s="366">
        <v>35.24</v>
      </c>
    </row>
    <row r="11126" spans="1:2">
      <c r="A11126" s="365" t="s">
        <v>11273</v>
      </c>
      <c r="B11126" s="366">
        <v>39.96</v>
      </c>
    </row>
    <row r="11127" spans="1:2">
      <c r="A11127" s="365" t="s">
        <v>11274</v>
      </c>
      <c r="B11127" s="366">
        <v>36.04</v>
      </c>
    </row>
    <row r="11128" spans="1:2">
      <c r="A11128" s="365" t="s">
        <v>11275</v>
      </c>
      <c r="B11128" s="366">
        <v>67.5</v>
      </c>
    </row>
    <row r="11129" spans="1:2">
      <c r="A11129" s="365" t="s">
        <v>11276</v>
      </c>
      <c r="B11129" s="366">
        <v>60.52</v>
      </c>
    </row>
    <row r="11130" spans="1:2">
      <c r="A11130" s="365" t="s">
        <v>11277</v>
      </c>
      <c r="B11130" s="366">
        <v>214.09</v>
      </c>
    </row>
    <row r="11131" spans="1:2">
      <c r="A11131" s="365" t="s">
        <v>11278</v>
      </c>
      <c r="B11131" s="366">
        <v>207.48</v>
      </c>
    </row>
    <row r="11132" spans="1:2">
      <c r="A11132" s="365" t="s">
        <v>11279</v>
      </c>
      <c r="B11132" s="366">
        <v>223.3</v>
      </c>
    </row>
    <row r="11133" spans="1:2">
      <c r="A11133" s="365" t="s">
        <v>11280</v>
      </c>
      <c r="B11133" s="366">
        <v>215.72</v>
      </c>
    </row>
    <row r="11134" spans="1:2">
      <c r="A11134" s="365" t="s">
        <v>11281</v>
      </c>
      <c r="B11134" s="366">
        <v>200.73</v>
      </c>
    </row>
    <row r="11135" spans="1:2">
      <c r="A11135" s="365" t="s">
        <v>11282</v>
      </c>
      <c r="B11135" s="366">
        <v>194.13</v>
      </c>
    </row>
    <row r="11136" spans="1:2">
      <c r="A11136" s="365" t="s">
        <v>11283</v>
      </c>
      <c r="B11136" s="366">
        <v>48.65</v>
      </c>
    </row>
    <row r="11137" spans="1:2">
      <c r="A11137" s="365" t="s">
        <v>11284</v>
      </c>
      <c r="B11137" s="366">
        <v>44.72</v>
      </c>
    </row>
    <row r="11138" spans="1:2">
      <c r="A11138" s="365" t="s">
        <v>11285</v>
      </c>
      <c r="B11138" s="366">
        <v>48.77</v>
      </c>
    </row>
    <row r="11139" spans="1:2">
      <c r="A11139" s="365" t="s">
        <v>11286</v>
      </c>
      <c r="B11139" s="366">
        <v>45.01</v>
      </c>
    </row>
    <row r="11140" spans="1:2">
      <c r="A11140" s="365" t="s">
        <v>11287</v>
      </c>
      <c r="B11140" s="366">
        <v>126.07</v>
      </c>
    </row>
    <row r="11141" spans="1:2">
      <c r="A11141" s="365" t="s">
        <v>11288</v>
      </c>
      <c r="B11141" s="366">
        <v>118.49</v>
      </c>
    </row>
    <row r="11142" spans="1:2">
      <c r="A11142" s="365" t="s">
        <v>11289</v>
      </c>
      <c r="B11142" s="366">
        <v>116.86</v>
      </c>
    </row>
    <row r="11143" spans="1:2">
      <c r="A11143" s="365" t="s">
        <v>11290</v>
      </c>
      <c r="B11143" s="366">
        <v>110.25</v>
      </c>
    </row>
    <row r="11144" spans="1:2">
      <c r="A11144" s="365" t="s">
        <v>11291</v>
      </c>
      <c r="B11144" s="366">
        <v>103.5</v>
      </c>
    </row>
    <row r="11145" spans="1:2">
      <c r="A11145" s="365" t="s">
        <v>11292</v>
      </c>
      <c r="B11145" s="366">
        <v>96.9</v>
      </c>
    </row>
    <row r="11146" spans="1:2">
      <c r="A11146" s="365" t="s">
        <v>11293</v>
      </c>
      <c r="B11146" s="366">
        <v>153</v>
      </c>
    </row>
    <row r="11147" spans="1:2">
      <c r="A11147" s="365" t="s">
        <v>11294</v>
      </c>
      <c r="B11147" s="366">
        <v>145.41999999999999</v>
      </c>
    </row>
    <row r="11148" spans="1:2">
      <c r="A11148" s="365" t="s">
        <v>11295</v>
      </c>
      <c r="B11148" s="366">
        <v>130.44</v>
      </c>
    </row>
    <row r="11149" spans="1:2">
      <c r="A11149" s="365" t="s">
        <v>11296</v>
      </c>
      <c r="B11149" s="366">
        <v>123.83</v>
      </c>
    </row>
    <row r="11150" spans="1:2">
      <c r="A11150" s="365" t="s">
        <v>11297</v>
      </c>
      <c r="B11150" s="366">
        <v>153</v>
      </c>
    </row>
    <row r="11151" spans="1:2">
      <c r="A11151" s="365" t="s">
        <v>11298</v>
      </c>
      <c r="B11151" s="366">
        <v>145.41999999999999</v>
      </c>
    </row>
    <row r="11152" spans="1:2">
      <c r="A11152" s="365" t="s">
        <v>11299</v>
      </c>
      <c r="B11152" s="366">
        <v>130.44</v>
      </c>
    </row>
    <row r="11153" spans="1:2">
      <c r="A11153" s="365" t="s">
        <v>11300</v>
      </c>
      <c r="B11153" s="366">
        <v>123.83</v>
      </c>
    </row>
    <row r="11154" spans="1:2">
      <c r="A11154" s="365" t="s">
        <v>11301</v>
      </c>
      <c r="B11154" s="366">
        <v>153.04</v>
      </c>
    </row>
    <row r="11155" spans="1:2">
      <c r="A11155" s="365" t="s">
        <v>11302</v>
      </c>
      <c r="B11155" s="366">
        <v>140.38999999999999</v>
      </c>
    </row>
    <row r="11156" spans="1:2">
      <c r="A11156" s="365" t="s">
        <v>11303</v>
      </c>
      <c r="B11156" s="366">
        <v>360.41</v>
      </c>
    </row>
    <row r="11157" spans="1:2">
      <c r="A11157" s="365" t="s">
        <v>11304</v>
      </c>
      <c r="B11157" s="366">
        <v>348.59</v>
      </c>
    </row>
    <row r="11158" spans="1:2">
      <c r="A11158" s="365" t="s">
        <v>11305</v>
      </c>
      <c r="B11158" s="366">
        <v>423.41</v>
      </c>
    </row>
    <row r="11159" spans="1:2">
      <c r="A11159" s="365" t="s">
        <v>11306</v>
      </c>
      <c r="B11159" s="366">
        <v>411.59</v>
      </c>
    </row>
    <row r="11160" spans="1:2">
      <c r="A11160" s="365" t="s">
        <v>11307</v>
      </c>
      <c r="B11160" s="366">
        <v>338.06</v>
      </c>
    </row>
    <row r="11161" spans="1:2">
      <c r="A11161" s="365" t="s">
        <v>11308</v>
      </c>
      <c r="B11161" s="366">
        <v>326.57</v>
      </c>
    </row>
    <row r="11162" spans="1:2">
      <c r="A11162" s="365" t="s">
        <v>11309</v>
      </c>
      <c r="B11162" s="366">
        <v>401.06</v>
      </c>
    </row>
    <row r="11163" spans="1:2">
      <c r="A11163" s="365" t="s">
        <v>11310</v>
      </c>
      <c r="B11163" s="366">
        <v>389.57</v>
      </c>
    </row>
    <row r="11164" spans="1:2">
      <c r="A11164" s="365" t="s">
        <v>11311</v>
      </c>
      <c r="B11164" s="366">
        <v>55.45</v>
      </c>
    </row>
    <row r="11165" spans="1:2">
      <c r="A11165" s="365" t="s">
        <v>11312</v>
      </c>
      <c r="B11165" s="366">
        <v>51.93</v>
      </c>
    </row>
    <row r="11166" spans="1:2">
      <c r="A11166" s="365" t="s">
        <v>11313</v>
      </c>
      <c r="B11166" s="366">
        <v>51.96</v>
      </c>
    </row>
    <row r="11167" spans="1:2">
      <c r="A11167" s="365" t="s">
        <v>11314</v>
      </c>
      <c r="B11167" s="366">
        <v>48.54</v>
      </c>
    </row>
    <row r="11168" spans="1:2">
      <c r="A11168" s="365" t="s">
        <v>11315</v>
      </c>
      <c r="B11168" s="366">
        <v>55.3</v>
      </c>
    </row>
    <row r="11169" spans="1:2">
      <c r="A11169" s="365" t="s">
        <v>11316</v>
      </c>
      <c r="B11169" s="366">
        <v>52.83</v>
      </c>
    </row>
    <row r="11170" spans="1:2">
      <c r="A11170" s="365" t="s">
        <v>11317</v>
      </c>
      <c r="B11170" s="366">
        <v>51.71</v>
      </c>
    </row>
    <row r="11171" spans="1:2">
      <c r="A11171" s="365" t="s">
        <v>11318</v>
      </c>
      <c r="B11171" s="366">
        <v>49.29</v>
      </c>
    </row>
    <row r="11172" spans="1:2">
      <c r="A11172" s="365" t="s">
        <v>11319</v>
      </c>
      <c r="B11172" s="366">
        <v>60.53</v>
      </c>
    </row>
    <row r="11173" spans="1:2">
      <c r="A11173" s="365" t="s">
        <v>11320</v>
      </c>
      <c r="B11173" s="366">
        <v>58.06</v>
      </c>
    </row>
    <row r="11174" spans="1:2">
      <c r="A11174" s="365" t="s">
        <v>11321</v>
      </c>
      <c r="B11174" s="366">
        <v>56.51</v>
      </c>
    </row>
    <row r="11175" spans="1:2">
      <c r="A11175" s="365" t="s">
        <v>11322</v>
      </c>
      <c r="B11175" s="366">
        <v>54.09</v>
      </c>
    </row>
    <row r="11176" spans="1:2">
      <c r="A11176" s="365" t="s">
        <v>11323</v>
      </c>
      <c r="B11176" s="366">
        <v>86.75</v>
      </c>
    </row>
    <row r="11177" spans="1:2">
      <c r="A11177" s="365" t="s">
        <v>11324</v>
      </c>
      <c r="B11177" s="366">
        <v>84.24</v>
      </c>
    </row>
    <row r="11178" spans="1:2">
      <c r="A11178" s="365" t="s">
        <v>11325</v>
      </c>
      <c r="B11178" s="366">
        <v>80.510000000000005</v>
      </c>
    </row>
    <row r="11179" spans="1:2">
      <c r="A11179" s="365" t="s">
        <v>11326</v>
      </c>
      <c r="B11179" s="366">
        <v>78.09</v>
      </c>
    </row>
    <row r="11180" spans="1:2">
      <c r="A11180" s="365" t="s">
        <v>11327</v>
      </c>
      <c r="B11180" s="366">
        <v>140.94</v>
      </c>
    </row>
    <row r="11181" spans="1:2">
      <c r="A11181" s="365" t="s">
        <v>11328</v>
      </c>
      <c r="B11181" s="366">
        <v>138.34</v>
      </c>
    </row>
    <row r="11182" spans="1:2">
      <c r="A11182" s="365" t="s">
        <v>11329</v>
      </c>
      <c r="B11182" s="366">
        <v>128.51</v>
      </c>
    </row>
    <row r="11183" spans="1:2">
      <c r="A11183" s="365" t="s">
        <v>11330</v>
      </c>
      <c r="B11183" s="366">
        <v>126.09</v>
      </c>
    </row>
    <row r="11184" spans="1:2">
      <c r="A11184" s="365" t="s">
        <v>11331</v>
      </c>
      <c r="B11184" s="366">
        <v>66.63</v>
      </c>
    </row>
    <row r="11185" spans="1:2">
      <c r="A11185" s="365" t="s">
        <v>11332</v>
      </c>
      <c r="B11185" s="366">
        <v>64.05</v>
      </c>
    </row>
    <row r="11186" spans="1:2">
      <c r="A11186" s="365" t="s">
        <v>11333</v>
      </c>
      <c r="B11186" s="366">
        <v>61.31</v>
      </c>
    </row>
    <row r="11187" spans="1:2">
      <c r="A11187" s="365" t="s">
        <v>11334</v>
      </c>
      <c r="B11187" s="366">
        <v>58.89</v>
      </c>
    </row>
    <row r="11188" spans="1:2">
      <c r="A11188" s="365" t="s">
        <v>11335</v>
      </c>
      <c r="B11188" s="366">
        <v>115.05</v>
      </c>
    </row>
    <row r="11189" spans="1:2">
      <c r="A11189" s="365" t="s">
        <v>11336</v>
      </c>
      <c r="B11189" s="366">
        <v>110.1</v>
      </c>
    </row>
    <row r="11190" spans="1:2">
      <c r="A11190" s="365" t="s">
        <v>11337</v>
      </c>
      <c r="B11190" s="366">
        <v>108.23</v>
      </c>
    </row>
    <row r="11191" spans="1:2">
      <c r="A11191" s="365" t="s">
        <v>11338</v>
      </c>
      <c r="B11191" s="366">
        <v>103.39</v>
      </c>
    </row>
    <row r="11192" spans="1:2">
      <c r="A11192" s="365" t="s">
        <v>11339</v>
      </c>
      <c r="B11192" s="366">
        <v>118.64</v>
      </c>
    </row>
    <row r="11193" spans="1:2">
      <c r="A11193" s="365" t="s">
        <v>11340</v>
      </c>
      <c r="B11193" s="366">
        <v>113.67</v>
      </c>
    </row>
    <row r="11194" spans="1:2">
      <c r="A11194" s="365" t="s">
        <v>11341</v>
      </c>
      <c r="B11194" s="366">
        <v>110.63</v>
      </c>
    </row>
    <row r="11195" spans="1:2">
      <c r="A11195" s="365" t="s">
        <v>11342</v>
      </c>
      <c r="B11195" s="366">
        <v>105.79</v>
      </c>
    </row>
    <row r="11196" spans="1:2">
      <c r="A11196" s="365" t="s">
        <v>11343</v>
      </c>
      <c r="B11196" s="366">
        <v>312.58999999999997</v>
      </c>
    </row>
    <row r="11197" spans="1:2">
      <c r="A11197" s="365" t="s">
        <v>11344</v>
      </c>
      <c r="B11197" s="366">
        <v>300.77</v>
      </c>
    </row>
    <row r="11198" spans="1:2">
      <c r="A11198" s="365" t="s">
        <v>11345</v>
      </c>
      <c r="B11198" s="366">
        <v>290.81</v>
      </c>
    </row>
    <row r="11199" spans="1:2">
      <c r="A11199" s="365" t="s">
        <v>11346</v>
      </c>
      <c r="B11199" s="366">
        <v>279.32</v>
      </c>
    </row>
    <row r="11200" spans="1:2">
      <c r="A11200" s="365" t="s">
        <v>11347</v>
      </c>
      <c r="B11200" s="366">
        <v>67.78</v>
      </c>
    </row>
    <row r="11201" spans="1:2">
      <c r="A11201" s="365" t="s">
        <v>11348</v>
      </c>
      <c r="B11201" s="366">
        <v>64.260000000000005</v>
      </c>
    </row>
    <row r="11202" spans="1:2">
      <c r="A11202" s="365" t="s">
        <v>11349</v>
      </c>
      <c r="B11202" s="366">
        <v>58.27</v>
      </c>
    </row>
    <row r="11203" spans="1:2">
      <c r="A11203" s="365" t="s">
        <v>11350</v>
      </c>
      <c r="B11203" s="366">
        <v>54.86</v>
      </c>
    </row>
    <row r="11204" spans="1:2">
      <c r="A11204" s="365" t="s">
        <v>11351</v>
      </c>
      <c r="B11204" s="366">
        <v>128.5</v>
      </c>
    </row>
    <row r="11205" spans="1:2">
      <c r="A11205" s="365" t="s">
        <v>11352</v>
      </c>
      <c r="B11205" s="366">
        <v>123.67</v>
      </c>
    </row>
    <row r="11206" spans="1:2">
      <c r="A11206" s="365" t="s">
        <v>11353</v>
      </c>
      <c r="B11206" s="366">
        <v>120.76</v>
      </c>
    </row>
    <row r="11207" spans="1:2">
      <c r="A11207" s="365" t="s">
        <v>11354</v>
      </c>
      <c r="B11207" s="366">
        <v>116.05</v>
      </c>
    </row>
    <row r="11208" spans="1:2">
      <c r="A11208" s="365" t="s">
        <v>11355</v>
      </c>
      <c r="B11208" s="366">
        <v>94.07</v>
      </c>
    </row>
    <row r="11209" spans="1:2">
      <c r="A11209" s="365" t="s">
        <v>11356</v>
      </c>
      <c r="B11209" s="366">
        <v>90.86</v>
      </c>
    </row>
    <row r="11210" spans="1:2">
      <c r="A11210" s="365" t="s">
        <v>11357</v>
      </c>
      <c r="B11210" s="366">
        <v>88.91</v>
      </c>
    </row>
    <row r="11211" spans="1:2">
      <c r="A11211" s="365" t="s">
        <v>11358</v>
      </c>
      <c r="B11211" s="366">
        <v>85.77</v>
      </c>
    </row>
    <row r="11212" spans="1:2">
      <c r="A11212" s="365" t="s">
        <v>11359</v>
      </c>
      <c r="B11212" s="366">
        <v>84.18</v>
      </c>
    </row>
    <row r="11213" spans="1:2">
      <c r="A11213" s="365" t="s">
        <v>11360</v>
      </c>
      <c r="B11213" s="366">
        <v>81.180000000000007</v>
      </c>
    </row>
    <row r="11214" spans="1:2">
      <c r="A11214" s="365" t="s">
        <v>11361</v>
      </c>
      <c r="B11214" s="366">
        <v>80.05</v>
      </c>
    </row>
    <row r="11215" spans="1:2">
      <c r="A11215" s="365" t="s">
        <v>11362</v>
      </c>
      <c r="B11215" s="366">
        <v>77.22</v>
      </c>
    </row>
    <row r="11216" spans="1:2">
      <c r="A11216" s="365" t="s">
        <v>11363</v>
      </c>
      <c r="B11216" s="366">
        <v>116.86</v>
      </c>
    </row>
    <row r="11217" spans="1:2">
      <c r="A11217" s="365" t="s">
        <v>11364</v>
      </c>
      <c r="B11217" s="366">
        <v>114.16</v>
      </c>
    </row>
    <row r="11218" spans="1:2">
      <c r="A11218" s="365" t="s">
        <v>11365</v>
      </c>
      <c r="B11218" s="366">
        <v>112.44</v>
      </c>
    </row>
    <row r="11219" spans="1:2">
      <c r="A11219" s="365" t="s">
        <v>11366</v>
      </c>
      <c r="B11219" s="366">
        <v>109.62</v>
      </c>
    </row>
    <row r="11220" spans="1:2">
      <c r="A11220" s="365" t="s">
        <v>11367</v>
      </c>
      <c r="B11220" s="366">
        <v>63.69</v>
      </c>
    </row>
    <row r="11221" spans="1:2">
      <c r="A11221" s="365" t="s">
        <v>11368</v>
      </c>
      <c r="B11221" s="366">
        <v>61.23</v>
      </c>
    </row>
    <row r="11222" spans="1:2">
      <c r="A11222" s="365" t="s">
        <v>11369</v>
      </c>
      <c r="B11222" s="366">
        <v>60.64</v>
      </c>
    </row>
    <row r="11223" spans="1:2">
      <c r="A11223" s="365" t="s">
        <v>11370</v>
      </c>
      <c r="B11223" s="366">
        <v>58.22</v>
      </c>
    </row>
    <row r="11224" spans="1:2">
      <c r="A11224" s="365" t="s">
        <v>11371</v>
      </c>
      <c r="B11224" s="366">
        <v>70.73</v>
      </c>
    </row>
    <row r="11225" spans="1:2">
      <c r="A11225" s="365" t="s">
        <v>11372</v>
      </c>
      <c r="B11225" s="366">
        <v>68.260000000000005</v>
      </c>
    </row>
    <row r="11226" spans="1:2">
      <c r="A11226" s="365" t="s">
        <v>11373</v>
      </c>
      <c r="B11226" s="366">
        <v>67.19</v>
      </c>
    </row>
    <row r="11227" spans="1:2">
      <c r="A11227" s="365" t="s">
        <v>11374</v>
      </c>
      <c r="B11227" s="366">
        <v>64.77</v>
      </c>
    </row>
    <row r="11228" spans="1:2">
      <c r="A11228" s="365" t="s">
        <v>11375</v>
      </c>
      <c r="B11228" s="366">
        <v>105.76</v>
      </c>
    </row>
    <row r="11229" spans="1:2">
      <c r="A11229" s="365" t="s">
        <v>11376</v>
      </c>
      <c r="B11229" s="366">
        <v>103.25</v>
      </c>
    </row>
    <row r="11230" spans="1:2">
      <c r="A11230" s="365" t="s">
        <v>11377</v>
      </c>
      <c r="B11230" s="366">
        <v>99.9</v>
      </c>
    </row>
    <row r="11231" spans="1:2">
      <c r="A11231" s="365" t="s">
        <v>11378</v>
      </c>
      <c r="B11231" s="366">
        <v>97.48</v>
      </c>
    </row>
    <row r="11232" spans="1:2">
      <c r="A11232" s="365" t="s">
        <v>11379</v>
      </c>
      <c r="B11232" s="366">
        <v>595.96</v>
      </c>
    </row>
    <row r="11233" spans="1:2">
      <c r="A11233" s="365" t="s">
        <v>11380</v>
      </c>
      <c r="B11233" s="366">
        <v>584.14</v>
      </c>
    </row>
    <row r="11234" spans="1:2">
      <c r="A11234" s="365" t="s">
        <v>11381</v>
      </c>
      <c r="B11234" s="366">
        <v>572.74</v>
      </c>
    </row>
    <row r="11235" spans="1:2">
      <c r="A11235" s="365" t="s">
        <v>11382</v>
      </c>
      <c r="B11235" s="366">
        <v>561.24</v>
      </c>
    </row>
    <row r="11236" spans="1:2">
      <c r="A11236" s="365" t="s">
        <v>11383</v>
      </c>
      <c r="B11236" s="366">
        <v>595.96</v>
      </c>
    </row>
    <row r="11237" spans="1:2">
      <c r="A11237" s="365" t="s">
        <v>11384</v>
      </c>
      <c r="B11237" s="366">
        <v>584.14</v>
      </c>
    </row>
    <row r="11238" spans="1:2">
      <c r="A11238" s="365" t="s">
        <v>11385</v>
      </c>
      <c r="B11238" s="366">
        <v>572.74</v>
      </c>
    </row>
    <row r="11239" spans="1:2">
      <c r="A11239" s="365" t="s">
        <v>11386</v>
      </c>
      <c r="B11239" s="366">
        <v>561.24</v>
      </c>
    </row>
    <row r="11240" spans="1:2">
      <c r="A11240" s="365" t="s">
        <v>11387</v>
      </c>
      <c r="B11240" s="366">
        <v>79.53</v>
      </c>
    </row>
    <row r="11241" spans="1:2">
      <c r="A11241" s="365" t="s">
        <v>11388</v>
      </c>
      <c r="B11241" s="366">
        <v>76.02</v>
      </c>
    </row>
    <row r="11242" spans="1:2">
      <c r="A11242" s="365" t="s">
        <v>11389</v>
      </c>
      <c r="B11242" s="366">
        <v>76.540000000000006</v>
      </c>
    </row>
    <row r="11243" spans="1:2">
      <c r="A11243" s="365" t="s">
        <v>11390</v>
      </c>
      <c r="B11243" s="366">
        <v>73.13</v>
      </c>
    </row>
    <row r="11244" spans="1:2">
      <c r="A11244" s="365" t="s">
        <v>11391</v>
      </c>
      <c r="B11244" s="366">
        <v>86.41</v>
      </c>
    </row>
    <row r="11245" spans="1:2">
      <c r="A11245" s="365" t="s">
        <v>11392</v>
      </c>
      <c r="B11245" s="366">
        <v>83.94</v>
      </c>
    </row>
    <row r="11246" spans="1:2">
      <c r="A11246" s="365" t="s">
        <v>11393</v>
      </c>
      <c r="B11246" s="366">
        <v>83</v>
      </c>
    </row>
    <row r="11247" spans="1:2">
      <c r="A11247" s="365" t="s">
        <v>11394</v>
      </c>
      <c r="B11247" s="366">
        <v>80.58</v>
      </c>
    </row>
    <row r="11248" spans="1:2">
      <c r="A11248" s="365" t="s">
        <v>11395</v>
      </c>
      <c r="B11248" s="366">
        <v>96.32</v>
      </c>
    </row>
    <row r="11249" spans="1:2">
      <c r="A11249" s="365" t="s">
        <v>11396</v>
      </c>
      <c r="B11249" s="366">
        <v>93.84</v>
      </c>
    </row>
    <row r="11250" spans="1:2">
      <c r="A11250" s="365" t="s">
        <v>11397</v>
      </c>
      <c r="B11250" s="366">
        <v>92.27</v>
      </c>
    </row>
    <row r="11251" spans="1:2">
      <c r="A11251" s="365" t="s">
        <v>11398</v>
      </c>
      <c r="B11251" s="366">
        <v>89.85</v>
      </c>
    </row>
    <row r="11252" spans="1:2">
      <c r="A11252" s="365" t="s">
        <v>11399</v>
      </c>
      <c r="B11252" s="366">
        <v>145.08000000000001</v>
      </c>
    </row>
    <row r="11253" spans="1:2">
      <c r="A11253" s="365" t="s">
        <v>11400</v>
      </c>
      <c r="B11253" s="366">
        <v>142.56</v>
      </c>
    </row>
    <row r="11254" spans="1:2">
      <c r="A11254" s="365" t="s">
        <v>11401</v>
      </c>
      <c r="B11254" s="366">
        <v>138.62</v>
      </c>
    </row>
    <row r="11255" spans="1:2">
      <c r="A11255" s="365" t="s">
        <v>11402</v>
      </c>
      <c r="B11255" s="366">
        <v>136.19999999999999</v>
      </c>
    </row>
    <row r="11256" spans="1:2">
      <c r="A11256" s="365" t="s">
        <v>11403</v>
      </c>
      <c r="B11256" s="366">
        <v>107.04</v>
      </c>
    </row>
    <row r="11257" spans="1:2">
      <c r="A11257" s="365" t="s">
        <v>11404</v>
      </c>
      <c r="B11257" s="366">
        <v>104.45</v>
      </c>
    </row>
    <row r="11258" spans="1:2">
      <c r="A11258" s="365" t="s">
        <v>11405</v>
      </c>
      <c r="B11258" s="366">
        <v>101.54</v>
      </c>
    </row>
    <row r="11259" spans="1:2">
      <c r="A11259" s="365" t="s">
        <v>11406</v>
      </c>
      <c r="B11259" s="366">
        <v>99.12</v>
      </c>
    </row>
    <row r="11260" spans="1:2">
      <c r="A11260" s="365" t="s">
        <v>11407</v>
      </c>
      <c r="B11260" s="366">
        <v>181.87</v>
      </c>
    </row>
    <row r="11261" spans="1:2">
      <c r="A11261" s="365" t="s">
        <v>11408</v>
      </c>
      <c r="B11261" s="366">
        <v>177.03</v>
      </c>
    </row>
    <row r="11262" spans="1:2">
      <c r="A11262" s="365" t="s">
        <v>11409</v>
      </c>
      <c r="B11262" s="366">
        <v>174.37</v>
      </c>
    </row>
    <row r="11263" spans="1:2">
      <c r="A11263" s="365" t="s">
        <v>11410</v>
      </c>
      <c r="B11263" s="366">
        <v>169.66</v>
      </c>
    </row>
    <row r="11264" spans="1:2">
      <c r="A11264" s="365" t="s">
        <v>11411</v>
      </c>
      <c r="B11264" s="366">
        <v>187.28</v>
      </c>
    </row>
    <row r="11265" spans="1:2">
      <c r="A11265" s="365" t="s">
        <v>11412</v>
      </c>
      <c r="B11265" s="366">
        <v>182.44</v>
      </c>
    </row>
    <row r="11266" spans="1:2">
      <c r="A11266" s="365" t="s">
        <v>11413</v>
      </c>
      <c r="B11266" s="366">
        <v>179.01</v>
      </c>
    </row>
    <row r="11267" spans="1:2">
      <c r="A11267" s="365" t="s">
        <v>11414</v>
      </c>
      <c r="B11267" s="366">
        <v>174.29</v>
      </c>
    </row>
    <row r="11268" spans="1:2">
      <c r="A11268" s="365" t="s">
        <v>11415</v>
      </c>
      <c r="B11268" s="366">
        <v>363.2</v>
      </c>
    </row>
    <row r="11269" spans="1:2">
      <c r="A11269" s="365" t="s">
        <v>11416</v>
      </c>
      <c r="B11269" s="366">
        <v>351.7</v>
      </c>
    </row>
    <row r="11270" spans="1:2">
      <c r="A11270" s="365" t="s">
        <v>11417</v>
      </c>
      <c r="B11270" s="366">
        <v>348.56</v>
      </c>
    </row>
    <row r="11271" spans="1:2">
      <c r="A11271" s="365" t="s">
        <v>11418</v>
      </c>
      <c r="B11271" s="366">
        <v>337.07</v>
      </c>
    </row>
    <row r="11272" spans="1:2">
      <c r="A11272" s="365" t="s">
        <v>11419</v>
      </c>
      <c r="B11272" s="366">
        <v>67.78</v>
      </c>
    </row>
    <row r="11273" spans="1:2">
      <c r="A11273" s="365" t="s">
        <v>11420</v>
      </c>
      <c r="B11273" s="366">
        <v>64.260000000000005</v>
      </c>
    </row>
    <row r="11274" spans="1:2">
      <c r="A11274" s="365" t="s">
        <v>11421</v>
      </c>
      <c r="B11274" s="366">
        <v>58.27</v>
      </c>
    </row>
    <row r="11275" spans="1:2">
      <c r="A11275" s="365" t="s">
        <v>11422</v>
      </c>
      <c r="B11275" s="366">
        <v>54.86</v>
      </c>
    </row>
    <row r="11276" spans="1:2">
      <c r="A11276" s="365" t="s">
        <v>11423</v>
      </c>
      <c r="B11276" s="366">
        <v>139.91999999999999</v>
      </c>
    </row>
    <row r="11277" spans="1:2">
      <c r="A11277" s="365" t="s">
        <v>11424</v>
      </c>
      <c r="B11277" s="366">
        <v>135.08000000000001</v>
      </c>
    </row>
    <row r="11278" spans="1:2">
      <c r="A11278" s="365" t="s">
        <v>11425</v>
      </c>
      <c r="B11278" s="366">
        <v>129.82</v>
      </c>
    </row>
    <row r="11279" spans="1:2">
      <c r="A11279" s="365" t="s">
        <v>11426</v>
      </c>
      <c r="B11279" s="366">
        <v>125.11</v>
      </c>
    </row>
    <row r="11280" spans="1:2">
      <c r="A11280" s="365" t="s">
        <v>11427</v>
      </c>
      <c r="B11280" s="366">
        <v>103.19</v>
      </c>
    </row>
    <row r="11281" spans="1:2">
      <c r="A11281" s="365" t="s">
        <v>11428</v>
      </c>
      <c r="B11281" s="366">
        <v>100.58</v>
      </c>
    </row>
    <row r="11282" spans="1:2">
      <c r="A11282" s="365" t="s">
        <v>11429</v>
      </c>
      <c r="B11282" s="366">
        <v>81.11</v>
      </c>
    </row>
    <row r="11283" spans="1:2">
      <c r="A11283" s="365" t="s">
        <v>11430</v>
      </c>
      <c r="B11283" s="366">
        <v>78.69</v>
      </c>
    </row>
    <row r="11284" spans="1:2">
      <c r="A11284" s="365" t="s">
        <v>11431</v>
      </c>
      <c r="B11284" s="366">
        <v>61.87</v>
      </c>
    </row>
    <row r="11285" spans="1:2">
      <c r="A11285" s="365" t="s">
        <v>11432</v>
      </c>
      <c r="B11285" s="366">
        <v>59.35</v>
      </c>
    </row>
    <row r="11286" spans="1:2">
      <c r="A11286" s="365" t="s">
        <v>11433</v>
      </c>
      <c r="B11286" s="366">
        <v>50.83</v>
      </c>
    </row>
    <row r="11287" spans="1:2">
      <c r="A11287" s="365" t="s">
        <v>11434</v>
      </c>
      <c r="B11287" s="366">
        <v>48.41</v>
      </c>
    </row>
    <row r="11288" spans="1:2">
      <c r="A11288" s="365" t="s">
        <v>11435</v>
      </c>
      <c r="B11288" s="366">
        <v>84.18</v>
      </c>
    </row>
    <row r="11289" spans="1:2">
      <c r="A11289" s="365" t="s">
        <v>11436</v>
      </c>
      <c r="B11289" s="366">
        <v>81.180000000000007</v>
      </c>
    </row>
    <row r="11290" spans="1:2">
      <c r="A11290" s="365" t="s">
        <v>11437</v>
      </c>
      <c r="B11290" s="366">
        <v>80.05</v>
      </c>
    </row>
    <row r="11291" spans="1:2">
      <c r="A11291" s="365" t="s">
        <v>11438</v>
      </c>
      <c r="B11291" s="366">
        <v>77.22</v>
      </c>
    </row>
    <row r="11292" spans="1:2">
      <c r="A11292" s="365" t="s">
        <v>11439</v>
      </c>
      <c r="B11292" s="366">
        <v>119.92</v>
      </c>
    </row>
    <row r="11293" spans="1:2">
      <c r="A11293" s="365" t="s">
        <v>11440</v>
      </c>
      <c r="B11293" s="366">
        <v>116.81</v>
      </c>
    </row>
    <row r="11294" spans="1:2">
      <c r="A11294" s="365" t="s">
        <v>11441</v>
      </c>
      <c r="B11294" s="366">
        <v>109.39</v>
      </c>
    </row>
    <row r="11295" spans="1:2">
      <c r="A11295" s="365" t="s">
        <v>11442</v>
      </c>
      <c r="B11295" s="366">
        <v>106.97</v>
      </c>
    </row>
    <row r="11296" spans="1:2">
      <c r="A11296" s="365" t="s">
        <v>11443</v>
      </c>
      <c r="B11296" s="366">
        <v>64.05</v>
      </c>
    </row>
    <row r="11297" spans="1:2">
      <c r="A11297" s="365" t="s">
        <v>11444</v>
      </c>
      <c r="B11297" s="366">
        <v>61.57</v>
      </c>
    </row>
    <row r="11298" spans="1:2">
      <c r="A11298" s="365" t="s">
        <v>11445</v>
      </c>
      <c r="B11298" s="366">
        <v>60.64</v>
      </c>
    </row>
    <row r="11299" spans="1:2">
      <c r="A11299" s="365" t="s">
        <v>11446</v>
      </c>
      <c r="B11299" s="366">
        <v>58.22</v>
      </c>
    </row>
    <row r="11300" spans="1:2">
      <c r="A11300" s="365" t="s">
        <v>11447</v>
      </c>
      <c r="B11300" s="366">
        <v>71.17</v>
      </c>
    </row>
    <row r="11301" spans="1:2">
      <c r="A11301" s="365" t="s">
        <v>11448</v>
      </c>
      <c r="B11301" s="366">
        <v>68.69</v>
      </c>
    </row>
    <row r="11302" spans="1:2">
      <c r="A11302" s="365" t="s">
        <v>11449</v>
      </c>
      <c r="B11302" s="366">
        <v>67.19</v>
      </c>
    </row>
    <row r="11303" spans="1:2">
      <c r="A11303" s="365" t="s">
        <v>11450</v>
      </c>
      <c r="B11303" s="366">
        <v>64.77</v>
      </c>
    </row>
    <row r="11304" spans="1:2">
      <c r="A11304" s="365" t="s">
        <v>11451</v>
      </c>
      <c r="B11304" s="366">
        <v>106.46</v>
      </c>
    </row>
    <row r="11305" spans="1:2">
      <c r="A11305" s="365" t="s">
        <v>11452</v>
      </c>
      <c r="B11305" s="366">
        <v>103.94</v>
      </c>
    </row>
    <row r="11306" spans="1:2">
      <c r="A11306" s="365" t="s">
        <v>11453</v>
      </c>
      <c r="B11306" s="366">
        <v>99.9</v>
      </c>
    </row>
    <row r="11307" spans="1:2">
      <c r="A11307" s="365" t="s">
        <v>11454</v>
      </c>
      <c r="B11307" s="366">
        <v>97.48</v>
      </c>
    </row>
    <row r="11308" spans="1:2">
      <c r="A11308" s="365" t="s">
        <v>11455</v>
      </c>
      <c r="B11308" s="366">
        <v>324.68</v>
      </c>
    </row>
    <row r="11309" spans="1:2">
      <c r="A11309" s="365" t="s">
        <v>11456</v>
      </c>
      <c r="B11309" s="366">
        <v>312.31</v>
      </c>
    </row>
    <row r="11310" spans="1:2">
      <c r="A11310" s="365" t="s">
        <v>11457</v>
      </c>
      <c r="B11310" s="366">
        <v>267.75</v>
      </c>
    </row>
    <row r="11311" spans="1:2">
      <c r="A11311" s="365" t="s">
        <v>11458</v>
      </c>
      <c r="B11311" s="366">
        <v>256.26</v>
      </c>
    </row>
    <row r="11312" spans="1:2">
      <c r="A11312" s="365" t="s">
        <v>11459</v>
      </c>
      <c r="B11312" s="366">
        <v>407.87</v>
      </c>
    </row>
    <row r="11313" spans="1:2">
      <c r="A11313" s="365" t="s">
        <v>11460</v>
      </c>
      <c r="B11313" s="366">
        <v>401.47</v>
      </c>
    </row>
    <row r="11314" spans="1:2">
      <c r="A11314" s="365" t="s">
        <v>11461</v>
      </c>
      <c r="B11314" s="366">
        <v>365.32</v>
      </c>
    </row>
    <row r="11315" spans="1:2">
      <c r="A11315" s="365" t="s">
        <v>11462</v>
      </c>
      <c r="B11315" s="366">
        <v>359.57</v>
      </c>
    </row>
    <row r="11316" spans="1:2">
      <c r="A11316" s="365" t="s">
        <v>11463</v>
      </c>
      <c r="B11316" s="366">
        <v>449.05</v>
      </c>
    </row>
    <row r="11317" spans="1:2">
      <c r="A11317" s="365" t="s">
        <v>11464</v>
      </c>
      <c r="B11317" s="366">
        <v>436.68</v>
      </c>
    </row>
    <row r="11318" spans="1:2">
      <c r="A11318" s="365" t="s">
        <v>11465</v>
      </c>
      <c r="B11318" s="366">
        <v>408.35</v>
      </c>
    </row>
    <row r="11319" spans="1:2">
      <c r="A11319" s="365" t="s">
        <v>11466</v>
      </c>
      <c r="B11319" s="366">
        <v>396.85</v>
      </c>
    </row>
    <row r="11320" spans="1:2">
      <c r="A11320" s="365" t="s">
        <v>11467</v>
      </c>
      <c r="B11320" s="366">
        <v>66.48</v>
      </c>
    </row>
    <row r="11321" spans="1:2">
      <c r="A11321" s="365" t="s">
        <v>11468</v>
      </c>
      <c r="B11321" s="366">
        <v>62.27</v>
      </c>
    </row>
    <row r="11322" spans="1:2">
      <c r="A11322" s="365" t="s">
        <v>11469</v>
      </c>
      <c r="B11322" s="366">
        <v>67.62</v>
      </c>
    </row>
    <row r="11323" spans="1:2">
      <c r="A11323" s="365" t="s">
        <v>11470</v>
      </c>
      <c r="B11323" s="366">
        <v>64.17</v>
      </c>
    </row>
    <row r="11324" spans="1:2">
      <c r="A11324" s="365" t="s">
        <v>11471</v>
      </c>
      <c r="B11324" s="366">
        <v>77.709999999999994</v>
      </c>
    </row>
    <row r="11325" spans="1:2">
      <c r="A11325" s="365" t="s">
        <v>11472</v>
      </c>
      <c r="B11325" s="366">
        <v>73.959999999999994</v>
      </c>
    </row>
    <row r="11326" spans="1:2">
      <c r="A11326" s="365" t="s">
        <v>11473</v>
      </c>
      <c r="B11326" s="366">
        <v>93.63</v>
      </c>
    </row>
    <row r="11327" spans="1:2">
      <c r="A11327" s="365" t="s">
        <v>11474</v>
      </c>
      <c r="B11327" s="366">
        <v>89.42</v>
      </c>
    </row>
    <row r="11328" spans="1:2">
      <c r="A11328" s="365" t="s">
        <v>11475</v>
      </c>
      <c r="B11328" s="366">
        <v>79.8</v>
      </c>
    </row>
    <row r="11329" spans="1:2">
      <c r="A11329" s="365" t="s">
        <v>11476</v>
      </c>
      <c r="B11329" s="366">
        <v>74.38</v>
      </c>
    </row>
    <row r="11330" spans="1:2">
      <c r="A11330" s="365" t="s">
        <v>11477</v>
      </c>
      <c r="B11330" s="366">
        <v>94.91</v>
      </c>
    </row>
    <row r="11331" spans="1:2">
      <c r="A11331" s="365" t="s">
        <v>11478</v>
      </c>
      <c r="B11331" s="366">
        <v>88.82</v>
      </c>
    </row>
    <row r="11332" spans="1:2">
      <c r="A11332" s="365" t="s">
        <v>11479</v>
      </c>
      <c r="B11332" s="366">
        <v>86.91</v>
      </c>
    </row>
    <row r="11333" spans="1:2">
      <c r="A11333" s="365" t="s">
        <v>11480</v>
      </c>
      <c r="B11333" s="366">
        <v>81.02</v>
      </c>
    </row>
    <row r="11334" spans="1:2">
      <c r="A11334" s="365" t="s">
        <v>11481</v>
      </c>
      <c r="B11334" s="366">
        <v>90.43</v>
      </c>
    </row>
    <row r="11335" spans="1:2">
      <c r="A11335" s="365" t="s">
        <v>11482</v>
      </c>
      <c r="B11335" s="366">
        <v>83.57</v>
      </c>
    </row>
    <row r="11336" spans="1:2">
      <c r="A11336" s="365" t="s">
        <v>11483</v>
      </c>
      <c r="B11336" s="366">
        <v>60.62</v>
      </c>
    </row>
    <row r="11337" spans="1:2">
      <c r="A11337" s="365" t="s">
        <v>11484</v>
      </c>
      <c r="B11337" s="366">
        <v>54.94</v>
      </c>
    </row>
    <row r="11338" spans="1:2">
      <c r="A11338" s="365" t="s">
        <v>11485</v>
      </c>
      <c r="B11338" s="366">
        <v>64.52</v>
      </c>
    </row>
    <row r="11339" spans="1:2">
      <c r="A11339" s="365" t="s">
        <v>11486</v>
      </c>
      <c r="B11339" s="366">
        <v>60.84</v>
      </c>
    </row>
    <row r="11340" spans="1:2">
      <c r="A11340" s="365" t="s">
        <v>11487</v>
      </c>
      <c r="B11340" s="366">
        <v>65.319999999999993</v>
      </c>
    </row>
    <row r="11341" spans="1:2">
      <c r="A11341" s="365" t="s">
        <v>11488</v>
      </c>
      <c r="B11341" s="366">
        <v>62.36</v>
      </c>
    </row>
    <row r="11342" spans="1:2">
      <c r="A11342" s="365" t="s">
        <v>11489</v>
      </c>
      <c r="B11342" s="366">
        <v>74.459999999999994</v>
      </c>
    </row>
    <row r="11343" spans="1:2">
      <c r="A11343" s="365" t="s">
        <v>11490</v>
      </c>
      <c r="B11343" s="366">
        <v>71.28</v>
      </c>
    </row>
    <row r="11344" spans="1:2">
      <c r="A11344" s="365" t="s">
        <v>11491</v>
      </c>
      <c r="B11344" s="366">
        <v>88.16</v>
      </c>
    </row>
    <row r="11345" spans="1:2">
      <c r="A11345" s="365" t="s">
        <v>11492</v>
      </c>
      <c r="B11345" s="366">
        <v>84.67</v>
      </c>
    </row>
    <row r="11346" spans="1:2">
      <c r="A11346" s="365" t="s">
        <v>11493</v>
      </c>
      <c r="B11346" s="366">
        <v>31.28</v>
      </c>
    </row>
    <row r="11347" spans="1:2">
      <c r="A11347" s="365" t="s">
        <v>11494</v>
      </c>
      <c r="B11347" s="366">
        <v>28.26</v>
      </c>
    </row>
    <row r="11348" spans="1:2">
      <c r="A11348" s="365" t="s">
        <v>11495</v>
      </c>
      <c r="B11348" s="366">
        <v>128.15</v>
      </c>
    </row>
    <row r="11349" spans="1:2">
      <c r="A11349" s="365" t="s">
        <v>11496</v>
      </c>
      <c r="B11349" s="366">
        <v>122.44</v>
      </c>
    </row>
    <row r="11350" spans="1:2">
      <c r="A11350" s="365" t="s">
        <v>11497</v>
      </c>
      <c r="B11350" s="366">
        <v>88.84</v>
      </c>
    </row>
    <row r="11351" spans="1:2">
      <c r="A11351" s="365" t="s">
        <v>11498</v>
      </c>
      <c r="B11351" s="366">
        <v>84.04</v>
      </c>
    </row>
    <row r="11352" spans="1:2">
      <c r="A11352" s="365" t="s">
        <v>11499</v>
      </c>
      <c r="B11352" s="366">
        <v>153.38</v>
      </c>
    </row>
    <row r="11353" spans="1:2">
      <c r="A11353" s="365" t="s">
        <v>11500</v>
      </c>
      <c r="B11353" s="366">
        <v>144.81</v>
      </c>
    </row>
    <row r="11354" spans="1:2">
      <c r="A11354" s="365" t="s">
        <v>11501</v>
      </c>
      <c r="B11354" s="366">
        <v>115.91</v>
      </c>
    </row>
    <row r="11355" spans="1:2">
      <c r="A11355" s="365" t="s">
        <v>11502</v>
      </c>
      <c r="B11355" s="366">
        <v>107.88</v>
      </c>
    </row>
    <row r="11356" spans="1:2">
      <c r="A11356" s="365" t="s">
        <v>11503</v>
      </c>
      <c r="B11356" s="366">
        <v>151.47999999999999</v>
      </c>
    </row>
    <row r="11357" spans="1:2">
      <c r="A11357" s="365" t="s">
        <v>11504</v>
      </c>
      <c r="B11357" s="366">
        <v>145.77000000000001</v>
      </c>
    </row>
    <row r="11358" spans="1:2">
      <c r="A11358" s="365" t="s">
        <v>11505</v>
      </c>
      <c r="B11358" s="366">
        <v>117.41</v>
      </c>
    </row>
    <row r="11359" spans="1:2">
      <c r="A11359" s="365" t="s">
        <v>11506</v>
      </c>
      <c r="B11359" s="366">
        <v>111.78</v>
      </c>
    </row>
    <row r="11360" spans="1:2">
      <c r="A11360" s="365" t="s">
        <v>11507</v>
      </c>
      <c r="B11360" s="366">
        <v>176.1</v>
      </c>
    </row>
    <row r="11361" spans="1:2">
      <c r="A11361" s="365" t="s">
        <v>11508</v>
      </c>
      <c r="B11361" s="366">
        <v>170.39</v>
      </c>
    </row>
    <row r="11362" spans="1:2">
      <c r="A11362" s="365" t="s">
        <v>11509</v>
      </c>
      <c r="B11362" s="366">
        <v>142.63</v>
      </c>
    </row>
    <row r="11363" spans="1:2">
      <c r="A11363" s="365" t="s">
        <v>11510</v>
      </c>
      <c r="B11363" s="366">
        <v>136.91</v>
      </c>
    </row>
    <row r="11364" spans="1:2">
      <c r="A11364" s="365" t="s">
        <v>11511</v>
      </c>
      <c r="B11364" s="366">
        <v>37.85</v>
      </c>
    </row>
    <row r="11365" spans="1:2">
      <c r="A11365" s="365" t="s">
        <v>11512</v>
      </c>
      <c r="B11365" s="366">
        <v>36.619999999999997</v>
      </c>
    </row>
    <row r="11366" spans="1:2">
      <c r="A11366" s="365" t="s">
        <v>11513</v>
      </c>
      <c r="B11366" s="366">
        <v>47.17</v>
      </c>
    </row>
    <row r="11367" spans="1:2">
      <c r="A11367" s="365" t="s">
        <v>11514</v>
      </c>
      <c r="B11367" s="366">
        <v>45.63</v>
      </c>
    </row>
    <row r="11368" spans="1:2">
      <c r="A11368" s="365" t="s">
        <v>11515</v>
      </c>
      <c r="B11368" s="366">
        <v>80.88</v>
      </c>
    </row>
    <row r="11369" spans="1:2">
      <c r="A11369" s="365" t="s">
        <v>11516</v>
      </c>
      <c r="B11369" s="366">
        <v>75.23</v>
      </c>
    </row>
    <row r="11370" spans="1:2">
      <c r="A11370" s="365" t="s">
        <v>11517</v>
      </c>
      <c r="B11370" s="366">
        <v>85.46</v>
      </c>
    </row>
    <row r="11371" spans="1:2">
      <c r="A11371" s="365" t="s">
        <v>11518</v>
      </c>
      <c r="B11371" s="366">
        <v>79.819999999999993</v>
      </c>
    </row>
    <row r="11372" spans="1:2">
      <c r="A11372" s="365" t="s">
        <v>11519</v>
      </c>
      <c r="B11372" s="366">
        <v>72.36</v>
      </c>
    </row>
    <row r="11373" spans="1:2">
      <c r="A11373" s="365" t="s">
        <v>11520</v>
      </c>
      <c r="B11373" s="366">
        <v>66.72</v>
      </c>
    </row>
    <row r="11374" spans="1:2">
      <c r="A11374" s="365" t="s">
        <v>11521</v>
      </c>
      <c r="B11374" s="366">
        <v>85.74</v>
      </c>
    </row>
    <row r="11375" spans="1:2">
      <c r="A11375" s="365" t="s">
        <v>11522</v>
      </c>
      <c r="B11375" s="366">
        <v>80.099999999999994</v>
      </c>
    </row>
    <row r="11376" spans="1:2">
      <c r="A11376" s="365" t="s">
        <v>11523</v>
      </c>
      <c r="B11376" s="366">
        <v>26</v>
      </c>
    </row>
    <row r="11377" spans="1:2">
      <c r="A11377" s="365" t="s">
        <v>11524</v>
      </c>
      <c r="B11377" s="366">
        <v>22.87</v>
      </c>
    </row>
    <row r="11378" spans="1:2">
      <c r="A11378" s="365" t="s">
        <v>11525</v>
      </c>
      <c r="B11378" s="366">
        <v>26.23</v>
      </c>
    </row>
    <row r="11379" spans="1:2">
      <c r="A11379" s="365" t="s">
        <v>11526</v>
      </c>
      <c r="B11379" s="366">
        <v>23.09</v>
      </c>
    </row>
    <row r="11380" spans="1:2">
      <c r="A11380" s="365" t="s">
        <v>11527</v>
      </c>
      <c r="B11380" s="366">
        <v>72.040000000000006</v>
      </c>
    </row>
    <row r="11381" spans="1:2">
      <c r="A11381" s="365" t="s">
        <v>11528</v>
      </c>
      <c r="B11381" s="366">
        <v>66.11</v>
      </c>
    </row>
    <row r="11382" spans="1:2">
      <c r="A11382" s="365" t="s">
        <v>11529</v>
      </c>
      <c r="B11382" s="366">
        <v>72.349999999999994</v>
      </c>
    </row>
    <row r="11383" spans="1:2">
      <c r="A11383" s="365" t="s">
        <v>11530</v>
      </c>
      <c r="B11383" s="366">
        <v>66.42</v>
      </c>
    </row>
    <row r="11384" spans="1:2">
      <c r="A11384" s="365" t="s">
        <v>11531</v>
      </c>
      <c r="B11384" s="366">
        <v>175.6</v>
      </c>
    </row>
    <row r="11385" spans="1:2">
      <c r="A11385" s="365" t="s">
        <v>11532</v>
      </c>
      <c r="B11385" s="366">
        <v>158.88999999999999</v>
      </c>
    </row>
    <row r="11386" spans="1:2">
      <c r="A11386" s="365" t="s">
        <v>11533</v>
      </c>
      <c r="B11386" s="366">
        <v>202.49</v>
      </c>
    </row>
    <row r="11387" spans="1:2">
      <c r="A11387" s="365" t="s">
        <v>11534</v>
      </c>
      <c r="B11387" s="366">
        <v>183.3</v>
      </c>
    </row>
    <row r="11388" spans="1:2">
      <c r="A11388" s="365" t="s">
        <v>11535</v>
      </c>
      <c r="B11388" s="366">
        <v>113.75</v>
      </c>
    </row>
    <row r="11389" spans="1:2">
      <c r="A11389" s="365" t="s">
        <v>11536</v>
      </c>
      <c r="B11389" s="366">
        <v>101.2</v>
      </c>
    </row>
    <row r="11390" spans="1:2">
      <c r="A11390" s="365" t="s">
        <v>11537</v>
      </c>
      <c r="B11390" s="366">
        <v>93.86</v>
      </c>
    </row>
    <row r="11391" spans="1:2">
      <c r="A11391" s="365" t="s">
        <v>11538</v>
      </c>
      <c r="B11391" s="366">
        <v>81.319999999999993</v>
      </c>
    </row>
    <row r="11392" spans="1:2">
      <c r="A11392" s="365" t="s">
        <v>11539</v>
      </c>
      <c r="B11392" s="366">
        <v>8.59</v>
      </c>
    </row>
    <row r="11393" spans="1:2">
      <c r="A11393" s="365" t="s">
        <v>11540</v>
      </c>
      <c r="B11393" s="366">
        <v>7.68</v>
      </c>
    </row>
    <row r="11394" spans="1:2">
      <c r="A11394" s="365" t="s">
        <v>11541</v>
      </c>
      <c r="B11394" s="366">
        <v>9.32</v>
      </c>
    </row>
    <row r="11395" spans="1:2">
      <c r="A11395" s="365" t="s">
        <v>11542</v>
      </c>
      <c r="B11395" s="366">
        <v>8.41</v>
      </c>
    </row>
    <row r="11396" spans="1:2">
      <c r="A11396" s="365" t="s">
        <v>11543</v>
      </c>
      <c r="B11396" s="366">
        <v>16.21</v>
      </c>
    </row>
    <row r="11397" spans="1:2">
      <c r="A11397" s="365" t="s">
        <v>11544</v>
      </c>
      <c r="B11397" s="366">
        <v>15.3</v>
      </c>
    </row>
    <row r="11398" spans="1:2">
      <c r="A11398" s="365" t="s">
        <v>11545</v>
      </c>
      <c r="B11398" s="366">
        <v>14.07</v>
      </c>
    </row>
    <row r="11399" spans="1:2">
      <c r="A11399" s="365" t="s">
        <v>11546</v>
      </c>
      <c r="B11399" s="366">
        <v>12.33</v>
      </c>
    </row>
    <row r="11400" spans="1:2">
      <c r="A11400" s="365" t="s">
        <v>11547</v>
      </c>
      <c r="B11400" s="366">
        <v>34.93</v>
      </c>
    </row>
    <row r="11401" spans="1:2">
      <c r="A11401" s="365" t="s">
        <v>11548</v>
      </c>
      <c r="B11401" s="366">
        <v>32.4</v>
      </c>
    </row>
    <row r="11402" spans="1:2">
      <c r="A11402" s="365" t="s">
        <v>11549</v>
      </c>
      <c r="B11402" s="366">
        <v>25.71</v>
      </c>
    </row>
    <row r="11403" spans="1:2">
      <c r="A11403" s="365" t="s">
        <v>11550</v>
      </c>
      <c r="B11403" s="366">
        <v>23.99</v>
      </c>
    </row>
    <row r="11404" spans="1:2">
      <c r="A11404" s="365" t="s">
        <v>11551</v>
      </c>
      <c r="B11404" s="366">
        <v>17.87</v>
      </c>
    </row>
    <row r="11405" spans="1:2">
      <c r="A11405" s="365" t="s">
        <v>11552</v>
      </c>
      <c r="B11405" s="366">
        <v>15.57</v>
      </c>
    </row>
    <row r="11406" spans="1:2">
      <c r="A11406" s="365" t="s">
        <v>11553</v>
      </c>
      <c r="B11406" s="366">
        <v>18.27</v>
      </c>
    </row>
    <row r="11407" spans="1:2">
      <c r="A11407" s="365" t="s">
        <v>11554</v>
      </c>
      <c r="B11407" s="366">
        <v>15.97</v>
      </c>
    </row>
    <row r="11408" spans="1:2">
      <c r="A11408" s="365" t="s">
        <v>11555</v>
      </c>
      <c r="B11408" s="366">
        <v>119.93</v>
      </c>
    </row>
    <row r="11409" spans="1:2">
      <c r="A11409" s="365" t="s">
        <v>11556</v>
      </c>
      <c r="B11409" s="366">
        <v>119.93</v>
      </c>
    </row>
    <row r="11410" spans="1:2">
      <c r="A11410" s="365" t="s">
        <v>11557</v>
      </c>
      <c r="B11410" s="366">
        <v>190.64</v>
      </c>
    </row>
    <row r="11411" spans="1:2">
      <c r="A11411" s="365" t="s">
        <v>11558</v>
      </c>
      <c r="B11411" s="366">
        <v>190.64</v>
      </c>
    </row>
    <row r="11412" spans="1:2">
      <c r="A11412" s="365" t="s">
        <v>11559</v>
      </c>
      <c r="B11412" s="366">
        <v>190.64</v>
      </c>
    </row>
    <row r="11413" spans="1:2">
      <c r="A11413" s="365" t="s">
        <v>11560</v>
      </c>
      <c r="B11413" s="366">
        <v>190.64</v>
      </c>
    </row>
    <row r="11414" spans="1:2">
      <c r="A11414" s="365" t="s">
        <v>11561</v>
      </c>
      <c r="B11414" s="366">
        <v>52.8</v>
      </c>
    </row>
    <row r="11415" spans="1:2">
      <c r="A11415" s="365" t="s">
        <v>11562</v>
      </c>
      <c r="B11415" s="366">
        <v>52.8</v>
      </c>
    </row>
    <row r="11416" spans="1:2">
      <c r="A11416" s="365" t="s">
        <v>11563</v>
      </c>
      <c r="B11416" s="366">
        <v>55.36</v>
      </c>
    </row>
    <row r="11417" spans="1:2">
      <c r="A11417" s="365" t="s">
        <v>11564</v>
      </c>
      <c r="B11417" s="366">
        <v>55.36</v>
      </c>
    </row>
    <row r="11418" spans="1:2">
      <c r="A11418" s="365" t="s">
        <v>11565</v>
      </c>
      <c r="B11418" s="366">
        <v>55.36</v>
      </c>
    </row>
    <row r="11419" spans="1:2">
      <c r="A11419" s="365" t="s">
        <v>11566</v>
      </c>
      <c r="B11419" s="366">
        <v>55.36</v>
      </c>
    </row>
    <row r="11420" spans="1:2">
      <c r="A11420" s="365" t="s">
        <v>11567</v>
      </c>
      <c r="B11420" s="366">
        <v>127.94</v>
      </c>
    </row>
    <row r="11421" spans="1:2">
      <c r="A11421" s="365" t="s">
        <v>11568</v>
      </c>
      <c r="B11421" s="366">
        <v>127.94</v>
      </c>
    </row>
    <row r="11422" spans="1:2">
      <c r="A11422" s="365" t="s">
        <v>11569</v>
      </c>
      <c r="B11422" s="366">
        <v>160.72999999999999</v>
      </c>
    </row>
    <row r="11423" spans="1:2">
      <c r="A11423" s="365" t="s">
        <v>11570</v>
      </c>
      <c r="B11423" s="366">
        <v>160.72999999999999</v>
      </c>
    </row>
    <row r="11424" spans="1:2">
      <c r="A11424" s="365" t="s">
        <v>11571</v>
      </c>
      <c r="B11424" s="366">
        <v>160.72999999999999</v>
      </c>
    </row>
    <row r="11425" spans="1:2">
      <c r="A11425" s="365" t="s">
        <v>11572</v>
      </c>
      <c r="B11425" s="366">
        <v>160.72999999999999</v>
      </c>
    </row>
    <row r="11426" spans="1:2">
      <c r="A11426" s="365" t="s">
        <v>11573</v>
      </c>
      <c r="B11426" s="366">
        <v>384.69</v>
      </c>
    </row>
    <row r="11427" spans="1:2">
      <c r="A11427" s="365" t="s">
        <v>11574</v>
      </c>
      <c r="B11427" s="366">
        <v>369.36</v>
      </c>
    </row>
    <row r="11428" spans="1:2">
      <c r="A11428" s="365" t="s">
        <v>11575</v>
      </c>
      <c r="B11428" s="366">
        <v>239.82</v>
      </c>
    </row>
    <row r="11429" spans="1:2">
      <c r="A11429" s="365" t="s">
        <v>11576</v>
      </c>
      <c r="B11429" s="366">
        <v>229.52</v>
      </c>
    </row>
    <row r="11430" spans="1:2">
      <c r="A11430" s="365" t="s">
        <v>11577</v>
      </c>
      <c r="B11430" s="366">
        <v>274.89999999999998</v>
      </c>
    </row>
    <row r="11431" spans="1:2">
      <c r="A11431" s="365" t="s">
        <v>11578</v>
      </c>
      <c r="B11431" s="366">
        <v>262.66000000000003</v>
      </c>
    </row>
    <row r="11432" spans="1:2">
      <c r="A11432" s="365" t="s">
        <v>11579</v>
      </c>
      <c r="B11432" s="366">
        <v>227.29</v>
      </c>
    </row>
    <row r="11433" spans="1:2">
      <c r="A11433" s="365" t="s">
        <v>11580</v>
      </c>
      <c r="B11433" s="366">
        <v>218.66</v>
      </c>
    </row>
    <row r="11434" spans="1:2">
      <c r="A11434" s="365" t="s">
        <v>11581</v>
      </c>
      <c r="B11434" s="366">
        <v>88.74</v>
      </c>
    </row>
    <row r="11435" spans="1:2">
      <c r="A11435" s="365" t="s">
        <v>11582</v>
      </c>
      <c r="B11435" s="366">
        <v>83.26</v>
      </c>
    </row>
    <row r="11436" spans="1:2">
      <c r="A11436" s="365" t="s">
        <v>11583</v>
      </c>
      <c r="B11436" s="366">
        <v>61.35</v>
      </c>
    </row>
    <row r="11437" spans="1:2">
      <c r="A11437" s="365" t="s">
        <v>11584</v>
      </c>
      <c r="B11437" s="366">
        <v>58.11</v>
      </c>
    </row>
    <row r="11438" spans="1:2">
      <c r="A11438" s="365" t="s">
        <v>11585</v>
      </c>
      <c r="B11438" s="366">
        <v>122.21</v>
      </c>
    </row>
    <row r="11439" spans="1:2">
      <c r="A11439" s="365" t="s">
        <v>11586</v>
      </c>
      <c r="B11439" s="366">
        <v>121.19</v>
      </c>
    </row>
    <row r="11440" spans="1:2">
      <c r="A11440" s="365" t="s">
        <v>11587</v>
      </c>
      <c r="B11440" s="366">
        <v>185.75</v>
      </c>
    </row>
    <row r="11441" spans="1:2">
      <c r="A11441" s="365" t="s">
        <v>11588</v>
      </c>
      <c r="B11441" s="366">
        <v>184.72</v>
      </c>
    </row>
    <row r="11442" spans="1:2">
      <c r="A11442" s="365" t="s">
        <v>11589</v>
      </c>
      <c r="B11442" s="366">
        <v>149.59</v>
      </c>
    </row>
    <row r="11443" spans="1:2">
      <c r="A11443" s="365" t="s">
        <v>11590</v>
      </c>
      <c r="B11443" s="366">
        <v>148.57</v>
      </c>
    </row>
    <row r="11444" spans="1:2">
      <c r="A11444" s="365" t="s">
        <v>11591</v>
      </c>
      <c r="B11444" s="366">
        <v>156.03</v>
      </c>
    </row>
    <row r="11445" spans="1:2">
      <c r="A11445" s="365" t="s">
        <v>11592</v>
      </c>
      <c r="B11445" s="366">
        <v>155.01</v>
      </c>
    </row>
    <row r="11446" spans="1:2">
      <c r="A11446" s="365" t="s">
        <v>11593</v>
      </c>
      <c r="B11446" s="366">
        <v>188.2</v>
      </c>
    </row>
    <row r="11447" spans="1:2">
      <c r="A11447" s="365" t="s">
        <v>11594</v>
      </c>
      <c r="B11447" s="366">
        <v>187.3</v>
      </c>
    </row>
    <row r="11448" spans="1:2">
      <c r="A11448" s="365" t="s">
        <v>11595</v>
      </c>
      <c r="B11448" s="366">
        <v>312.45999999999998</v>
      </c>
    </row>
    <row r="11449" spans="1:2">
      <c r="A11449" s="365" t="s">
        <v>11596</v>
      </c>
      <c r="B11449" s="366">
        <v>311.56</v>
      </c>
    </row>
    <row r="11450" spans="1:2">
      <c r="A11450" s="365" t="s">
        <v>11597</v>
      </c>
      <c r="B11450" s="366">
        <v>200.53</v>
      </c>
    </row>
    <row r="11451" spans="1:2">
      <c r="A11451" s="365" t="s">
        <v>11598</v>
      </c>
      <c r="B11451" s="366">
        <v>199.63</v>
      </c>
    </row>
    <row r="11452" spans="1:2">
      <c r="A11452" s="365" t="s">
        <v>11599</v>
      </c>
      <c r="B11452" s="366">
        <v>243.24</v>
      </c>
    </row>
    <row r="11453" spans="1:2">
      <c r="A11453" s="365" t="s">
        <v>11600</v>
      </c>
      <c r="B11453" s="366">
        <v>242.34</v>
      </c>
    </row>
    <row r="11454" spans="1:2">
      <c r="A11454" s="365" t="s">
        <v>11601</v>
      </c>
      <c r="B11454" s="366">
        <v>24.93</v>
      </c>
    </row>
    <row r="11455" spans="1:2">
      <c r="A11455" s="365" t="s">
        <v>11602</v>
      </c>
      <c r="B11455" s="366">
        <v>24.51</v>
      </c>
    </row>
    <row r="11456" spans="1:2">
      <c r="A11456" s="365" t="s">
        <v>11603</v>
      </c>
      <c r="B11456" s="366">
        <v>23.04</v>
      </c>
    </row>
    <row r="11457" spans="1:2">
      <c r="A11457" s="365" t="s">
        <v>11604</v>
      </c>
      <c r="B11457" s="366">
        <v>22.14</v>
      </c>
    </row>
    <row r="11458" spans="1:2">
      <c r="A11458" s="365" t="s">
        <v>11605</v>
      </c>
      <c r="B11458" s="366">
        <v>28.73</v>
      </c>
    </row>
    <row r="11459" spans="1:2">
      <c r="A11459" s="365" t="s">
        <v>11606</v>
      </c>
      <c r="B11459" s="366">
        <v>27.83</v>
      </c>
    </row>
    <row r="11460" spans="1:2">
      <c r="A11460" s="365" t="s">
        <v>11607</v>
      </c>
      <c r="B11460" s="366">
        <v>45.38</v>
      </c>
    </row>
    <row r="11461" spans="1:2">
      <c r="A11461" s="365" t="s">
        <v>11608</v>
      </c>
      <c r="B11461" s="366">
        <v>42.68</v>
      </c>
    </row>
    <row r="11462" spans="1:2">
      <c r="A11462" s="365" t="s">
        <v>11609</v>
      </c>
      <c r="B11462" s="366">
        <v>11.11</v>
      </c>
    </row>
    <row r="11463" spans="1:2">
      <c r="A11463" s="365" t="s">
        <v>11610</v>
      </c>
      <c r="B11463" s="366">
        <v>10.57</v>
      </c>
    </row>
    <row r="11464" spans="1:2">
      <c r="A11464" s="365" t="s">
        <v>11611</v>
      </c>
      <c r="B11464" s="366">
        <v>39.520000000000003</v>
      </c>
    </row>
    <row r="11465" spans="1:2">
      <c r="A11465" s="365" t="s">
        <v>11612</v>
      </c>
      <c r="B11465" s="366">
        <v>35.5</v>
      </c>
    </row>
    <row r="11466" spans="1:2">
      <c r="A11466" s="365" t="s">
        <v>11613</v>
      </c>
      <c r="B11466" s="366">
        <v>109.2</v>
      </c>
    </row>
    <row r="11467" spans="1:2">
      <c r="A11467" s="365" t="s">
        <v>11614</v>
      </c>
      <c r="B11467" s="366">
        <v>108.62</v>
      </c>
    </row>
    <row r="11468" spans="1:2">
      <c r="A11468" s="365" t="s">
        <v>11615</v>
      </c>
      <c r="B11468" s="366">
        <v>251.32</v>
      </c>
    </row>
    <row r="11469" spans="1:2">
      <c r="A11469" s="365" t="s">
        <v>11616</v>
      </c>
      <c r="B11469" s="366">
        <v>250.75</v>
      </c>
    </row>
    <row r="11470" spans="1:2">
      <c r="A11470" s="365" t="s">
        <v>11617</v>
      </c>
      <c r="B11470" s="366">
        <v>78.510000000000005</v>
      </c>
    </row>
    <row r="11471" spans="1:2">
      <c r="A11471" s="365" t="s">
        <v>11618</v>
      </c>
      <c r="B11471" s="366">
        <v>77.930000000000007</v>
      </c>
    </row>
    <row r="11472" spans="1:2">
      <c r="A11472" s="365" t="s">
        <v>11619</v>
      </c>
      <c r="B11472" s="366">
        <v>251.32</v>
      </c>
    </row>
    <row r="11473" spans="1:2">
      <c r="A11473" s="365" t="s">
        <v>11620</v>
      </c>
      <c r="B11473" s="366">
        <v>250.75</v>
      </c>
    </row>
    <row r="11474" spans="1:2">
      <c r="A11474" s="365" t="s">
        <v>11621</v>
      </c>
      <c r="B11474" s="366">
        <v>75.78</v>
      </c>
    </row>
    <row r="11475" spans="1:2">
      <c r="A11475" s="365" t="s">
        <v>11622</v>
      </c>
      <c r="B11475" s="366">
        <v>75.2</v>
      </c>
    </row>
    <row r="11476" spans="1:2">
      <c r="A11476" s="365" t="s">
        <v>11623</v>
      </c>
      <c r="B11476" s="366">
        <v>66.22</v>
      </c>
    </row>
    <row r="11477" spans="1:2">
      <c r="A11477" s="365" t="s">
        <v>11624</v>
      </c>
      <c r="B11477" s="366">
        <v>65.650000000000006</v>
      </c>
    </row>
    <row r="11478" spans="1:2">
      <c r="A11478" s="365" t="s">
        <v>11625</v>
      </c>
      <c r="B11478" s="366">
        <v>232.01</v>
      </c>
    </row>
    <row r="11479" spans="1:2">
      <c r="A11479" s="365" t="s">
        <v>11626</v>
      </c>
      <c r="B11479" s="366">
        <v>226.96</v>
      </c>
    </row>
    <row r="11480" spans="1:2">
      <c r="A11480" s="365" t="s">
        <v>11627</v>
      </c>
      <c r="B11480" s="366">
        <v>383.06</v>
      </c>
    </row>
    <row r="11481" spans="1:2">
      <c r="A11481" s="365" t="s">
        <v>11628</v>
      </c>
      <c r="B11481" s="366">
        <v>374.23</v>
      </c>
    </row>
    <row r="11482" spans="1:2">
      <c r="A11482" s="365" t="s">
        <v>11629</v>
      </c>
      <c r="B11482" s="366">
        <v>292.86</v>
      </c>
    </row>
    <row r="11483" spans="1:2">
      <c r="A11483" s="365" t="s">
        <v>11630</v>
      </c>
      <c r="B11483" s="366">
        <v>288.27</v>
      </c>
    </row>
    <row r="11484" spans="1:2">
      <c r="A11484" s="365" t="s">
        <v>11631</v>
      </c>
      <c r="B11484" s="366">
        <v>28.9</v>
      </c>
    </row>
    <row r="11485" spans="1:2">
      <c r="A11485" s="365" t="s">
        <v>11632</v>
      </c>
      <c r="B11485" s="366">
        <v>27.27</v>
      </c>
    </row>
    <row r="11486" spans="1:2">
      <c r="A11486" s="365" t="s">
        <v>11633</v>
      </c>
      <c r="B11486" s="366">
        <v>57.97</v>
      </c>
    </row>
    <row r="11487" spans="1:2">
      <c r="A11487" s="365" t="s">
        <v>11634</v>
      </c>
      <c r="B11487" s="366">
        <v>56.34</v>
      </c>
    </row>
    <row r="11488" spans="1:2">
      <c r="A11488" s="365" t="s">
        <v>11635</v>
      </c>
      <c r="B11488" s="366">
        <v>27.52</v>
      </c>
    </row>
    <row r="11489" spans="1:2">
      <c r="A11489" s="365" t="s">
        <v>11636</v>
      </c>
      <c r="B11489" s="366">
        <v>26.02</v>
      </c>
    </row>
    <row r="11490" spans="1:2">
      <c r="A11490" s="365" t="s">
        <v>11637</v>
      </c>
      <c r="B11490" s="366">
        <v>27.86</v>
      </c>
    </row>
    <row r="11491" spans="1:2">
      <c r="A11491" s="365" t="s">
        <v>11638</v>
      </c>
      <c r="B11491" s="366">
        <v>26.36</v>
      </c>
    </row>
    <row r="11492" spans="1:2">
      <c r="A11492" s="365" t="s">
        <v>11639</v>
      </c>
      <c r="B11492" s="366">
        <v>42.2</v>
      </c>
    </row>
    <row r="11493" spans="1:2">
      <c r="A11493" s="365" t="s">
        <v>11640</v>
      </c>
      <c r="B11493" s="366">
        <v>40.700000000000003</v>
      </c>
    </row>
    <row r="11494" spans="1:2">
      <c r="A11494" s="365" t="s">
        <v>11641</v>
      </c>
      <c r="B11494" s="366">
        <v>117.55</v>
      </c>
    </row>
    <row r="11495" spans="1:2">
      <c r="A11495" s="365" t="s">
        <v>11642</v>
      </c>
      <c r="B11495" s="366">
        <v>112.51</v>
      </c>
    </row>
    <row r="11496" spans="1:2">
      <c r="A11496" s="365" t="s">
        <v>11643</v>
      </c>
      <c r="B11496" s="366">
        <v>132.27000000000001</v>
      </c>
    </row>
    <row r="11497" spans="1:2">
      <c r="A11497" s="365" t="s">
        <v>11644</v>
      </c>
      <c r="B11497" s="366">
        <v>125.26</v>
      </c>
    </row>
    <row r="11498" spans="1:2">
      <c r="A11498" s="365" t="s">
        <v>11645</v>
      </c>
      <c r="B11498" s="366">
        <v>64.05</v>
      </c>
    </row>
    <row r="11499" spans="1:2">
      <c r="A11499" s="365" t="s">
        <v>11646</v>
      </c>
      <c r="B11499" s="366">
        <v>64.05</v>
      </c>
    </row>
    <row r="11500" spans="1:2">
      <c r="A11500" s="365" t="s">
        <v>11647</v>
      </c>
      <c r="B11500" s="366">
        <v>99.49</v>
      </c>
    </row>
    <row r="11501" spans="1:2">
      <c r="A11501" s="365" t="s">
        <v>11648</v>
      </c>
      <c r="B11501" s="366">
        <v>96.86</v>
      </c>
    </row>
    <row r="11502" spans="1:2">
      <c r="A11502" s="365" t="s">
        <v>11649</v>
      </c>
      <c r="B11502" s="366">
        <v>142.26</v>
      </c>
    </row>
    <row r="11503" spans="1:2">
      <c r="A11503" s="365" t="s">
        <v>11650</v>
      </c>
      <c r="B11503" s="366">
        <v>133.91</v>
      </c>
    </row>
    <row r="11504" spans="1:2">
      <c r="A11504" s="365" t="s">
        <v>11651</v>
      </c>
      <c r="B11504" s="366">
        <v>138.26</v>
      </c>
    </row>
    <row r="11505" spans="1:2">
      <c r="A11505" s="365" t="s">
        <v>11652</v>
      </c>
      <c r="B11505" s="366">
        <v>130.44999999999999</v>
      </c>
    </row>
    <row r="11506" spans="1:2">
      <c r="A11506" s="365" t="s">
        <v>11653</v>
      </c>
      <c r="B11506" s="366">
        <v>117.55</v>
      </c>
    </row>
    <row r="11507" spans="1:2">
      <c r="A11507" s="365" t="s">
        <v>11654</v>
      </c>
      <c r="B11507" s="366">
        <v>112.51</v>
      </c>
    </row>
    <row r="11508" spans="1:2">
      <c r="A11508" s="365" t="s">
        <v>11655</v>
      </c>
      <c r="B11508" s="366">
        <v>96.78</v>
      </c>
    </row>
    <row r="11509" spans="1:2">
      <c r="A11509" s="365" t="s">
        <v>11656</v>
      </c>
      <c r="B11509" s="366">
        <v>85.29</v>
      </c>
    </row>
    <row r="11510" spans="1:2">
      <c r="A11510" s="365" t="s">
        <v>11657</v>
      </c>
      <c r="B11510" s="366">
        <v>213.85</v>
      </c>
    </row>
    <row r="11511" spans="1:2">
      <c r="A11511" s="365" t="s">
        <v>11658</v>
      </c>
      <c r="B11511" s="366">
        <v>205.43</v>
      </c>
    </row>
    <row r="11512" spans="1:2">
      <c r="A11512" s="365" t="s">
        <v>11659</v>
      </c>
      <c r="B11512" s="366">
        <v>201.69</v>
      </c>
    </row>
    <row r="11513" spans="1:2">
      <c r="A11513" s="365" t="s">
        <v>11660</v>
      </c>
      <c r="B11513" s="366">
        <v>193.53</v>
      </c>
    </row>
    <row r="11514" spans="1:2">
      <c r="A11514" s="365" t="s">
        <v>11661</v>
      </c>
      <c r="B11514" s="366">
        <v>159.37</v>
      </c>
    </row>
    <row r="11515" spans="1:2">
      <c r="A11515" s="365" t="s">
        <v>11662</v>
      </c>
      <c r="B11515" s="366">
        <v>150.94999999999999</v>
      </c>
    </row>
    <row r="11516" spans="1:2">
      <c r="A11516" s="365" t="s">
        <v>11663</v>
      </c>
      <c r="B11516" s="366">
        <v>146.13999999999999</v>
      </c>
    </row>
    <row r="11517" spans="1:2">
      <c r="A11517" s="365" t="s">
        <v>11664</v>
      </c>
      <c r="B11517" s="366">
        <v>137.99</v>
      </c>
    </row>
    <row r="11518" spans="1:2">
      <c r="A11518" s="365" t="s">
        <v>11665</v>
      </c>
      <c r="B11518" s="366">
        <v>82.28</v>
      </c>
    </row>
    <row r="11519" spans="1:2">
      <c r="A11519" s="365" t="s">
        <v>11666</v>
      </c>
      <c r="B11519" s="366">
        <v>76.84</v>
      </c>
    </row>
    <row r="11520" spans="1:2">
      <c r="A11520" s="365" t="s">
        <v>11667</v>
      </c>
      <c r="B11520" s="366">
        <v>70.12</v>
      </c>
    </row>
    <row r="11521" spans="1:2">
      <c r="A11521" s="365" t="s">
        <v>11668</v>
      </c>
      <c r="B11521" s="366">
        <v>64.95</v>
      </c>
    </row>
    <row r="11522" spans="1:2">
      <c r="A11522" s="365" t="s">
        <v>11669</v>
      </c>
      <c r="B11522" s="366">
        <v>87.63</v>
      </c>
    </row>
    <row r="11523" spans="1:2">
      <c r="A11523" s="365" t="s">
        <v>11670</v>
      </c>
      <c r="B11523" s="366">
        <v>81.62</v>
      </c>
    </row>
    <row r="11524" spans="1:2">
      <c r="A11524" s="365" t="s">
        <v>11671</v>
      </c>
      <c r="B11524" s="366">
        <v>75.47</v>
      </c>
    </row>
    <row r="11525" spans="1:2">
      <c r="A11525" s="365" t="s">
        <v>11672</v>
      </c>
      <c r="B11525" s="366">
        <v>69.73</v>
      </c>
    </row>
    <row r="11526" spans="1:2">
      <c r="A11526" s="365" t="s">
        <v>11673</v>
      </c>
      <c r="B11526" s="366">
        <v>79.23</v>
      </c>
    </row>
    <row r="11527" spans="1:2">
      <c r="A11527" s="365" t="s">
        <v>11674</v>
      </c>
      <c r="B11527" s="366">
        <v>73.8</v>
      </c>
    </row>
    <row r="11528" spans="1:2">
      <c r="A11528" s="365" t="s">
        <v>11675</v>
      </c>
      <c r="B11528" s="366">
        <v>67.069999999999993</v>
      </c>
    </row>
    <row r="11529" spans="1:2">
      <c r="A11529" s="365" t="s">
        <v>11676</v>
      </c>
      <c r="B11529" s="366">
        <v>61.9</v>
      </c>
    </row>
    <row r="11530" spans="1:2">
      <c r="A11530" s="365" t="s">
        <v>11677</v>
      </c>
      <c r="B11530" s="366">
        <v>32.04</v>
      </c>
    </row>
    <row r="11531" spans="1:2">
      <c r="A11531" s="365" t="s">
        <v>11678</v>
      </c>
      <c r="B11531" s="366">
        <v>29.08</v>
      </c>
    </row>
    <row r="11532" spans="1:2">
      <c r="A11532" s="365" t="s">
        <v>11679</v>
      </c>
      <c r="B11532" s="366">
        <v>30.16</v>
      </c>
    </row>
    <row r="11533" spans="1:2">
      <c r="A11533" s="365" t="s">
        <v>11680</v>
      </c>
      <c r="B11533" s="366">
        <v>27.29</v>
      </c>
    </row>
    <row r="11534" spans="1:2">
      <c r="A11534" s="365" t="s">
        <v>11681</v>
      </c>
      <c r="B11534" s="366">
        <v>32.28</v>
      </c>
    </row>
    <row r="11535" spans="1:2">
      <c r="A11535" s="365" t="s">
        <v>11682</v>
      </c>
      <c r="B11535" s="366">
        <v>29.34</v>
      </c>
    </row>
    <row r="11536" spans="1:2">
      <c r="A11536" s="365" t="s">
        <v>11683</v>
      </c>
      <c r="B11536" s="366">
        <v>30.96</v>
      </c>
    </row>
    <row r="11537" spans="1:2">
      <c r="A11537" s="365" t="s">
        <v>11684</v>
      </c>
      <c r="B11537" s="366">
        <v>28.09</v>
      </c>
    </row>
    <row r="11538" spans="1:2">
      <c r="A11538" s="365" t="s">
        <v>11685</v>
      </c>
      <c r="B11538" s="366">
        <v>83.45</v>
      </c>
    </row>
    <row r="11539" spans="1:2">
      <c r="A11539" s="365" t="s">
        <v>11686</v>
      </c>
      <c r="B11539" s="366">
        <v>81.150000000000006</v>
      </c>
    </row>
    <row r="11540" spans="1:2">
      <c r="A11540" s="365" t="s">
        <v>11687</v>
      </c>
      <c r="B11540" s="366">
        <v>179.28</v>
      </c>
    </row>
    <row r="11541" spans="1:2">
      <c r="A11541" s="365" t="s">
        <v>11688</v>
      </c>
      <c r="B11541" s="366">
        <v>176.28</v>
      </c>
    </row>
    <row r="11542" spans="1:2">
      <c r="A11542" s="365" t="s">
        <v>11689</v>
      </c>
      <c r="B11542" s="366">
        <v>48.25</v>
      </c>
    </row>
    <row r="11543" spans="1:2">
      <c r="A11543" s="365" t="s">
        <v>11690</v>
      </c>
      <c r="B11543" s="366">
        <v>46.42</v>
      </c>
    </row>
    <row r="11544" spans="1:2">
      <c r="A11544" s="365" t="s">
        <v>11691</v>
      </c>
      <c r="B11544" s="366">
        <v>93.2</v>
      </c>
    </row>
    <row r="11545" spans="1:2">
      <c r="A11545" s="365" t="s">
        <v>11692</v>
      </c>
      <c r="B11545" s="366">
        <v>90.25</v>
      </c>
    </row>
    <row r="11546" spans="1:2">
      <c r="A11546" s="365" t="s">
        <v>11693</v>
      </c>
      <c r="B11546" s="366">
        <v>102.55</v>
      </c>
    </row>
    <row r="11547" spans="1:2">
      <c r="A11547" s="365" t="s">
        <v>11694</v>
      </c>
      <c r="B11547" s="366">
        <v>99.55</v>
      </c>
    </row>
    <row r="11548" spans="1:2">
      <c r="A11548" s="365" t="s">
        <v>11695</v>
      </c>
      <c r="B11548" s="366">
        <v>102.55</v>
      </c>
    </row>
    <row r="11549" spans="1:2">
      <c r="A11549" s="365" t="s">
        <v>11696</v>
      </c>
      <c r="B11549" s="366">
        <v>99.55</v>
      </c>
    </row>
    <row r="11550" spans="1:2">
      <c r="A11550" s="365" t="s">
        <v>11697</v>
      </c>
      <c r="B11550" s="366">
        <v>869.35</v>
      </c>
    </row>
    <row r="11551" spans="1:2">
      <c r="A11551" s="365" t="s">
        <v>11698</v>
      </c>
      <c r="B11551" s="366">
        <v>852.1</v>
      </c>
    </row>
    <row r="11552" spans="1:2">
      <c r="A11552" s="365" t="s">
        <v>11699</v>
      </c>
      <c r="B11552" s="366">
        <v>931.3</v>
      </c>
    </row>
    <row r="11553" spans="1:2">
      <c r="A11553" s="365" t="s">
        <v>11700</v>
      </c>
      <c r="B11553" s="366">
        <v>914.05</v>
      </c>
    </row>
    <row r="11554" spans="1:2">
      <c r="A11554" s="365" t="s">
        <v>11701</v>
      </c>
      <c r="B11554" s="366">
        <v>431.53</v>
      </c>
    </row>
    <row r="11555" spans="1:2">
      <c r="A11555" s="365" t="s">
        <v>11702</v>
      </c>
      <c r="B11555" s="366">
        <v>425.78</v>
      </c>
    </row>
    <row r="11556" spans="1:2">
      <c r="A11556" s="365" t="s">
        <v>11703</v>
      </c>
      <c r="B11556" s="366">
        <v>548.72</v>
      </c>
    </row>
    <row r="11557" spans="1:2">
      <c r="A11557" s="365" t="s">
        <v>11704</v>
      </c>
      <c r="B11557" s="366">
        <v>545.27</v>
      </c>
    </row>
    <row r="11558" spans="1:2">
      <c r="A11558" s="365" t="s">
        <v>11705</v>
      </c>
      <c r="B11558" s="366">
        <v>538</v>
      </c>
    </row>
    <row r="11559" spans="1:2">
      <c r="A11559" s="365" t="s">
        <v>11706</v>
      </c>
      <c r="B11559" s="366">
        <v>538</v>
      </c>
    </row>
    <row r="11560" spans="1:2">
      <c r="A11560" s="365" t="s">
        <v>11707</v>
      </c>
      <c r="B11560" s="366">
        <v>225.88</v>
      </c>
    </row>
    <row r="11561" spans="1:2">
      <c r="A11561" s="365" t="s">
        <v>11708</v>
      </c>
      <c r="B11561" s="366">
        <v>225.88</v>
      </c>
    </row>
    <row r="11562" spans="1:2">
      <c r="A11562" s="365" t="s">
        <v>11709</v>
      </c>
      <c r="B11562" s="366">
        <v>416.5</v>
      </c>
    </row>
    <row r="11563" spans="1:2">
      <c r="A11563" s="365" t="s">
        <v>11710</v>
      </c>
      <c r="B11563" s="366">
        <v>416.5</v>
      </c>
    </row>
    <row r="11564" spans="1:2">
      <c r="A11564" s="365" t="s">
        <v>11711</v>
      </c>
      <c r="B11564" s="366">
        <v>358.75</v>
      </c>
    </row>
    <row r="11565" spans="1:2">
      <c r="A11565" s="365" t="s">
        <v>11712</v>
      </c>
      <c r="B11565" s="366">
        <v>358.75</v>
      </c>
    </row>
    <row r="11566" spans="1:2">
      <c r="A11566" s="365" t="s">
        <v>11713</v>
      </c>
      <c r="B11566" s="366">
        <v>514.46</v>
      </c>
    </row>
    <row r="11567" spans="1:2">
      <c r="A11567" s="365" t="s">
        <v>11714</v>
      </c>
      <c r="B11567" s="366">
        <v>514.46</v>
      </c>
    </row>
    <row r="11568" spans="1:2">
      <c r="A11568" s="365" t="s">
        <v>11715</v>
      </c>
      <c r="B11568" s="366">
        <v>167.23</v>
      </c>
    </row>
    <row r="11569" spans="1:2">
      <c r="A11569" s="365" t="s">
        <v>11716</v>
      </c>
      <c r="B11569" s="366">
        <v>159.62</v>
      </c>
    </row>
    <row r="11570" spans="1:2">
      <c r="A11570" s="365" t="s">
        <v>11717</v>
      </c>
      <c r="B11570" s="366">
        <v>167.23</v>
      </c>
    </row>
    <row r="11571" spans="1:2">
      <c r="A11571" s="365" t="s">
        <v>11718</v>
      </c>
      <c r="B11571" s="366">
        <v>159.62</v>
      </c>
    </row>
    <row r="11572" spans="1:2">
      <c r="A11572" s="365" t="s">
        <v>11719</v>
      </c>
      <c r="B11572" s="366">
        <v>151.04</v>
      </c>
    </row>
    <row r="11573" spans="1:2">
      <c r="A11573" s="365" t="s">
        <v>11720</v>
      </c>
      <c r="B11573" s="366">
        <v>144.22999999999999</v>
      </c>
    </row>
    <row r="11574" spans="1:2">
      <c r="A11574" s="365" t="s">
        <v>11721</v>
      </c>
      <c r="B11574" s="366">
        <v>155.80000000000001</v>
      </c>
    </row>
    <row r="11575" spans="1:2">
      <c r="A11575" s="365" t="s">
        <v>11722</v>
      </c>
      <c r="B11575" s="366">
        <v>148.99</v>
      </c>
    </row>
    <row r="11576" spans="1:2">
      <c r="A11576" s="365" t="s">
        <v>11723</v>
      </c>
      <c r="B11576" s="366">
        <v>101.4</v>
      </c>
    </row>
    <row r="11577" spans="1:2">
      <c r="A11577" s="365" t="s">
        <v>11724</v>
      </c>
      <c r="B11577" s="366">
        <v>92.43</v>
      </c>
    </row>
    <row r="11578" spans="1:2">
      <c r="A11578" s="365" t="s">
        <v>11725</v>
      </c>
      <c r="B11578" s="366">
        <v>128.44</v>
      </c>
    </row>
    <row r="11579" spans="1:2">
      <c r="A11579" s="365" t="s">
        <v>11726</v>
      </c>
      <c r="B11579" s="366">
        <v>120.05</v>
      </c>
    </row>
    <row r="11580" spans="1:2">
      <c r="A11580" s="365" t="s">
        <v>11727</v>
      </c>
      <c r="B11580" s="366">
        <v>3128.19</v>
      </c>
    </row>
    <row r="11581" spans="1:2">
      <c r="A11581" s="365" t="s">
        <v>11728</v>
      </c>
      <c r="B11581" s="366">
        <v>3123.09</v>
      </c>
    </row>
    <row r="11582" spans="1:2">
      <c r="A11582" s="365" t="s">
        <v>11729</v>
      </c>
      <c r="B11582" s="366">
        <v>4936.4799999999996</v>
      </c>
    </row>
    <row r="11583" spans="1:2">
      <c r="A11583" s="365" t="s">
        <v>11730</v>
      </c>
      <c r="B11583" s="366">
        <v>4930.4799999999996</v>
      </c>
    </row>
    <row r="11584" spans="1:2">
      <c r="A11584" s="365" t="s">
        <v>11731</v>
      </c>
      <c r="B11584" s="366">
        <v>5489.54</v>
      </c>
    </row>
    <row r="11585" spans="1:2">
      <c r="A11585" s="365" t="s">
        <v>11732</v>
      </c>
      <c r="B11585" s="366">
        <v>5480.54</v>
      </c>
    </row>
    <row r="11586" spans="1:2">
      <c r="A11586" s="365" t="s">
        <v>11733</v>
      </c>
      <c r="B11586" s="366">
        <v>11225.11</v>
      </c>
    </row>
    <row r="11587" spans="1:2">
      <c r="A11587" s="365" t="s">
        <v>11734</v>
      </c>
      <c r="B11587" s="366">
        <v>11211.6</v>
      </c>
    </row>
    <row r="11588" spans="1:2">
      <c r="A11588" s="365" t="s">
        <v>11735</v>
      </c>
      <c r="B11588" s="366">
        <v>1514.55</v>
      </c>
    </row>
    <row r="11589" spans="1:2">
      <c r="A11589" s="365" t="s">
        <v>11736</v>
      </c>
      <c r="B11589" s="366">
        <v>1510.05</v>
      </c>
    </row>
    <row r="11590" spans="1:2">
      <c r="A11590" s="365" t="s">
        <v>11737</v>
      </c>
      <c r="B11590" s="366">
        <v>4744.1000000000004</v>
      </c>
    </row>
    <row r="11591" spans="1:2">
      <c r="A11591" s="365" t="s">
        <v>11738</v>
      </c>
      <c r="B11591" s="366">
        <v>4736.29</v>
      </c>
    </row>
    <row r="11592" spans="1:2">
      <c r="A11592" s="365" t="s">
        <v>11739</v>
      </c>
      <c r="B11592" s="366">
        <v>4649.7</v>
      </c>
    </row>
    <row r="11593" spans="1:2">
      <c r="A11593" s="365" t="s">
        <v>11740</v>
      </c>
      <c r="B11593" s="366">
        <v>4641.8900000000003</v>
      </c>
    </row>
    <row r="11594" spans="1:2">
      <c r="A11594" s="365" t="s">
        <v>11741</v>
      </c>
      <c r="B11594" s="366">
        <v>4560.97</v>
      </c>
    </row>
    <row r="11595" spans="1:2">
      <c r="A11595" s="365" t="s">
        <v>11742</v>
      </c>
      <c r="B11595" s="366">
        <v>4553.16</v>
      </c>
    </row>
    <row r="11596" spans="1:2">
      <c r="A11596" s="365" t="s">
        <v>11743</v>
      </c>
      <c r="B11596" s="366">
        <v>4696.58</v>
      </c>
    </row>
    <row r="11597" spans="1:2">
      <c r="A11597" s="365" t="s">
        <v>11744</v>
      </c>
      <c r="B11597" s="366">
        <v>4685.47</v>
      </c>
    </row>
    <row r="11598" spans="1:2">
      <c r="A11598" s="365" t="s">
        <v>11745</v>
      </c>
      <c r="B11598" s="366">
        <v>4545.07</v>
      </c>
    </row>
    <row r="11599" spans="1:2">
      <c r="A11599" s="365" t="s">
        <v>11746</v>
      </c>
      <c r="B11599" s="366">
        <v>4533.96</v>
      </c>
    </row>
    <row r="11600" spans="1:2">
      <c r="A11600" s="365" t="s">
        <v>11747</v>
      </c>
      <c r="B11600" s="366">
        <v>7644.68</v>
      </c>
    </row>
    <row r="11601" spans="1:2">
      <c r="A11601" s="365" t="s">
        <v>11748</v>
      </c>
      <c r="B11601" s="366">
        <v>7631.17</v>
      </c>
    </row>
    <row r="11602" spans="1:2">
      <c r="A11602" s="365" t="s">
        <v>11749</v>
      </c>
      <c r="B11602" s="366">
        <v>194.54</v>
      </c>
    </row>
    <row r="11603" spans="1:2">
      <c r="A11603" s="365" t="s">
        <v>11750</v>
      </c>
      <c r="B11603" s="366">
        <v>185.62</v>
      </c>
    </row>
    <row r="11604" spans="1:2">
      <c r="A11604" s="365" t="s">
        <v>11751</v>
      </c>
      <c r="B11604" s="366">
        <v>142.03</v>
      </c>
    </row>
    <row r="11605" spans="1:2">
      <c r="A11605" s="365" t="s">
        <v>11752</v>
      </c>
      <c r="B11605" s="366">
        <v>136.03</v>
      </c>
    </row>
    <row r="11606" spans="1:2">
      <c r="A11606" s="365" t="s">
        <v>11753</v>
      </c>
      <c r="B11606" s="366">
        <v>167.22</v>
      </c>
    </row>
    <row r="11607" spans="1:2">
      <c r="A11607" s="365" t="s">
        <v>11754</v>
      </c>
      <c r="B11607" s="366">
        <v>160.02000000000001</v>
      </c>
    </row>
    <row r="11608" spans="1:2">
      <c r="A11608" s="365" t="s">
        <v>11755</v>
      </c>
      <c r="B11608" s="366">
        <v>243.08</v>
      </c>
    </row>
    <row r="11609" spans="1:2">
      <c r="A11609" s="365" t="s">
        <v>11756</v>
      </c>
      <c r="B11609" s="366">
        <v>233.47</v>
      </c>
    </row>
    <row r="11610" spans="1:2">
      <c r="A11610" s="365" t="s">
        <v>11757</v>
      </c>
      <c r="B11610" s="366">
        <v>3278.93</v>
      </c>
    </row>
    <row r="11611" spans="1:2">
      <c r="A11611" s="365" t="s">
        <v>11758</v>
      </c>
      <c r="B11611" s="366">
        <v>3272.93</v>
      </c>
    </row>
    <row r="11612" spans="1:2">
      <c r="A11612" s="365" t="s">
        <v>11759</v>
      </c>
      <c r="B11612" s="366">
        <v>5044.93</v>
      </c>
    </row>
    <row r="11613" spans="1:2">
      <c r="A11613" s="365" t="s">
        <v>11760</v>
      </c>
      <c r="B11613" s="366">
        <v>5038.93</v>
      </c>
    </row>
    <row r="11614" spans="1:2">
      <c r="A11614" s="365" t="s">
        <v>11761</v>
      </c>
      <c r="B11614" s="366">
        <v>351.83</v>
      </c>
    </row>
    <row r="11615" spans="1:2">
      <c r="A11615" s="365" t="s">
        <v>11762</v>
      </c>
      <c r="B11615" s="366">
        <v>346.73</v>
      </c>
    </row>
    <row r="11616" spans="1:2">
      <c r="A11616" s="365" t="s">
        <v>11763</v>
      </c>
      <c r="B11616" s="366">
        <v>427.53</v>
      </c>
    </row>
    <row r="11617" spans="1:2">
      <c r="A11617" s="365" t="s">
        <v>11764</v>
      </c>
      <c r="B11617" s="366">
        <v>422.43</v>
      </c>
    </row>
    <row r="11618" spans="1:2">
      <c r="A11618" s="365" t="s">
        <v>11765</v>
      </c>
      <c r="B11618" s="366">
        <v>270.70999999999998</v>
      </c>
    </row>
    <row r="11619" spans="1:2">
      <c r="A11619" s="365" t="s">
        <v>11766</v>
      </c>
      <c r="B11619" s="366">
        <v>265.61</v>
      </c>
    </row>
    <row r="11620" spans="1:2">
      <c r="A11620" s="365" t="s">
        <v>11767</v>
      </c>
      <c r="B11620" s="366">
        <v>301.48</v>
      </c>
    </row>
    <row r="11621" spans="1:2">
      <c r="A11621" s="365" t="s">
        <v>11768</v>
      </c>
      <c r="B11621" s="366">
        <v>296.38</v>
      </c>
    </row>
    <row r="11622" spans="1:2">
      <c r="A11622" s="365" t="s">
        <v>11769</v>
      </c>
      <c r="B11622" s="366">
        <v>316.29000000000002</v>
      </c>
    </row>
    <row r="11623" spans="1:2">
      <c r="A11623" s="365" t="s">
        <v>11770</v>
      </c>
      <c r="B11623" s="366">
        <v>311.19</v>
      </c>
    </row>
    <row r="11624" spans="1:2">
      <c r="A11624" s="365" t="s">
        <v>11771</v>
      </c>
      <c r="B11624" s="366">
        <v>318.19</v>
      </c>
    </row>
    <row r="11625" spans="1:2">
      <c r="A11625" s="365" t="s">
        <v>11772</v>
      </c>
      <c r="B11625" s="366">
        <v>313.08999999999997</v>
      </c>
    </row>
    <row r="11626" spans="1:2">
      <c r="A11626" s="365" t="s">
        <v>11773</v>
      </c>
      <c r="B11626" s="366">
        <v>848.62</v>
      </c>
    </row>
    <row r="11627" spans="1:2">
      <c r="A11627" s="365" t="s">
        <v>11774</v>
      </c>
      <c r="B11627" s="366">
        <v>848.62</v>
      </c>
    </row>
    <row r="11628" spans="1:2">
      <c r="A11628" s="365" t="s">
        <v>11775</v>
      </c>
      <c r="B11628" s="366">
        <v>300</v>
      </c>
    </row>
    <row r="11629" spans="1:2">
      <c r="A11629" s="365" t="s">
        <v>11776</v>
      </c>
      <c r="B11629" s="366">
        <v>300</v>
      </c>
    </row>
    <row r="11630" spans="1:2">
      <c r="A11630" s="365" t="s">
        <v>11777</v>
      </c>
      <c r="B11630" s="366">
        <v>1524.33</v>
      </c>
    </row>
    <row r="11631" spans="1:2">
      <c r="A11631" s="365" t="s">
        <v>11778</v>
      </c>
      <c r="B11631" s="366">
        <v>1386.22</v>
      </c>
    </row>
    <row r="11632" spans="1:2">
      <c r="A11632" s="365" t="s">
        <v>11779</v>
      </c>
      <c r="B11632" s="366">
        <v>1575.53</v>
      </c>
    </row>
    <row r="11633" spans="1:2">
      <c r="A11633" s="365" t="s">
        <v>11780</v>
      </c>
      <c r="B11633" s="366">
        <v>1431.41</v>
      </c>
    </row>
    <row r="11634" spans="1:2">
      <c r="A11634" s="365" t="s">
        <v>11781</v>
      </c>
      <c r="B11634" s="366">
        <v>1663.38</v>
      </c>
    </row>
    <row r="11635" spans="1:2">
      <c r="A11635" s="365" t="s">
        <v>11782</v>
      </c>
      <c r="B11635" s="366">
        <v>1513.26</v>
      </c>
    </row>
    <row r="11636" spans="1:2">
      <c r="A11636" s="365" t="s">
        <v>11783</v>
      </c>
      <c r="B11636" s="366">
        <v>1222.6600000000001</v>
      </c>
    </row>
    <row r="11637" spans="1:2">
      <c r="A11637" s="365" t="s">
        <v>11784</v>
      </c>
      <c r="B11637" s="366">
        <v>1107.3599999999999</v>
      </c>
    </row>
    <row r="11638" spans="1:2">
      <c r="A11638" s="365" t="s">
        <v>11785</v>
      </c>
      <c r="B11638" s="366">
        <v>616.01</v>
      </c>
    </row>
    <row r="11639" spans="1:2">
      <c r="A11639" s="365" t="s">
        <v>11786</v>
      </c>
      <c r="B11639" s="366">
        <v>616.01</v>
      </c>
    </row>
    <row r="11640" spans="1:2">
      <c r="A11640" s="365" t="s">
        <v>11787</v>
      </c>
      <c r="B11640" s="366">
        <v>763.28</v>
      </c>
    </row>
    <row r="11641" spans="1:2">
      <c r="A11641" s="365" t="s">
        <v>11788</v>
      </c>
      <c r="B11641" s="366">
        <v>763.28</v>
      </c>
    </row>
    <row r="11642" spans="1:2">
      <c r="A11642" s="365" t="s">
        <v>11789</v>
      </c>
      <c r="B11642" s="366">
        <v>3004.2</v>
      </c>
    </row>
    <row r="11643" spans="1:2">
      <c r="A11643" s="365" t="s">
        <v>11790</v>
      </c>
      <c r="B11643" s="366">
        <v>2738.18</v>
      </c>
    </row>
    <row r="11644" spans="1:2">
      <c r="A11644" s="365" t="s">
        <v>11791</v>
      </c>
      <c r="B11644" s="366">
        <v>1216.24</v>
      </c>
    </row>
    <row r="11645" spans="1:2">
      <c r="A11645" s="365" t="s">
        <v>11792</v>
      </c>
      <c r="B11645" s="366">
        <v>1114.1600000000001</v>
      </c>
    </row>
    <row r="11646" spans="1:2">
      <c r="A11646" s="365" t="s">
        <v>11793</v>
      </c>
      <c r="B11646" s="366">
        <v>2131.87</v>
      </c>
    </row>
    <row r="11647" spans="1:2">
      <c r="A11647" s="365" t="s">
        <v>11794</v>
      </c>
      <c r="B11647" s="366">
        <v>1946.92</v>
      </c>
    </row>
    <row r="11648" spans="1:2">
      <c r="A11648" s="365" t="s">
        <v>11795</v>
      </c>
      <c r="B11648" s="366">
        <v>759.1</v>
      </c>
    </row>
    <row r="11649" spans="1:2">
      <c r="A11649" s="365" t="s">
        <v>11796</v>
      </c>
      <c r="B11649" s="366">
        <v>707.16</v>
      </c>
    </row>
    <row r="11650" spans="1:2">
      <c r="A11650" s="365" t="s">
        <v>11797</v>
      </c>
      <c r="B11650" s="366">
        <v>773.85</v>
      </c>
    </row>
    <row r="11651" spans="1:2">
      <c r="A11651" s="365" t="s">
        <v>11798</v>
      </c>
      <c r="B11651" s="366">
        <v>716.81</v>
      </c>
    </row>
    <row r="11652" spans="1:2">
      <c r="A11652" s="365" t="s">
        <v>11799</v>
      </c>
      <c r="B11652" s="366">
        <v>147.16</v>
      </c>
    </row>
    <row r="11653" spans="1:2">
      <c r="A11653" s="365" t="s">
        <v>11800</v>
      </c>
      <c r="B11653" s="366">
        <v>138.15</v>
      </c>
    </row>
    <row r="11654" spans="1:2">
      <c r="A11654" s="365" t="s">
        <v>11801</v>
      </c>
      <c r="B11654" s="366">
        <v>1198.9100000000001</v>
      </c>
    </row>
    <row r="11655" spans="1:2">
      <c r="A11655" s="365" t="s">
        <v>11802</v>
      </c>
      <c r="B11655" s="366">
        <v>1185.7</v>
      </c>
    </row>
    <row r="11656" spans="1:2">
      <c r="A11656" s="365" t="s">
        <v>11803</v>
      </c>
      <c r="B11656" s="366">
        <v>1417.31</v>
      </c>
    </row>
    <row r="11657" spans="1:2">
      <c r="A11657" s="365" t="s">
        <v>11804</v>
      </c>
      <c r="B11657" s="366">
        <v>1404.1</v>
      </c>
    </row>
    <row r="11658" spans="1:2">
      <c r="A11658" s="365" t="s">
        <v>11805</v>
      </c>
      <c r="B11658" s="366">
        <v>1827.47</v>
      </c>
    </row>
    <row r="11659" spans="1:2">
      <c r="A11659" s="365" t="s">
        <v>11806</v>
      </c>
      <c r="B11659" s="366">
        <v>1814.27</v>
      </c>
    </row>
    <row r="11660" spans="1:2">
      <c r="A11660" s="365" t="s">
        <v>11807</v>
      </c>
      <c r="B11660" s="366">
        <v>977.84</v>
      </c>
    </row>
    <row r="11661" spans="1:2">
      <c r="A11661" s="365" t="s">
        <v>11808</v>
      </c>
      <c r="B11661" s="366">
        <v>964.63</v>
      </c>
    </row>
    <row r="11662" spans="1:2">
      <c r="A11662" s="365" t="s">
        <v>11809</v>
      </c>
      <c r="B11662" s="366">
        <v>1053.32</v>
      </c>
    </row>
    <row r="11663" spans="1:2">
      <c r="A11663" s="365" t="s">
        <v>11810</v>
      </c>
      <c r="B11663" s="366">
        <v>1040.1099999999999</v>
      </c>
    </row>
    <row r="11664" spans="1:2">
      <c r="A11664" s="365" t="s">
        <v>11811</v>
      </c>
      <c r="B11664" s="366">
        <v>1197.57</v>
      </c>
    </row>
    <row r="11665" spans="1:2">
      <c r="A11665" s="365" t="s">
        <v>11812</v>
      </c>
      <c r="B11665" s="366">
        <v>1184.3599999999999</v>
      </c>
    </row>
    <row r="11666" spans="1:2">
      <c r="A11666" s="365" t="s">
        <v>11813</v>
      </c>
      <c r="B11666" s="366">
        <v>1326.29</v>
      </c>
    </row>
    <row r="11667" spans="1:2">
      <c r="A11667" s="365" t="s">
        <v>11814</v>
      </c>
      <c r="B11667" s="366">
        <v>1200.19</v>
      </c>
    </row>
    <row r="11668" spans="1:2">
      <c r="A11668" s="365" t="s">
        <v>11815</v>
      </c>
      <c r="B11668" s="366">
        <v>1429.95</v>
      </c>
    </row>
    <row r="11669" spans="1:2">
      <c r="A11669" s="365" t="s">
        <v>11816</v>
      </c>
      <c r="B11669" s="366">
        <v>1303.8499999999999</v>
      </c>
    </row>
    <row r="11670" spans="1:2">
      <c r="A11670" s="365" t="s">
        <v>11817</v>
      </c>
      <c r="B11670" s="366">
        <v>1738.27</v>
      </c>
    </row>
    <row r="11671" spans="1:2">
      <c r="A11671" s="365" t="s">
        <v>11818</v>
      </c>
      <c r="B11671" s="366">
        <v>1570.13</v>
      </c>
    </row>
    <row r="11672" spans="1:2">
      <c r="A11672" s="365" t="s">
        <v>11819</v>
      </c>
      <c r="B11672" s="366">
        <v>2329.5100000000002</v>
      </c>
    </row>
    <row r="11673" spans="1:2">
      <c r="A11673" s="365" t="s">
        <v>11820</v>
      </c>
      <c r="B11673" s="366">
        <v>2149.36</v>
      </c>
    </row>
    <row r="11674" spans="1:2">
      <c r="A11674" s="365" t="s">
        <v>11821</v>
      </c>
      <c r="B11674" s="366">
        <v>2220.4499999999998</v>
      </c>
    </row>
    <row r="11675" spans="1:2">
      <c r="A11675" s="365" t="s">
        <v>11822</v>
      </c>
      <c r="B11675" s="366">
        <v>2040.3</v>
      </c>
    </row>
    <row r="11676" spans="1:2">
      <c r="A11676" s="365" t="s">
        <v>11823</v>
      </c>
      <c r="B11676" s="366">
        <v>1494.89</v>
      </c>
    </row>
    <row r="11677" spans="1:2">
      <c r="A11677" s="365" t="s">
        <v>11824</v>
      </c>
      <c r="B11677" s="366">
        <v>1384.4</v>
      </c>
    </row>
    <row r="11678" spans="1:2">
      <c r="A11678" s="365" t="s">
        <v>11825</v>
      </c>
      <c r="B11678" s="366">
        <v>912.29</v>
      </c>
    </row>
    <row r="11679" spans="1:2">
      <c r="A11679" s="365" t="s">
        <v>11826</v>
      </c>
      <c r="B11679" s="366">
        <v>888.27</v>
      </c>
    </row>
    <row r="11680" spans="1:2">
      <c r="A11680" s="365" t="s">
        <v>11827</v>
      </c>
      <c r="B11680" s="366">
        <v>863.08</v>
      </c>
    </row>
    <row r="11681" spans="1:2">
      <c r="A11681" s="365" t="s">
        <v>11828</v>
      </c>
      <c r="B11681" s="366">
        <v>815.04</v>
      </c>
    </row>
    <row r="11682" spans="1:2">
      <c r="A11682" s="365" t="s">
        <v>11829</v>
      </c>
      <c r="B11682" s="366">
        <v>6332.9</v>
      </c>
    </row>
    <row r="11683" spans="1:2">
      <c r="A11683" s="365" t="s">
        <v>11830</v>
      </c>
      <c r="B11683" s="366">
        <v>6236.74</v>
      </c>
    </row>
    <row r="11684" spans="1:2">
      <c r="A11684" s="365" t="s">
        <v>11831</v>
      </c>
      <c r="B11684" s="366">
        <v>1223.03</v>
      </c>
    </row>
    <row r="11685" spans="1:2">
      <c r="A11685" s="365" t="s">
        <v>11832</v>
      </c>
      <c r="B11685" s="366">
        <v>1184</v>
      </c>
    </row>
    <row r="11686" spans="1:2">
      <c r="A11686" s="365" t="s">
        <v>11833</v>
      </c>
      <c r="B11686" s="366">
        <v>2344.44</v>
      </c>
    </row>
    <row r="11687" spans="1:2">
      <c r="A11687" s="365" t="s">
        <v>11834</v>
      </c>
      <c r="B11687" s="366">
        <v>2237.34</v>
      </c>
    </row>
    <row r="11688" spans="1:2">
      <c r="A11688" s="365" t="s">
        <v>11835</v>
      </c>
      <c r="B11688" s="366">
        <v>2753.83</v>
      </c>
    </row>
    <row r="11689" spans="1:2">
      <c r="A11689" s="365" t="s">
        <v>11836</v>
      </c>
      <c r="B11689" s="366">
        <v>2634.49</v>
      </c>
    </row>
    <row r="11690" spans="1:2">
      <c r="A11690" s="365" t="s">
        <v>11837</v>
      </c>
      <c r="B11690" s="366">
        <v>2735.72</v>
      </c>
    </row>
    <row r="11691" spans="1:2">
      <c r="A11691" s="365" t="s">
        <v>11838</v>
      </c>
      <c r="B11691" s="366">
        <v>2610.61</v>
      </c>
    </row>
    <row r="11692" spans="1:2">
      <c r="A11692" s="365" t="s">
        <v>11839</v>
      </c>
      <c r="B11692" s="366">
        <v>3614.86</v>
      </c>
    </row>
    <row r="11693" spans="1:2">
      <c r="A11693" s="365" t="s">
        <v>11840</v>
      </c>
      <c r="B11693" s="366">
        <v>3471.25</v>
      </c>
    </row>
    <row r="11694" spans="1:2">
      <c r="A11694" s="365" t="s">
        <v>11841</v>
      </c>
      <c r="B11694" s="366">
        <v>4998.1499999999996</v>
      </c>
    </row>
    <row r="11695" spans="1:2">
      <c r="A11695" s="365" t="s">
        <v>11842</v>
      </c>
      <c r="B11695" s="366">
        <v>4863.04</v>
      </c>
    </row>
    <row r="11696" spans="1:2">
      <c r="A11696" s="365" t="s">
        <v>11843</v>
      </c>
      <c r="B11696" s="366">
        <v>1050.3</v>
      </c>
    </row>
    <row r="11697" spans="1:2">
      <c r="A11697" s="365" t="s">
        <v>11844</v>
      </c>
      <c r="B11697" s="366">
        <v>1023.28</v>
      </c>
    </row>
    <row r="11698" spans="1:2">
      <c r="A11698" s="365" t="s">
        <v>11845</v>
      </c>
      <c r="B11698" s="366">
        <v>9048.57</v>
      </c>
    </row>
    <row r="11699" spans="1:2">
      <c r="A11699" s="365" t="s">
        <v>11846</v>
      </c>
      <c r="B11699" s="366">
        <v>8815.0400000000009</v>
      </c>
    </row>
    <row r="11700" spans="1:2">
      <c r="A11700" s="365" t="s">
        <v>11847</v>
      </c>
      <c r="B11700" s="366">
        <v>8122.04</v>
      </c>
    </row>
    <row r="11701" spans="1:2">
      <c r="A11701" s="365" t="s">
        <v>11848</v>
      </c>
      <c r="B11701" s="366">
        <v>8054.97</v>
      </c>
    </row>
    <row r="11702" spans="1:2">
      <c r="A11702" s="365" t="s">
        <v>11849</v>
      </c>
      <c r="B11702" s="366">
        <v>1135.48</v>
      </c>
    </row>
    <row r="11703" spans="1:2">
      <c r="A11703" s="365" t="s">
        <v>11850</v>
      </c>
      <c r="B11703" s="366">
        <v>1135.21</v>
      </c>
    </row>
    <row r="11704" spans="1:2">
      <c r="A11704" s="365" t="s">
        <v>11851</v>
      </c>
      <c r="B11704" s="366">
        <v>1229.94</v>
      </c>
    </row>
    <row r="11705" spans="1:2">
      <c r="A11705" s="365" t="s">
        <v>11852</v>
      </c>
      <c r="B11705" s="366">
        <v>1229.67</v>
      </c>
    </row>
    <row r="11706" spans="1:2">
      <c r="A11706" s="365" t="s">
        <v>11853</v>
      </c>
      <c r="B11706" s="366">
        <v>583.38</v>
      </c>
    </row>
    <row r="11707" spans="1:2">
      <c r="A11707" s="365" t="s">
        <v>11854</v>
      </c>
      <c r="B11707" s="366">
        <v>583.11</v>
      </c>
    </row>
    <row r="11708" spans="1:2">
      <c r="A11708" s="365" t="s">
        <v>11855</v>
      </c>
      <c r="B11708" s="366">
        <v>1261.6500000000001</v>
      </c>
    </row>
    <row r="11709" spans="1:2">
      <c r="A11709" s="365" t="s">
        <v>11856</v>
      </c>
      <c r="B11709" s="366">
        <v>1261.3800000000001</v>
      </c>
    </row>
    <row r="11710" spans="1:2">
      <c r="A11710" s="365" t="s">
        <v>11857</v>
      </c>
      <c r="B11710" s="366">
        <v>560.44000000000005</v>
      </c>
    </row>
    <row r="11711" spans="1:2">
      <c r="A11711" s="365" t="s">
        <v>11858</v>
      </c>
      <c r="B11711" s="366">
        <v>494.39</v>
      </c>
    </row>
    <row r="11712" spans="1:2">
      <c r="A11712" s="365" t="s">
        <v>11859</v>
      </c>
      <c r="B11712" s="366">
        <v>631.83000000000004</v>
      </c>
    </row>
    <row r="11713" spans="1:2">
      <c r="A11713" s="365" t="s">
        <v>11860</v>
      </c>
      <c r="B11713" s="366">
        <v>559.77</v>
      </c>
    </row>
    <row r="11714" spans="1:2">
      <c r="A11714" s="365" t="s">
        <v>11861</v>
      </c>
      <c r="B11714" s="366">
        <v>645.71</v>
      </c>
    </row>
    <row r="11715" spans="1:2">
      <c r="A11715" s="365" t="s">
        <v>11862</v>
      </c>
      <c r="B11715" s="366">
        <v>592.87</v>
      </c>
    </row>
    <row r="11716" spans="1:2">
      <c r="A11716" s="365" t="s">
        <v>11863</v>
      </c>
      <c r="B11716" s="366">
        <v>1485.55</v>
      </c>
    </row>
    <row r="11717" spans="1:2">
      <c r="A11717" s="365" t="s">
        <v>11864</v>
      </c>
      <c r="B11717" s="366">
        <v>1458.65</v>
      </c>
    </row>
    <row r="11718" spans="1:2">
      <c r="A11718" s="365" t="s">
        <v>11865</v>
      </c>
      <c r="B11718" s="366">
        <v>756.59</v>
      </c>
    </row>
    <row r="11719" spans="1:2">
      <c r="A11719" s="365" t="s">
        <v>11866</v>
      </c>
      <c r="B11719" s="366">
        <v>690.13</v>
      </c>
    </row>
    <row r="11720" spans="1:2">
      <c r="A11720" s="365" t="s">
        <v>11867</v>
      </c>
      <c r="B11720" s="366">
        <v>1628.5</v>
      </c>
    </row>
    <row r="11721" spans="1:2">
      <c r="A11721" s="365" t="s">
        <v>11868</v>
      </c>
      <c r="B11721" s="366">
        <v>1610.49</v>
      </c>
    </row>
    <row r="11722" spans="1:2">
      <c r="A11722" s="365" t="s">
        <v>11869</v>
      </c>
      <c r="B11722" s="366">
        <v>950.18</v>
      </c>
    </row>
    <row r="11723" spans="1:2">
      <c r="A11723" s="365" t="s">
        <v>11870</v>
      </c>
      <c r="B11723" s="366">
        <v>868.81</v>
      </c>
    </row>
    <row r="11724" spans="1:2">
      <c r="A11724" s="365" t="s">
        <v>11871</v>
      </c>
      <c r="B11724" s="366">
        <v>738.69</v>
      </c>
    </row>
    <row r="11725" spans="1:2">
      <c r="A11725" s="365" t="s">
        <v>11872</v>
      </c>
      <c r="B11725" s="366">
        <v>697.26</v>
      </c>
    </row>
    <row r="11726" spans="1:2">
      <c r="A11726" s="365" t="s">
        <v>11873</v>
      </c>
      <c r="B11726" s="366">
        <v>854.44</v>
      </c>
    </row>
    <row r="11727" spans="1:2">
      <c r="A11727" s="365" t="s">
        <v>11874</v>
      </c>
      <c r="B11727" s="366">
        <v>806.41</v>
      </c>
    </row>
    <row r="11728" spans="1:2">
      <c r="A11728" s="365" t="s">
        <v>11875</v>
      </c>
      <c r="B11728" s="366">
        <v>632.85</v>
      </c>
    </row>
    <row r="11729" spans="1:2">
      <c r="A11729" s="365" t="s">
        <v>11876</v>
      </c>
      <c r="B11729" s="366">
        <v>578.69000000000005</v>
      </c>
    </row>
    <row r="11730" spans="1:2">
      <c r="A11730" s="365" t="s">
        <v>11877</v>
      </c>
      <c r="B11730" s="366">
        <v>950.18</v>
      </c>
    </row>
    <row r="11731" spans="1:2">
      <c r="A11731" s="365" t="s">
        <v>11878</v>
      </c>
      <c r="B11731" s="366">
        <v>868.81</v>
      </c>
    </row>
    <row r="11732" spans="1:2">
      <c r="A11732" s="365" t="s">
        <v>11879</v>
      </c>
      <c r="B11732" s="366">
        <v>415.24</v>
      </c>
    </row>
    <row r="11733" spans="1:2">
      <c r="A11733" s="365" t="s">
        <v>11880</v>
      </c>
      <c r="B11733" s="366">
        <v>403.23</v>
      </c>
    </row>
    <row r="11734" spans="1:2">
      <c r="A11734" s="365" t="s">
        <v>11881</v>
      </c>
      <c r="B11734" s="366">
        <v>1844.13</v>
      </c>
    </row>
    <row r="11735" spans="1:2">
      <c r="A11735" s="365" t="s">
        <v>11882</v>
      </c>
      <c r="B11735" s="366">
        <v>1724.03</v>
      </c>
    </row>
    <row r="11736" spans="1:2">
      <c r="A11736" s="365" t="s">
        <v>11883</v>
      </c>
      <c r="B11736" s="366">
        <v>1171.3599999999999</v>
      </c>
    </row>
    <row r="11737" spans="1:2">
      <c r="A11737" s="365" t="s">
        <v>11884</v>
      </c>
      <c r="B11737" s="366">
        <v>1071.08</v>
      </c>
    </row>
    <row r="11738" spans="1:2">
      <c r="A11738" s="365" t="s">
        <v>11885</v>
      </c>
      <c r="B11738" s="366">
        <v>673.64</v>
      </c>
    </row>
    <row r="11739" spans="1:2">
      <c r="A11739" s="365" t="s">
        <v>11886</v>
      </c>
      <c r="B11739" s="366">
        <v>625.6</v>
      </c>
    </row>
    <row r="11740" spans="1:2">
      <c r="A11740" s="365" t="s">
        <v>11887</v>
      </c>
      <c r="B11740" s="366">
        <v>935.96</v>
      </c>
    </row>
    <row r="11741" spans="1:2">
      <c r="A11741" s="365" t="s">
        <v>11888</v>
      </c>
      <c r="B11741" s="366">
        <v>854.59</v>
      </c>
    </row>
    <row r="11742" spans="1:2">
      <c r="A11742" s="365" t="s">
        <v>11889</v>
      </c>
      <c r="B11742" s="366">
        <v>2011.84</v>
      </c>
    </row>
    <row r="11743" spans="1:2">
      <c r="A11743" s="365" t="s">
        <v>11890</v>
      </c>
      <c r="B11743" s="366">
        <v>1923.63</v>
      </c>
    </row>
    <row r="11744" spans="1:2">
      <c r="A11744" s="365" t="s">
        <v>11891</v>
      </c>
      <c r="B11744" s="366">
        <v>1550.5</v>
      </c>
    </row>
    <row r="11745" spans="1:2">
      <c r="A11745" s="365" t="s">
        <v>11892</v>
      </c>
      <c r="B11745" s="366">
        <v>1472.02</v>
      </c>
    </row>
    <row r="11746" spans="1:2">
      <c r="A11746" s="365" t="s">
        <v>11893</v>
      </c>
      <c r="B11746" s="366">
        <v>2149.2199999999998</v>
      </c>
    </row>
    <row r="11747" spans="1:2">
      <c r="A11747" s="365" t="s">
        <v>11894</v>
      </c>
      <c r="B11747" s="366">
        <v>2060.8000000000002</v>
      </c>
    </row>
    <row r="11748" spans="1:2">
      <c r="A11748" s="365" t="s">
        <v>11895</v>
      </c>
      <c r="B11748" s="366">
        <v>595.66999999999996</v>
      </c>
    </row>
    <row r="11749" spans="1:2">
      <c r="A11749" s="365" t="s">
        <v>11896</v>
      </c>
      <c r="B11749" s="366">
        <v>543.64</v>
      </c>
    </row>
    <row r="11750" spans="1:2">
      <c r="A11750" s="365" t="s">
        <v>11897</v>
      </c>
      <c r="B11750" s="366">
        <v>618.54</v>
      </c>
    </row>
    <row r="11751" spans="1:2">
      <c r="A11751" s="365" t="s">
        <v>11898</v>
      </c>
      <c r="B11751" s="366">
        <v>587.48</v>
      </c>
    </row>
    <row r="11752" spans="1:2">
      <c r="A11752" s="365" t="s">
        <v>11899</v>
      </c>
      <c r="B11752" s="366">
        <v>999.88</v>
      </c>
    </row>
    <row r="11753" spans="1:2">
      <c r="A11753" s="365" t="s">
        <v>11900</v>
      </c>
      <c r="B11753" s="366">
        <v>970.78</v>
      </c>
    </row>
    <row r="11754" spans="1:2">
      <c r="A11754" s="365" t="s">
        <v>11901</v>
      </c>
      <c r="B11754" s="366">
        <v>1050.07</v>
      </c>
    </row>
    <row r="11755" spans="1:2">
      <c r="A11755" s="365" t="s">
        <v>11902</v>
      </c>
      <c r="B11755" s="366">
        <v>1037.53</v>
      </c>
    </row>
    <row r="11756" spans="1:2">
      <c r="A11756" s="365" t="s">
        <v>11903</v>
      </c>
      <c r="B11756" s="366">
        <v>629.28</v>
      </c>
    </row>
    <row r="11757" spans="1:2">
      <c r="A11757" s="365" t="s">
        <v>11904</v>
      </c>
      <c r="B11757" s="366">
        <v>605.98</v>
      </c>
    </row>
    <row r="11758" spans="1:2">
      <c r="A11758" s="365" t="s">
        <v>11905</v>
      </c>
      <c r="B11758" s="366">
        <v>1096.04</v>
      </c>
    </row>
    <row r="11759" spans="1:2">
      <c r="A11759" s="365" t="s">
        <v>11906</v>
      </c>
      <c r="B11759" s="366">
        <v>1013.11</v>
      </c>
    </row>
    <row r="11760" spans="1:2">
      <c r="A11760" s="365" t="s">
        <v>11907</v>
      </c>
      <c r="B11760" s="366">
        <v>4442.5</v>
      </c>
    </row>
    <row r="11761" spans="1:2">
      <c r="A11761" s="365" t="s">
        <v>11908</v>
      </c>
      <c r="B11761" s="366">
        <v>4357.12</v>
      </c>
    </row>
    <row r="11762" spans="1:2">
      <c r="A11762" s="365" t="s">
        <v>11909</v>
      </c>
      <c r="B11762" s="366">
        <v>2521.62</v>
      </c>
    </row>
    <row r="11763" spans="1:2">
      <c r="A11763" s="365" t="s">
        <v>11910</v>
      </c>
      <c r="B11763" s="366">
        <v>2437.61</v>
      </c>
    </row>
    <row r="11764" spans="1:2">
      <c r="A11764" s="365" t="s">
        <v>11911</v>
      </c>
      <c r="B11764" s="366">
        <v>1987.31</v>
      </c>
    </row>
    <row r="11765" spans="1:2">
      <c r="A11765" s="365" t="s">
        <v>11912</v>
      </c>
      <c r="B11765" s="366">
        <v>1913.35</v>
      </c>
    </row>
    <row r="11766" spans="1:2">
      <c r="A11766" s="365" t="s">
        <v>11913</v>
      </c>
      <c r="B11766" s="366">
        <v>2914.22</v>
      </c>
    </row>
    <row r="11767" spans="1:2">
      <c r="A11767" s="365" t="s">
        <v>11914</v>
      </c>
      <c r="B11767" s="366">
        <v>2825.35</v>
      </c>
    </row>
    <row r="11768" spans="1:2">
      <c r="A11768" s="365" t="s">
        <v>11915</v>
      </c>
      <c r="B11768" s="366">
        <v>600.72</v>
      </c>
    </row>
    <row r="11769" spans="1:2">
      <c r="A11769" s="365" t="s">
        <v>11916</v>
      </c>
      <c r="B11769" s="366">
        <v>591.71</v>
      </c>
    </row>
    <row r="11770" spans="1:2">
      <c r="A11770" s="365" t="s">
        <v>11917</v>
      </c>
      <c r="B11770" s="366">
        <v>382.07</v>
      </c>
    </row>
    <row r="11771" spans="1:2">
      <c r="A11771" s="365" t="s">
        <v>11918</v>
      </c>
      <c r="B11771" s="366">
        <v>361.95</v>
      </c>
    </row>
    <row r="11772" spans="1:2">
      <c r="A11772" s="365" t="s">
        <v>11919</v>
      </c>
      <c r="B11772" s="366">
        <v>141.54</v>
      </c>
    </row>
    <row r="11773" spans="1:2">
      <c r="A11773" s="365" t="s">
        <v>11920</v>
      </c>
      <c r="B11773" s="366">
        <v>141.27000000000001</v>
      </c>
    </row>
    <row r="11774" spans="1:2">
      <c r="A11774" s="365" t="s">
        <v>11921</v>
      </c>
      <c r="B11774" s="366">
        <v>153.80000000000001</v>
      </c>
    </row>
    <row r="11775" spans="1:2">
      <c r="A11775" s="365" t="s">
        <v>11922</v>
      </c>
      <c r="B11775" s="366">
        <v>153.22</v>
      </c>
    </row>
    <row r="11776" spans="1:2">
      <c r="A11776" s="365" t="s">
        <v>11923</v>
      </c>
      <c r="B11776" s="366">
        <v>298.94</v>
      </c>
    </row>
    <row r="11777" spans="1:2">
      <c r="A11777" s="365" t="s">
        <v>11924</v>
      </c>
      <c r="B11777" s="366">
        <v>298.67</v>
      </c>
    </row>
    <row r="11778" spans="1:2">
      <c r="A11778" s="365" t="s">
        <v>11925</v>
      </c>
      <c r="B11778" s="366">
        <v>308.52</v>
      </c>
    </row>
    <row r="11779" spans="1:2">
      <c r="A11779" s="365" t="s">
        <v>11926</v>
      </c>
      <c r="B11779" s="366">
        <v>307.95</v>
      </c>
    </row>
    <row r="11780" spans="1:2">
      <c r="A11780" s="365" t="s">
        <v>11927</v>
      </c>
      <c r="B11780" s="366">
        <v>943.86</v>
      </c>
    </row>
    <row r="11781" spans="1:2">
      <c r="A11781" s="365" t="s">
        <v>11928</v>
      </c>
      <c r="B11781" s="366">
        <v>876</v>
      </c>
    </row>
    <row r="11782" spans="1:2">
      <c r="A11782" s="365" t="s">
        <v>11929</v>
      </c>
      <c r="B11782" s="366">
        <v>1141.01</v>
      </c>
    </row>
    <row r="11783" spans="1:2">
      <c r="A11783" s="365" t="s">
        <v>11930</v>
      </c>
      <c r="B11783" s="366">
        <v>1039.53</v>
      </c>
    </row>
    <row r="11784" spans="1:2">
      <c r="A11784" s="365" t="s">
        <v>11931</v>
      </c>
      <c r="B11784" s="366">
        <v>979.2</v>
      </c>
    </row>
    <row r="11785" spans="1:2">
      <c r="A11785" s="365" t="s">
        <v>11932</v>
      </c>
      <c r="B11785" s="366">
        <v>941.5</v>
      </c>
    </row>
    <row r="11786" spans="1:2">
      <c r="A11786" s="365" t="s">
        <v>11933</v>
      </c>
      <c r="B11786" s="366">
        <v>437.74</v>
      </c>
    </row>
    <row r="11787" spans="1:2">
      <c r="A11787" s="365" t="s">
        <v>11934</v>
      </c>
      <c r="B11787" s="366">
        <v>414.92</v>
      </c>
    </row>
    <row r="11788" spans="1:2">
      <c r="A11788" s="365" t="s">
        <v>11935</v>
      </c>
      <c r="B11788" s="366">
        <v>525.70000000000005</v>
      </c>
    </row>
    <row r="11789" spans="1:2">
      <c r="A11789" s="365" t="s">
        <v>11936</v>
      </c>
      <c r="B11789" s="366">
        <v>500.07</v>
      </c>
    </row>
    <row r="11790" spans="1:2">
      <c r="A11790" s="365" t="s">
        <v>11937</v>
      </c>
      <c r="B11790" s="366">
        <v>650.84</v>
      </c>
    </row>
    <row r="11791" spans="1:2">
      <c r="A11791" s="365" t="s">
        <v>11938</v>
      </c>
      <c r="B11791" s="366">
        <v>638.83000000000004</v>
      </c>
    </row>
    <row r="11792" spans="1:2">
      <c r="A11792" s="365" t="s">
        <v>11939</v>
      </c>
      <c r="B11792" s="366">
        <v>470.58</v>
      </c>
    </row>
    <row r="11793" spans="1:2">
      <c r="A11793" s="365" t="s">
        <v>11940</v>
      </c>
      <c r="B11793" s="366">
        <v>463.45</v>
      </c>
    </row>
    <row r="11794" spans="1:2">
      <c r="A11794" s="365" t="s">
        <v>11941</v>
      </c>
      <c r="B11794" s="366">
        <v>466.38</v>
      </c>
    </row>
    <row r="11795" spans="1:2">
      <c r="A11795" s="365" t="s">
        <v>11942</v>
      </c>
      <c r="B11795" s="366">
        <v>460.37</v>
      </c>
    </row>
    <row r="11796" spans="1:2">
      <c r="A11796" s="365" t="s">
        <v>11943</v>
      </c>
      <c r="B11796" s="366">
        <v>1840.4</v>
      </c>
    </row>
    <row r="11797" spans="1:2">
      <c r="A11797" s="365" t="s">
        <v>11944</v>
      </c>
      <c r="B11797" s="366">
        <v>1831.39</v>
      </c>
    </row>
    <row r="11798" spans="1:2">
      <c r="A11798" s="365" t="s">
        <v>11945</v>
      </c>
      <c r="B11798" s="366">
        <v>1531.58</v>
      </c>
    </row>
    <row r="11799" spans="1:2">
      <c r="A11799" s="365" t="s">
        <v>11946</v>
      </c>
      <c r="B11799" s="366">
        <v>1477.01</v>
      </c>
    </row>
    <row r="11800" spans="1:2">
      <c r="A11800" s="365" t="s">
        <v>11947</v>
      </c>
      <c r="B11800" s="366">
        <v>153.77000000000001</v>
      </c>
    </row>
    <row r="11801" spans="1:2">
      <c r="A11801" s="365" t="s">
        <v>11948</v>
      </c>
      <c r="B11801" s="366">
        <v>141.76</v>
      </c>
    </row>
    <row r="11802" spans="1:2">
      <c r="A11802" s="365" t="s">
        <v>11949</v>
      </c>
      <c r="B11802" s="366">
        <v>769.87</v>
      </c>
    </row>
    <row r="11803" spans="1:2">
      <c r="A11803" s="365" t="s">
        <v>11950</v>
      </c>
      <c r="B11803" s="366">
        <v>757.86</v>
      </c>
    </row>
    <row r="11804" spans="1:2">
      <c r="A11804" s="365" t="s">
        <v>11951</v>
      </c>
      <c r="B11804" s="366">
        <v>656.23</v>
      </c>
    </row>
    <row r="11805" spans="1:2">
      <c r="A11805" s="365" t="s">
        <v>11952</v>
      </c>
      <c r="B11805" s="366">
        <v>599.17999999999995</v>
      </c>
    </row>
    <row r="11806" spans="1:2">
      <c r="A11806" s="365" t="s">
        <v>11953</v>
      </c>
      <c r="B11806" s="366">
        <v>705.87</v>
      </c>
    </row>
    <row r="11807" spans="1:2">
      <c r="A11807" s="365" t="s">
        <v>11954</v>
      </c>
      <c r="B11807" s="366">
        <v>633.80999999999995</v>
      </c>
    </row>
    <row r="11808" spans="1:2">
      <c r="A11808" s="365" t="s">
        <v>11955</v>
      </c>
      <c r="B11808" s="366">
        <v>687.92</v>
      </c>
    </row>
    <row r="11809" spans="1:2">
      <c r="A11809" s="365" t="s">
        <v>11956</v>
      </c>
      <c r="B11809" s="366">
        <v>615.86</v>
      </c>
    </row>
    <row r="11810" spans="1:2">
      <c r="A11810" s="365" t="s">
        <v>11957</v>
      </c>
      <c r="B11810" s="366">
        <v>120.47</v>
      </c>
    </row>
    <row r="11811" spans="1:2">
      <c r="A11811" s="365" t="s">
        <v>11958</v>
      </c>
      <c r="B11811" s="366">
        <v>116.5</v>
      </c>
    </row>
    <row r="11812" spans="1:2">
      <c r="A11812" s="365" t="s">
        <v>11959</v>
      </c>
      <c r="B11812" s="366">
        <v>53.59</v>
      </c>
    </row>
    <row r="11813" spans="1:2">
      <c r="A11813" s="365" t="s">
        <v>11960</v>
      </c>
      <c r="B11813" s="366">
        <v>50.59</v>
      </c>
    </row>
    <row r="11814" spans="1:2">
      <c r="A11814" s="365" t="s">
        <v>11961</v>
      </c>
      <c r="B11814" s="366">
        <v>35.75</v>
      </c>
    </row>
    <row r="11815" spans="1:2">
      <c r="A11815" s="365" t="s">
        <v>11962</v>
      </c>
      <c r="B11815" s="366">
        <v>33.770000000000003</v>
      </c>
    </row>
    <row r="11816" spans="1:2">
      <c r="A11816" s="365" t="s">
        <v>11963</v>
      </c>
      <c r="B11816" s="366">
        <v>28.4</v>
      </c>
    </row>
    <row r="11817" spans="1:2">
      <c r="A11817" s="365" t="s">
        <v>11964</v>
      </c>
      <c r="B11817" s="366">
        <v>26.72</v>
      </c>
    </row>
    <row r="11818" spans="1:2">
      <c r="A11818" s="365" t="s">
        <v>11965</v>
      </c>
      <c r="B11818" s="366">
        <v>78.55</v>
      </c>
    </row>
    <row r="11819" spans="1:2">
      <c r="A11819" s="365" t="s">
        <v>11966</v>
      </c>
      <c r="B11819" s="366">
        <v>75.42</v>
      </c>
    </row>
    <row r="11820" spans="1:2">
      <c r="A11820" s="365" t="s">
        <v>11967</v>
      </c>
      <c r="B11820" s="366">
        <v>33.369999999999997</v>
      </c>
    </row>
    <row r="11821" spans="1:2">
      <c r="A11821" s="365" t="s">
        <v>11968</v>
      </c>
      <c r="B11821" s="366">
        <v>30.25</v>
      </c>
    </row>
    <row r="11822" spans="1:2">
      <c r="A11822" s="365" t="s">
        <v>11969</v>
      </c>
      <c r="B11822" s="366">
        <v>513.46</v>
      </c>
    </row>
    <row r="11823" spans="1:2">
      <c r="A11823" s="365" t="s">
        <v>11970</v>
      </c>
      <c r="B11823" s="366">
        <v>459.41</v>
      </c>
    </row>
    <row r="11824" spans="1:2">
      <c r="A11824" s="365" t="s">
        <v>11971</v>
      </c>
      <c r="B11824" s="366">
        <v>784.38</v>
      </c>
    </row>
    <row r="11825" spans="1:2">
      <c r="A11825" s="365" t="s">
        <v>11972</v>
      </c>
      <c r="B11825" s="366">
        <v>730.34</v>
      </c>
    </row>
    <row r="11826" spans="1:2">
      <c r="A11826" s="365" t="s">
        <v>11973</v>
      </c>
      <c r="B11826" s="366">
        <v>469.19</v>
      </c>
    </row>
    <row r="11827" spans="1:2">
      <c r="A11827" s="365" t="s">
        <v>11974</v>
      </c>
      <c r="B11827" s="366">
        <v>418.14</v>
      </c>
    </row>
    <row r="11828" spans="1:2">
      <c r="A11828" s="365" t="s">
        <v>11975</v>
      </c>
      <c r="B11828" s="366">
        <v>67.010000000000005</v>
      </c>
    </row>
    <row r="11829" spans="1:2">
      <c r="A11829" s="365" t="s">
        <v>11976</v>
      </c>
      <c r="B11829" s="366">
        <v>65.06</v>
      </c>
    </row>
    <row r="11830" spans="1:2">
      <c r="A11830" s="365" t="s">
        <v>11977</v>
      </c>
      <c r="B11830" s="366">
        <v>87.93</v>
      </c>
    </row>
    <row r="11831" spans="1:2">
      <c r="A11831" s="365" t="s">
        <v>11978</v>
      </c>
      <c r="B11831" s="366">
        <v>84.93</v>
      </c>
    </row>
    <row r="11832" spans="1:2">
      <c r="A11832" s="365" t="s">
        <v>11979</v>
      </c>
      <c r="B11832" s="366">
        <v>77.02</v>
      </c>
    </row>
    <row r="11833" spans="1:2">
      <c r="A11833" s="365" t="s">
        <v>11980</v>
      </c>
      <c r="B11833" s="366">
        <v>74.02</v>
      </c>
    </row>
    <row r="11834" spans="1:2">
      <c r="A11834" s="365" t="s">
        <v>11981</v>
      </c>
      <c r="B11834" s="366">
        <v>66.11</v>
      </c>
    </row>
    <row r="11835" spans="1:2">
      <c r="A11835" s="365" t="s">
        <v>11982</v>
      </c>
      <c r="B11835" s="366">
        <v>63.11</v>
      </c>
    </row>
    <row r="11836" spans="1:2">
      <c r="A11836" s="365" t="s">
        <v>11983</v>
      </c>
      <c r="B11836" s="366">
        <v>267.05</v>
      </c>
    </row>
    <row r="11837" spans="1:2">
      <c r="A11837" s="365" t="s">
        <v>11984</v>
      </c>
      <c r="B11837" s="366">
        <v>259.82</v>
      </c>
    </row>
    <row r="11838" spans="1:2">
      <c r="A11838" s="365" t="s">
        <v>11985</v>
      </c>
      <c r="B11838" s="366">
        <v>39.25</v>
      </c>
    </row>
    <row r="11839" spans="1:2">
      <c r="A11839" s="365" t="s">
        <v>11986</v>
      </c>
      <c r="B11839" s="366">
        <v>36.24</v>
      </c>
    </row>
    <row r="11840" spans="1:2">
      <c r="A11840" s="365" t="s">
        <v>11987</v>
      </c>
      <c r="B11840" s="366">
        <v>716.14</v>
      </c>
    </row>
    <row r="11841" spans="1:2">
      <c r="A11841" s="365" t="s">
        <v>11988</v>
      </c>
      <c r="B11841" s="366">
        <v>704.13</v>
      </c>
    </row>
    <row r="11842" spans="1:2">
      <c r="A11842" s="365" t="s">
        <v>11989</v>
      </c>
      <c r="B11842" s="366">
        <v>1769.94</v>
      </c>
    </row>
    <row r="11843" spans="1:2">
      <c r="A11843" s="365" t="s">
        <v>11990</v>
      </c>
      <c r="B11843" s="366">
        <v>1760.93</v>
      </c>
    </row>
    <row r="11844" spans="1:2">
      <c r="A11844" s="365" t="s">
        <v>11991</v>
      </c>
      <c r="B11844" s="366">
        <v>763.74</v>
      </c>
    </row>
    <row r="11845" spans="1:2">
      <c r="A11845" s="365" t="s">
        <v>11992</v>
      </c>
      <c r="B11845" s="366">
        <v>745.73</v>
      </c>
    </row>
    <row r="11846" spans="1:2">
      <c r="A11846" s="365" t="s">
        <v>11993</v>
      </c>
      <c r="B11846" s="366">
        <v>429.57</v>
      </c>
    </row>
    <row r="11847" spans="1:2">
      <c r="A11847" s="365" t="s">
        <v>11994</v>
      </c>
      <c r="B11847" s="366">
        <v>405.55</v>
      </c>
    </row>
    <row r="11848" spans="1:2">
      <c r="A11848" s="365" t="s">
        <v>11995</v>
      </c>
      <c r="B11848" s="366">
        <v>68.3</v>
      </c>
    </row>
    <row r="11849" spans="1:2">
      <c r="A11849" s="365" t="s">
        <v>11996</v>
      </c>
      <c r="B11849" s="366">
        <v>67.58</v>
      </c>
    </row>
    <row r="11850" spans="1:2">
      <c r="A11850" s="365" t="s">
        <v>11997</v>
      </c>
      <c r="B11850" s="366">
        <v>11.27</v>
      </c>
    </row>
    <row r="11851" spans="1:2">
      <c r="A11851" s="365" t="s">
        <v>11998</v>
      </c>
      <c r="B11851" s="366">
        <v>10.64</v>
      </c>
    </row>
    <row r="11852" spans="1:2">
      <c r="A11852" s="365" t="s">
        <v>11999</v>
      </c>
      <c r="B11852" s="366">
        <v>746.87</v>
      </c>
    </row>
    <row r="11853" spans="1:2">
      <c r="A11853" s="365" t="s">
        <v>12000</v>
      </c>
      <c r="B11853" s="366">
        <v>694.33</v>
      </c>
    </row>
    <row r="11854" spans="1:2">
      <c r="A11854" s="365" t="s">
        <v>12001</v>
      </c>
      <c r="B11854" s="366">
        <v>845.57</v>
      </c>
    </row>
    <row r="11855" spans="1:2">
      <c r="A11855" s="365" t="s">
        <v>12002</v>
      </c>
      <c r="B11855" s="366">
        <v>790.33</v>
      </c>
    </row>
    <row r="11856" spans="1:2">
      <c r="A11856" s="365" t="s">
        <v>12003</v>
      </c>
      <c r="B11856" s="366">
        <v>1062.1099999999999</v>
      </c>
    </row>
    <row r="11857" spans="1:2">
      <c r="A11857" s="365" t="s">
        <v>12004</v>
      </c>
      <c r="B11857" s="366">
        <v>1050.0999999999999</v>
      </c>
    </row>
    <row r="11858" spans="1:2">
      <c r="A11858" s="365" t="s">
        <v>12005</v>
      </c>
      <c r="B11858" s="366">
        <v>453.84</v>
      </c>
    </row>
    <row r="11859" spans="1:2">
      <c r="A11859" s="365" t="s">
        <v>12006</v>
      </c>
      <c r="B11859" s="366">
        <v>444.84</v>
      </c>
    </row>
    <row r="11860" spans="1:2">
      <c r="A11860" s="365" t="s">
        <v>12007</v>
      </c>
      <c r="B11860" s="366">
        <v>487.72</v>
      </c>
    </row>
    <row r="11861" spans="1:2">
      <c r="A11861" s="365" t="s">
        <v>12008</v>
      </c>
      <c r="B11861" s="366">
        <v>478.72</v>
      </c>
    </row>
    <row r="11862" spans="1:2">
      <c r="A11862" s="365" t="s">
        <v>12009</v>
      </c>
      <c r="B11862" s="366">
        <v>486.5</v>
      </c>
    </row>
    <row r="11863" spans="1:2">
      <c r="A11863" s="365" t="s">
        <v>12010</v>
      </c>
      <c r="B11863" s="366">
        <v>477.5</v>
      </c>
    </row>
    <row r="11864" spans="1:2">
      <c r="A11864" s="365" t="s">
        <v>12011</v>
      </c>
      <c r="B11864" s="366">
        <v>595.76</v>
      </c>
    </row>
    <row r="11865" spans="1:2">
      <c r="A11865" s="365" t="s">
        <v>12012</v>
      </c>
      <c r="B11865" s="366">
        <v>586.76</v>
      </c>
    </row>
    <row r="11866" spans="1:2">
      <c r="A11866" s="365" t="s">
        <v>12013</v>
      </c>
      <c r="B11866" s="366">
        <v>615.61</v>
      </c>
    </row>
    <row r="11867" spans="1:2">
      <c r="A11867" s="365" t="s">
        <v>12014</v>
      </c>
      <c r="B11867" s="366">
        <v>603.6</v>
      </c>
    </row>
    <row r="11868" spans="1:2">
      <c r="A11868" s="365" t="s">
        <v>12015</v>
      </c>
      <c r="B11868" s="366">
        <v>1090.76</v>
      </c>
    </row>
    <row r="11869" spans="1:2">
      <c r="A11869" s="365" t="s">
        <v>12016</v>
      </c>
      <c r="B11869" s="366">
        <v>1078.75</v>
      </c>
    </row>
    <row r="11870" spans="1:2">
      <c r="A11870" s="365" t="s">
        <v>12017</v>
      </c>
      <c r="B11870" s="366">
        <v>334.23</v>
      </c>
    </row>
    <row r="11871" spans="1:2">
      <c r="A11871" s="365" t="s">
        <v>12018</v>
      </c>
      <c r="B11871" s="366">
        <v>325.23</v>
      </c>
    </row>
    <row r="11872" spans="1:2">
      <c r="A11872" s="365" t="s">
        <v>12019</v>
      </c>
      <c r="B11872" s="366">
        <v>453.8</v>
      </c>
    </row>
    <row r="11873" spans="1:2">
      <c r="A11873" s="365" t="s">
        <v>12020</v>
      </c>
      <c r="B11873" s="366">
        <v>444.8</v>
      </c>
    </row>
    <row r="11874" spans="1:2">
      <c r="A11874" s="365" t="s">
        <v>12021</v>
      </c>
      <c r="B11874" s="366">
        <v>128.80000000000001</v>
      </c>
    </row>
    <row r="11875" spans="1:2">
      <c r="A11875" s="365" t="s">
        <v>12022</v>
      </c>
      <c r="B11875" s="366">
        <v>126.5</v>
      </c>
    </row>
    <row r="11876" spans="1:2">
      <c r="A11876" s="365" t="s">
        <v>12023</v>
      </c>
      <c r="B11876" s="366">
        <v>179.68</v>
      </c>
    </row>
    <row r="11877" spans="1:2">
      <c r="A11877" s="365" t="s">
        <v>12024</v>
      </c>
      <c r="B11877" s="366">
        <v>176.54</v>
      </c>
    </row>
    <row r="11878" spans="1:2">
      <c r="A11878" s="365" t="s">
        <v>12025</v>
      </c>
      <c r="B11878" s="366">
        <v>202.92</v>
      </c>
    </row>
    <row r="11879" spans="1:2">
      <c r="A11879" s="365" t="s">
        <v>12026</v>
      </c>
      <c r="B11879" s="366">
        <v>199.44</v>
      </c>
    </row>
    <row r="11880" spans="1:2">
      <c r="A11880" s="365" t="s">
        <v>12027</v>
      </c>
      <c r="B11880" s="366">
        <v>227.53</v>
      </c>
    </row>
    <row r="11881" spans="1:2">
      <c r="A11881" s="365" t="s">
        <v>12028</v>
      </c>
      <c r="B11881" s="366">
        <v>223.62</v>
      </c>
    </row>
    <row r="11882" spans="1:2">
      <c r="A11882" s="365" t="s">
        <v>12029</v>
      </c>
      <c r="B11882" s="366">
        <v>240.61</v>
      </c>
    </row>
    <row r="11883" spans="1:2">
      <c r="A11883" s="365" t="s">
        <v>12030</v>
      </c>
      <c r="B11883" s="366">
        <v>236.13</v>
      </c>
    </row>
    <row r="11884" spans="1:2">
      <c r="A11884" s="365" t="s">
        <v>12031</v>
      </c>
      <c r="B11884" s="366">
        <v>240.81</v>
      </c>
    </row>
    <row r="11885" spans="1:2">
      <c r="A11885" s="365" t="s">
        <v>12032</v>
      </c>
      <c r="B11885" s="366">
        <v>236.55</v>
      </c>
    </row>
    <row r="11886" spans="1:2">
      <c r="A11886" s="365" t="s">
        <v>12033</v>
      </c>
      <c r="B11886" s="366">
        <v>305.33999999999997</v>
      </c>
    </row>
    <row r="11887" spans="1:2">
      <c r="A11887" s="365" t="s">
        <v>12034</v>
      </c>
      <c r="B11887" s="366">
        <v>299.57</v>
      </c>
    </row>
    <row r="11888" spans="1:2">
      <c r="A11888" s="365" t="s">
        <v>12035</v>
      </c>
      <c r="B11888" s="366">
        <v>349.47</v>
      </c>
    </row>
    <row r="11889" spans="1:2">
      <c r="A11889" s="365" t="s">
        <v>12036</v>
      </c>
      <c r="B11889" s="366">
        <v>342.6</v>
      </c>
    </row>
    <row r="11890" spans="1:2">
      <c r="A11890" s="365" t="s">
        <v>12037</v>
      </c>
      <c r="B11890" s="366">
        <v>304.27</v>
      </c>
    </row>
    <row r="11891" spans="1:2">
      <c r="A11891" s="365" t="s">
        <v>12038</v>
      </c>
      <c r="B11891" s="366">
        <v>293.74</v>
      </c>
    </row>
    <row r="11892" spans="1:2">
      <c r="A11892" s="365" t="s">
        <v>12039</v>
      </c>
      <c r="B11892" s="366">
        <v>350.54</v>
      </c>
    </row>
    <row r="11893" spans="1:2">
      <c r="A11893" s="365" t="s">
        <v>12040</v>
      </c>
      <c r="B11893" s="366">
        <v>338.53</v>
      </c>
    </row>
    <row r="11894" spans="1:2">
      <c r="A11894" s="365" t="s">
        <v>12041</v>
      </c>
      <c r="B11894" s="366">
        <v>163.16999999999999</v>
      </c>
    </row>
    <row r="11895" spans="1:2">
      <c r="A11895" s="365" t="s">
        <v>12042</v>
      </c>
      <c r="B11895" s="366">
        <v>155.96</v>
      </c>
    </row>
    <row r="11896" spans="1:2">
      <c r="A11896" s="365" t="s">
        <v>12043</v>
      </c>
      <c r="B11896" s="366">
        <v>179.02</v>
      </c>
    </row>
    <row r="11897" spans="1:2">
      <c r="A11897" s="365" t="s">
        <v>12044</v>
      </c>
      <c r="B11897" s="366">
        <v>171.81</v>
      </c>
    </row>
    <row r="11898" spans="1:2">
      <c r="A11898" s="365" t="s">
        <v>12045</v>
      </c>
      <c r="B11898" s="366">
        <v>235.56</v>
      </c>
    </row>
    <row r="11899" spans="1:2">
      <c r="A11899" s="365" t="s">
        <v>12046</v>
      </c>
      <c r="B11899" s="366">
        <v>226.56</v>
      </c>
    </row>
    <row r="11900" spans="1:2">
      <c r="A11900" s="365" t="s">
        <v>12047</v>
      </c>
      <c r="B11900" s="366">
        <v>353.29</v>
      </c>
    </row>
    <row r="11901" spans="1:2">
      <c r="A11901" s="365" t="s">
        <v>12048</v>
      </c>
      <c r="B11901" s="366">
        <v>347.29</v>
      </c>
    </row>
    <row r="11902" spans="1:2">
      <c r="A11902" s="365" t="s">
        <v>12049</v>
      </c>
      <c r="B11902" s="366">
        <v>342.86</v>
      </c>
    </row>
    <row r="11903" spans="1:2">
      <c r="A11903" s="365" t="s">
        <v>12050</v>
      </c>
      <c r="B11903" s="366">
        <v>335.05</v>
      </c>
    </row>
    <row r="11904" spans="1:2">
      <c r="A11904" s="365" t="s">
        <v>12051</v>
      </c>
      <c r="B11904" s="366">
        <v>273.01</v>
      </c>
    </row>
    <row r="11905" spans="1:2">
      <c r="A11905" s="365" t="s">
        <v>12052</v>
      </c>
      <c r="B11905" s="366">
        <v>267.01</v>
      </c>
    </row>
    <row r="11906" spans="1:2">
      <c r="A11906" s="365" t="s">
        <v>12053</v>
      </c>
      <c r="B11906" s="366">
        <v>392.74</v>
      </c>
    </row>
    <row r="11907" spans="1:2">
      <c r="A11907" s="365" t="s">
        <v>12054</v>
      </c>
      <c r="B11907" s="366">
        <v>387.09</v>
      </c>
    </row>
    <row r="11908" spans="1:2">
      <c r="A11908" s="365" t="s">
        <v>12055</v>
      </c>
      <c r="B11908" s="366">
        <v>545.19000000000005</v>
      </c>
    </row>
    <row r="11909" spans="1:2">
      <c r="A11909" s="365" t="s">
        <v>12056</v>
      </c>
      <c r="B11909" s="366">
        <v>527.17999999999995</v>
      </c>
    </row>
    <row r="11910" spans="1:2">
      <c r="A11910" s="365" t="s">
        <v>12057</v>
      </c>
      <c r="B11910" s="366">
        <v>772.35</v>
      </c>
    </row>
    <row r="11911" spans="1:2">
      <c r="A11911" s="365" t="s">
        <v>12058</v>
      </c>
      <c r="B11911" s="366">
        <v>766.95</v>
      </c>
    </row>
    <row r="11912" spans="1:2">
      <c r="A11912" s="365" t="s">
        <v>12059</v>
      </c>
      <c r="B11912" s="366">
        <v>167.29</v>
      </c>
    </row>
    <row r="11913" spans="1:2">
      <c r="A11913" s="365" t="s">
        <v>12060</v>
      </c>
      <c r="B11913" s="366">
        <v>161.63999999999999</v>
      </c>
    </row>
    <row r="11914" spans="1:2">
      <c r="A11914" s="365" t="s">
        <v>12061</v>
      </c>
      <c r="B11914" s="366">
        <v>191.06</v>
      </c>
    </row>
    <row r="11915" spans="1:2">
      <c r="A11915" s="365" t="s">
        <v>12062</v>
      </c>
      <c r="B11915" s="366">
        <v>185.41</v>
      </c>
    </row>
    <row r="11916" spans="1:2">
      <c r="A11916" s="365" t="s">
        <v>12063</v>
      </c>
      <c r="B11916" s="366">
        <v>413.45</v>
      </c>
    </row>
    <row r="11917" spans="1:2">
      <c r="A11917" s="365" t="s">
        <v>12064</v>
      </c>
      <c r="B11917" s="366">
        <v>398.44</v>
      </c>
    </row>
    <row r="11918" spans="1:2">
      <c r="A11918" s="365" t="s">
        <v>12065</v>
      </c>
      <c r="B11918" s="366">
        <v>328.5</v>
      </c>
    </row>
    <row r="11919" spans="1:2">
      <c r="A11919" s="365" t="s">
        <v>12066</v>
      </c>
      <c r="B11919" s="366">
        <v>322.5</v>
      </c>
    </row>
    <row r="11920" spans="1:2">
      <c r="A11920" s="365" t="s">
        <v>12067</v>
      </c>
      <c r="B11920" s="366">
        <v>486.09</v>
      </c>
    </row>
    <row r="11921" spans="1:2">
      <c r="A11921" s="365" t="s">
        <v>12068</v>
      </c>
      <c r="B11921" s="366">
        <v>480.44</v>
      </c>
    </row>
    <row r="11922" spans="1:2">
      <c r="A11922" s="365" t="s">
        <v>12069</v>
      </c>
      <c r="B11922" s="366">
        <v>1589.47</v>
      </c>
    </row>
    <row r="11923" spans="1:2">
      <c r="A11923" s="365" t="s">
        <v>12070</v>
      </c>
      <c r="B11923" s="366">
        <v>1581.16</v>
      </c>
    </row>
    <row r="11924" spans="1:2">
      <c r="A11924" s="365" t="s">
        <v>12071</v>
      </c>
      <c r="B11924" s="366">
        <v>812.63</v>
      </c>
    </row>
    <row r="11925" spans="1:2">
      <c r="A11925" s="365" t="s">
        <v>12072</v>
      </c>
      <c r="B11925" s="366">
        <v>801.22</v>
      </c>
    </row>
    <row r="11926" spans="1:2">
      <c r="A11926" s="365" t="s">
        <v>12073</v>
      </c>
      <c r="B11926" s="366">
        <v>537.86</v>
      </c>
    </row>
    <row r="11927" spans="1:2">
      <c r="A11927" s="365" t="s">
        <v>12074</v>
      </c>
      <c r="B11927" s="366">
        <v>528.71</v>
      </c>
    </row>
    <row r="11928" spans="1:2">
      <c r="A11928" s="365" t="s">
        <v>12075</v>
      </c>
      <c r="B11928" s="366">
        <v>437.65</v>
      </c>
    </row>
    <row r="11929" spans="1:2">
      <c r="A11929" s="365" t="s">
        <v>12076</v>
      </c>
      <c r="B11929" s="366">
        <v>432</v>
      </c>
    </row>
    <row r="11930" spans="1:2">
      <c r="A11930" s="365" t="s">
        <v>12077</v>
      </c>
      <c r="B11930" s="366">
        <v>982.92</v>
      </c>
    </row>
    <row r="11931" spans="1:2">
      <c r="A11931" s="365" t="s">
        <v>12078</v>
      </c>
      <c r="B11931" s="366">
        <v>975.11</v>
      </c>
    </row>
    <row r="11932" spans="1:2">
      <c r="A11932" s="365" t="s">
        <v>12079</v>
      </c>
      <c r="B11932" s="366">
        <v>552.17999999999995</v>
      </c>
    </row>
    <row r="11933" spans="1:2">
      <c r="A11933" s="365" t="s">
        <v>12080</v>
      </c>
      <c r="B11933" s="366">
        <v>546.17999999999995</v>
      </c>
    </row>
    <row r="11934" spans="1:2">
      <c r="A11934" s="365" t="s">
        <v>12081</v>
      </c>
      <c r="B11934" s="366">
        <v>8560.74</v>
      </c>
    </row>
    <row r="11935" spans="1:2">
      <c r="A11935" s="365" t="s">
        <v>12082</v>
      </c>
      <c r="B11935" s="366">
        <v>8542.7199999999993</v>
      </c>
    </row>
    <row r="11936" spans="1:2">
      <c r="A11936" s="365" t="s">
        <v>12083</v>
      </c>
      <c r="B11936" s="366">
        <v>9717.0300000000007</v>
      </c>
    </row>
    <row r="11937" spans="1:2">
      <c r="A11937" s="365" t="s">
        <v>12084</v>
      </c>
      <c r="B11937" s="366">
        <v>9699.02</v>
      </c>
    </row>
    <row r="11938" spans="1:2">
      <c r="A11938" s="365" t="s">
        <v>12085</v>
      </c>
      <c r="B11938" s="366">
        <v>10914.81</v>
      </c>
    </row>
    <row r="11939" spans="1:2">
      <c r="A11939" s="365" t="s">
        <v>12086</v>
      </c>
      <c r="B11939" s="366">
        <v>10896.8</v>
      </c>
    </row>
    <row r="11940" spans="1:2">
      <c r="A11940" s="365" t="s">
        <v>12087</v>
      </c>
      <c r="B11940" s="366">
        <v>12112.59</v>
      </c>
    </row>
    <row r="11941" spans="1:2">
      <c r="A11941" s="365" t="s">
        <v>12088</v>
      </c>
      <c r="B11941" s="366">
        <v>12094.57</v>
      </c>
    </row>
    <row r="11942" spans="1:2">
      <c r="A11942" s="365" t="s">
        <v>12089</v>
      </c>
      <c r="B11942" s="366">
        <v>16903.7</v>
      </c>
    </row>
    <row r="11943" spans="1:2">
      <c r="A11943" s="365" t="s">
        <v>12090</v>
      </c>
      <c r="B11943" s="366">
        <v>16885.689999999999</v>
      </c>
    </row>
    <row r="11944" spans="1:2">
      <c r="A11944" s="365" t="s">
        <v>12091</v>
      </c>
      <c r="B11944" s="366">
        <v>19299.259999999998</v>
      </c>
    </row>
    <row r="11945" spans="1:2">
      <c r="A11945" s="365" t="s">
        <v>12092</v>
      </c>
      <c r="B11945" s="366">
        <v>19281.240000000002</v>
      </c>
    </row>
    <row r="11946" spans="1:2">
      <c r="A11946" s="365" t="s">
        <v>12093</v>
      </c>
      <c r="B11946" s="366">
        <v>21694.81</v>
      </c>
    </row>
    <row r="11947" spans="1:2">
      <c r="A11947" s="365" t="s">
        <v>12094</v>
      </c>
      <c r="B11947" s="366">
        <v>21676.799999999999</v>
      </c>
    </row>
    <row r="11948" spans="1:2">
      <c r="A11948" s="365" t="s">
        <v>12095</v>
      </c>
      <c r="B11948" s="366">
        <v>23636.66</v>
      </c>
    </row>
    <row r="11949" spans="1:2">
      <c r="A11949" s="365" t="s">
        <v>12096</v>
      </c>
      <c r="B11949" s="366">
        <v>23618.65</v>
      </c>
    </row>
    <row r="11950" spans="1:2">
      <c r="A11950" s="365" t="s">
        <v>12097</v>
      </c>
      <c r="B11950" s="366">
        <v>14886.66</v>
      </c>
    </row>
    <row r="11951" spans="1:2">
      <c r="A11951" s="365" t="s">
        <v>12098</v>
      </c>
      <c r="B11951" s="366">
        <v>14868.65</v>
      </c>
    </row>
    <row r="11952" spans="1:2">
      <c r="A11952" s="365" t="s">
        <v>12099</v>
      </c>
      <c r="B11952" s="366">
        <v>15508.89</v>
      </c>
    </row>
    <row r="11953" spans="1:2">
      <c r="A11953" s="365" t="s">
        <v>12100</v>
      </c>
      <c r="B11953" s="366">
        <v>15490.87</v>
      </c>
    </row>
    <row r="11954" spans="1:2">
      <c r="A11954" s="365" t="s">
        <v>12101</v>
      </c>
      <c r="B11954" s="366">
        <v>16364.44</v>
      </c>
    </row>
    <row r="11955" spans="1:2">
      <c r="A11955" s="365" t="s">
        <v>12102</v>
      </c>
      <c r="B11955" s="366">
        <v>16346.43</v>
      </c>
    </row>
    <row r="11956" spans="1:2">
      <c r="A11956" s="365" t="s">
        <v>12103</v>
      </c>
      <c r="B11956" s="366">
        <v>17051.48</v>
      </c>
    </row>
    <row r="11957" spans="1:2">
      <c r="A11957" s="365" t="s">
        <v>12104</v>
      </c>
      <c r="B11957" s="366">
        <v>17033.46</v>
      </c>
    </row>
    <row r="11958" spans="1:2">
      <c r="A11958" s="365" t="s">
        <v>12105</v>
      </c>
      <c r="B11958" s="366">
        <v>25192.22</v>
      </c>
    </row>
    <row r="11959" spans="1:2">
      <c r="A11959" s="365" t="s">
        <v>12106</v>
      </c>
      <c r="B11959" s="366">
        <v>25174.2</v>
      </c>
    </row>
    <row r="11960" spans="1:2">
      <c r="A11960" s="365" t="s">
        <v>12107</v>
      </c>
      <c r="B11960" s="366">
        <v>26579.26</v>
      </c>
    </row>
    <row r="11961" spans="1:2">
      <c r="A11961" s="365" t="s">
        <v>12108</v>
      </c>
      <c r="B11961" s="366">
        <v>26561.24</v>
      </c>
    </row>
    <row r="11962" spans="1:2">
      <c r="A11962" s="365" t="s">
        <v>12109</v>
      </c>
      <c r="B11962" s="366">
        <v>27797.77</v>
      </c>
    </row>
    <row r="11963" spans="1:2">
      <c r="A11963" s="365" t="s">
        <v>12110</v>
      </c>
      <c r="B11963" s="366">
        <v>27779.759999999998</v>
      </c>
    </row>
    <row r="11964" spans="1:2">
      <c r="A11964" s="365" t="s">
        <v>12111</v>
      </c>
      <c r="B11964" s="366">
        <v>29275.55</v>
      </c>
    </row>
    <row r="11965" spans="1:2">
      <c r="A11965" s="365" t="s">
        <v>12112</v>
      </c>
      <c r="B11965" s="366">
        <v>29257.54</v>
      </c>
    </row>
    <row r="11966" spans="1:2">
      <c r="A11966" s="365" t="s">
        <v>12113</v>
      </c>
      <c r="B11966" s="366">
        <v>552.35</v>
      </c>
    </row>
    <row r="11967" spans="1:2">
      <c r="A11967" s="365" t="s">
        <v>12114</v>
      </c>
      <c r="B11967" s="366">
        <v>528.33000000000004</v>
      </c>
    </row>
    <row r="11968" spans="1:2">
      <c r="A11968" s="365" t="s">
        <v>12115</v>
      </c>
      <c r="B11968" s="366">
        <v>635.20000000000005</v>
      </c>
    </row>
    <row r="11969" spans="1:2">
      <c r="A11969" s="365" t="s">
        <v>12116</v>
      </c>
      <c r="B11969" s="366">
        <v>607.58000000000004</v>
      </c>
    </row>
    <row r="11970" spans="1:2">
      <c r="A11970" s="365" t="s">
        <v>12117</v>
      </c>
      <c r="B11970" s="366">
        <v>563.91</v>
      </c>
    </row>
    <row r="11971" spans="1:2">
      <c r="A11971" s="365" t="s">
        <v>12118</v>
      </c>
      <c r="B11971" s="366">
        <v>539.89</v>
      </c>
    </row>
    <row r="11972" spans="1:2">
      <c r="A11972" s="365" t="s">
        <v>12119</v>
      </c>
      <c r="B11972" s="366">
        <v>648.5</v>
      </c>
    </row>
    <row r="11973" spans="1:2">
      <c r="A11973" s="365" t="s">
        <v>12120</v>
      </c>
      <c r="B11973" s="366">
        <v>620.87</v>
      </c>
    </row>
    <row r="11974" spans="1:2">
      <c r="A11974" s="365" t="s">
        <v>12121</v>
      </c>
      <c r="B11974" s="366">
        <v>500.95</v>
      </c>
    </row>
    <row r="11975" spans="1:2">
      <c r="A11975" s="365" t="s">
        <v>12122</v>
      </c>
      <c r="B11975" s="366">
        <v>476.93</v>
      </c>
    </row>
    <row r="11976" spans="1:2">
      <c r="A11976" s="365" t="s">
        <v>12123</v>
      </c>
      <c r="B11976" s="366">
        <v>576.09</v>
      </c>
    </row>
    <row r="11977" spans="1:2">
      <c r="A11977" s="365" t="s">
        <v>12124</v>
      </c>
      <c r="B11977" s="366">
        <v>548.47</v>
      </c>
    </row>
    <row r="11978" spans="1:2">
      <c r="A11978" s="365" t="s">
        <v>12125</v>
      </c>
      <c r="B11978" s="366">
        <v>558.04</v>
      </c>
    </row>
    <row r="11979" spans="1:2">
      <c r="A11979" s="365" t="s">
        <v>12126</v>
      </c>
      <c r="B11979" s="366">
        <v>534.02</v>
      </c>
    </row>
    <row r="11980" spans="1:2">
      <c r="A11980" s="365" t="s">
        <v>12127</v>
      </c>
      <c r="B11980" s="366">
        <v>641.75</v>
      </c>
    </row>
    <row r="11981" spans="1:2">
      <c r="A11981" s="365" t="s">
        <v>12128</v>
      </c>
      <c r="B11981" s="366">
        <v>614.13</v>
      </c>
    </row>
    <row r="11982" spans="1:2">
      <c r="A11982" s="365" t="s">
        <v>12129</v>
      </c>
      <c r="B11982" s="366">
        <v>691.73</v>
      </c>
    </row>
    <row r="11983" spans="1:2">
      <c r="A11983" s="365" t="s">
        <v>12130</v>
      </c>
      <c r="B11983" s="366">
        <v>667.71</v>
      </c>
    </row>
    <row r="11984" spans="1:2">
      <c r="A11984" s="365" t="s">
        <v>12131</v>
      </c>
      <c r="B11984" s="366">
        <v>795.49</v>
      </c>
    </row>
    <row r="11985" spans="1:2">
      <c r="A11985" s="365" t="s">
        <v>12132</v>
      </c>
      <c r="B11985" s="366">
        <v>767.87</v>
      </c>
    </row>
    <row r="11986" spans="1:2">
      <c r="A11986" s="365" t="s">
        <v>12133</v>
      </c>
      <c r="B11986" s="366">
        <v>686.9</v>
      </c>
    </row>
    <row r="11987" spans="1:2">
      <c r="A11987" s="365" t="s">
        <v>12134</v>
      </c>
      <c r="B11987" s="366">
        <v>662.88</v>
      </c>
    </row>
    <row r="11988" spans="1:2">
      <c r="A11988" s="365" t="s">
        <v>12135</v>
      </c>
      <c r="B11988" s="366">
        <v>789.94</v>
      </c>
    </row>
    <row r="11989" spans="1:2">
      <c r="A11989" s="365" t="s">
        <v>12136</v>
      </c>
      <c r="B11989" s="366">
        <v>762.31</v>
      </c>
    </row>
    <row r="11990" spans="1:2">
      <c r="A11990" s="365" t="s">
        <v>12137</v>
      </c>
      <c r="B11990" s="366">
        <v>474.29</v>
      </c>
    </row>
    <row r="11991" spans="1:2">
      <c r="A11991" s="365" t="s">
        <v>12138</v>
      </c>
      <c r="B11991" s="366">
        <v>456.28</v>
      </c>
    </row>
    <row r="11992" spans="1:2">
      <c r="A11992" s="365" t="s">
        <v>12139</v>
      </c>
      <c r="B11992" s="366">
        <v>545.44000000000005</v>
      </c>
    </row>
    <row r="11993" spans="1:2">
      <c r="A11993" s="365" t="s">
        <v>12140</v>
      </c>
      <c r="B11993" s="366">
        <v>524.72</v>
      </c>
    </row>
    <row r="11994" spans="1:2">
      <c r="A11994" s="365" t="s">
        <v>12141</v>
      </c>
      <c r="B11994" s="366">
        <v>554.91999999999996</v>
      </c>
    </row>
    <row r="11995" spans="1:2">
      <c r="A11995" s="365" t="s">
        <v>12142</v>
      </c>
      <c r="B11995" s="366">
        <v>536.9</v>
      </c>
    </row>
    <row r="11996" spans="1:2">
      <c r="A11996" s="365" t="s">
        <v>12143</v>
      </c>
      <c r="B11996" s="366">
        <v>638.16</v>
      </c>
    </row>
    <row r="11997" spans="1:2">
      <c r="A11997" s="365" t="s">
        <v>12144</v>
      </c>
      <c r="B11997" s="366">
        <v>617.44000000000005</v>
      </c>
    </row>
    <row r="11998" spans="1:2">
      <c r="A11998" s="365" t="s">
        <v>12145</v>
      </c>
      <c r="B11998" s="366">
        <v>751.66</v>
      </c>
    </row>
    <row r="11999" spans="1:2">
      <c r="A11999" s="365" t="s">
        <v>12146</v>
      </c>
      <c r="B11999" s="366">
        <v>727.64</v>
      </c>
    </row>
    <row r="12000" spans="1:2">
      <c r="A12000" s="365" t="s">
        <v>12147</v>
      </c>
      <c r="B12000" s="366">
        <v>864.41</v>
      </c>
    </row>
    <row r="12001" spans="1:2">
      <c r="A12001" s="365" t="s">
        <v>12148</v>
      </c>
      <c r="B12001" s="366">
        <v>836.78</v>
      </c>
    </row>
    <row r="12002" spans="1:2">
      <c r="A12002" s="365" t="s">
        <v>12149</v>
      </c>
      <c r="B12002" s="366">
        <v>629.98</v>
      </c>
    </row>
    <row r="12003" spans="1:2">
      <c r="A12003" s="365" t="s">
        <v>12150</v>
      </c>
      <c r="B12003" s="366">
        <v>605.96</v>
      </c>
    </row>
    <row r="12004" spans="1:2">
      <c r="A12004" s="365" t="s">
        <v>12151</v>
      </c>
      <c r="B12004" s="366">
        <v>724.47</v>
      </c>
    </row>
    <row r="12005" spans="1:2">
      <c r="A12005" s="365" t="s">
        <v>12152</v>
      </c>
      <c r="B12005" s="366">
        <v>696.85</v>
      </c>
    </row>
    <row r="12006" spans="1:2">
      <c r="A12006" s="365" t="s">
        <v>12153</v>
      </c>
      <c r="B12006" s="366">
        <v>905.11</v>
      </c>
    </row>
    <row r="12007" spans="1:2">
      <c r="A12007" s="365" t="s">
        <v>12154</v>
      </c>
      <c r="B12007" s="366">
        <v>881.09</v>
      </c>
    </row>
    <row r="12008" spans="1:2">
      <c r="A12008" s="365" t="s">
        <v>12155</v>
      </c>
      <c r="B12008" s="366">
        <v>1040.8800000000001</v>
      </c>
    </row>
    <row r="12009" spans="1:2">
      <c r="A12009" s="365" t="s">
        <v>12156</v>
      </c>
      <c r="B12009" s="366">
        <v>1013.26</v>
      </c>
    </row>
    <row r="12010" spans="1:2">
      <c r="A12010" s="365" t="s">
        <v>12157</v>
      </c>
      <c r="B12010" s="366">
        <v>990.16</v>
      </c>
    </row>
    <row r="12011" spans="1:2">
      <c r="A12011" s="365" t="s">
        <v>12158</v>
      </c>
      <c r="B12011" s="366">
        <v>966.14</v>
      </c>
    </row>
    <row r="12012" spans="1:2">
      <c r="A12012" s="365" t="s">
        <v>12159</v>
      </c>
      <c r="B12012" s="366">
        <v>1138.18</v>
      </c>
    </row>
    <row r="12013" spans="1:2">
      <c r="A12013" s="365" t="s">
        <v>12160</v>
      </c>
      <c r="B12013" s="366">
        <v>1110.56</v>
      </c>
    </row>
    <row r="12014" spans="1:2">
      <c r="A12014" s="365" t="s">
        <v>12161</v>
      </c>
      <c r="B12014" s="366">
        <v>905.11</v>
      </c>
    </row>
    <row r="12015" spans="1:2">
      <c r="A12015" s="365" t="s">
        <v>12162</v>
      </c>
      <c r="B12015" s="366">
        <v>881.09</v>
      </c>
    </row>
    <row r="12016" spans="1:2">
      <c r="A12016" s="365" t="s">
        <v>12163</v>
      </c>
      <c r="B12016" s="366">
        <v>1040.8800000000001</v>
      </c>
    </row>
    <row r="12017" spans="1:2">
      <c r="A12017" s="365" t="s">
        <v>12164</v>
      </c>
      <c r="B12017" s="366">
        <v>1013.26</v>
      </c>
    </row>
    <row r="12018" spans="1:2">
      <c r="A12018" s="365" t="s">
        <v>12165</v>
      </c>
      <c r="B12018" s="366">
        <v>531.65</v>
      </c>
    </row>
    <row r="12019" spans="1:2">
      <c r="A12019" s="365" t="s">
        <v>12166</v>
      </c>
      <c r="B12019" s="366">
        <v>507.63</v>
      </c>
    </row>
    <row r="12020" spans="1:2">
      <c r="A12020" s="365" t="s">
        <v>12167</v>
      </c>
      <c r="B12020" s="366">
        <v>611.4</v>
      </c>
    </row>
    <row r="12021" spans="1:2">
      <c r="A12021" s="365" t="s">
        <v>12168</v>
      </c>
      <c r="B12021" s="366">
        <v>583.78</v>
      </c>
    </row>
    <row r="12022" spans="1:2">
      <c r="A12022" s="365" t="s">
        <v>12169</v>
      </c>
      <c r="B12022" s="366">
        <v>883.55</v>
      </c>
    </row>
    <row r="12023" spans="1:2">
      <c r="A12023" s="365" t="s">
        <v>12170</v>
      </c>
      <c r="B12023" s="366">
        <v>859.53</v>
      </c>
    </row>
    <row r="12024" spans="1:2">
      <c r="A12024" s="365" t="s">
        <v>12171</v>
      </c>
      <c r="B12024" s="366">
        <v>1016.08</v>
      </c>
    </row>
    <row r="12025" spans="1:2">
      <c r="A12025" s="365" t="s">
        <v>12172</v>
      </c>
      <c r="B12025" s="366">
        <v>988.46</v>
      </c>
    </row>
    <row r="12026" spans="1:2">
      <c r="A12026" s="365" t="s">
        <v>12173</v>
      </c>
      <c r="B12026" s="366">
        <v>593.75</v>
      </c>
    </row>
    <row r="12027" spans="1:2">
      <c r="A12027" s="365" t="s">
        <v>12174</v>
      </c>
      <c r="B12027" s="366">
        <v>569.73</v>
      </c>
    </row>
    <row r="12028" spans="1:2">
      <c r="A12028" s="365" t="s">
        <v>12175</v>
      </c>
      <c r="B12028" s="366">
        <v>682.81</v>
      </c>
    </row>
    <row r="12029" spans="1:2">
      <c r="A12029" s="365" t="s">
        <v>12176</v>
      </c>
      <c r="B12029" s="366">
        <v>655.19000000000005</v>
      </c>
    </row>
    <row r="12030" spans="1:2">
      <c r="A12030" s="365" t="s">
        <v>12177</v>
      </c>
      <c r="B12030" s="366">
        <v>403.91</v>
      </c>
    </row>
    <row r="12031" spans="1:2">
      <c r="A12031" s="365" t="s">
        <v>12178</v>
      </c>
      <c r="B12031" s="366">
        <v>385.9</v>
      </c>
    </row>
    <row r="12032" spans="1:2">
      <c r="A12032" s="365" t="s">
        <v>12179</v>
      </c>
      <c r="B12032" s="366">
        <v>464.5</v>
      </c>
    </row>
    <row r="12033" spans="1:2">
      <c r="A12033" s="365" t="s">
        <v>12180</v>
      </c>
      <c r="B12033" s="366">
        <v>443.78</v>
      </c>
    </row>
    <row r="12034" spans="1:2">
      <c r="A12034" s="365" t="s">
        <v>12181</v>
      </c>
      <c r="B12034" s="366">
        <v>28.36</v>
      </c>
    </row>
    <row r="12035" spans="1:2">
      <c r="A12035" s="365" t="s">
        <v>12182</v>
      </c>
      <c r="B12035" s="366">
        <v>25.36</v>
      </c>
    </row>
    <row r="12036" spans="1:2">
      <c r="A12036" s="365" t="s">
        <v>12183</v>
      </c>
      <c r="B12036" s="366">
        <v>1299.19</v>
      </c>
    </row>
    <row r="12037" spans="1:2">
      <c r="A12037" s="365" t="s">
        <v>12184</v>
      </c>
      <c r="B12037" s="366">
        <v>1281.17</v>
      </c>
    </row>
    <row r="12038" spans="1:2">
      <c r="A12038" s="365" t="s">
        <v>12185</v>
      </c>
      <c r="B12038" s="366">
        <v>1494.07</v>
      </c>
    </row>
    <row r="12039" spans="1:2">
      <c r="A12039" s="365" t="s">
        <v>12186</v>
      </c>
      <c r="B12039" s="366">
        <v>1473.35</v>
      </c>
    </row>
    <row r="12040" spans="1:2">
      <c r="A12040" s="365" t="s">
        <v>12187</v>
      </c>
      <c r="B12040" s="366">
        <v>1237.78</v>
      </c>
    </row>
    <row r="12041" spans="1:2">
      <c r="A12041" s="365" t="s">
        <v>12188</v>
      </c>
      <c r="B12041" s="366">
        <v>1219.76</v>
      </c>
    </row>
    <row r="12042" spans="1:2">
      <c r="A12042" s="365" t="s">
        <v>12189</v>
      </c>
      <c r="B12042" s="366">
        <v>1423.44</v>
      </c>
    </row>
    <row r="12043" spans="1:2">
      <c r="A12043" s="365" t="s">
        <v>12190</v>
      </c>
      <c r="B12043" s="366">
        <v>1402.73</v>
      </c>
    </row>
    <row r="12044" spans="1:2">
      <c r="A12044" s="365" t="s">
        <v>12191</v>
      </c>
      <c r="B12044" s="366">
        <v>1363.7</v>
      </c>
    </row>
    <row r="12045" spans="1:2">
      <c r="A12045" s="365" t="s">
        <v>12192</v>
      </c>
      <c r="B12045" s="366">
        <v>1345.69</v>
      </c>
    </row>
    <row r="12046" spans="1:2">
      <c r="A12046" s="365" t="s">
        <v>12193</v>
      </c>
      <c r="B12046" s="366">
        <v>1568.26</v>
      </c>
    </row>
    <row r="12047" spans="1:2">
      <c r="A12047" s="365" t="s">
        <v>12194</v>
      </c>
      <c r="B12047" s="366">
        <v>1547.54</v>
      </c>
    </row>
    <row r="12048" spans="1:2">
      <c r="A12048" s="365" t="s">
        <v>12195</v>
      </c>
      <c r="B12048" s="366">
        <v>1552.76</v>
      </c>
    </row>
    <row r="12049" spans="1:2">
      <c r="A12049" s="365" t="s">
        <v>12196</v>
      </c>
      <c r="B12049" s="366">
        <v>1534.75</v>
      </c>
    </row>
    <row r="12050" spans="1:2">
      <c r="A12050" s="365" t="s">
        <v>12197</v>
      </c>
      <c r="B12050" s="366">
        <v>1785.68</v>
      </c>
    </row>
    <row r="12051" spans="1:2">
      <c r="A12051" s="365" t="s">
        <v>12198</v>
      </c>
      <c r="B12051" s="366">
        <v>1764.96</v>
      </c>
    </row>
    <row r="12052" spans="1:2">
      <c r="A12052" s="365" t="s">
        <v>12199</v>
      </c>
      <c r="B12052" s="366">
        <v>1333.69</v>
      </c>
    </row>
    <row r="12053" spans="1:2">
      <c r="A12053" s="365" t="s">
        <v>12200</v>
      </c>
      <c r="B12053" s="366">
        <v>1315.67</v>
      </c>
    </row>
    <row r="12054" spans="1:2">
      <c r="A12054" s="365" t="s">
        <v>12201</v>
      </c>
      <c r="B12054" s="366">
        <v>1533.74</v>
      </c>
    </row>
    <row r="12055" spans="1:2">
      <c r="A12055" s="365" t="s">
        <v>12202</v>
      </c>
      <c r="B12055" s="366">
        <v>1513.02</v>
      </c>
    </row>
    <row r="12056" spans="1:2">
      <c r="A12056" s="365" t="s">
        <v>12203</v>
      </c>
      <c r="B12056" s="366">
        <v>1333.69</v>
      </c>
    </row>
    <row r="12057" spans="1:2">
      <c r="A12057" s="365" t="s">
        <v>12204</v>
      </c>
      <c r="B12057" s="366">
        <v>1315.67</v>
      </c>
    </row>
    <row r="12058" spans="1:2">
      <c r="A12058" s="365" t="s">
        <v>12205</v>
      </c>
      <c r="B12058" s="366">
        <v>1533.74</v>
      </c>
    </row>
    <row r="12059" spans="1:2">
      <c r="A12059" s="365" t="s">
        <v>12206</v>
      </c>
      <c r="B12059" s="366">
        <v>1513.02</v>
      </c>
    </row>
    <row r="12060" spans="1:2">
      <c r="A12060" s="365" t="s">
        <v>12207</v>
      </c>
      <c r="B12060" s="366">
        <v>211.32</v>
      </c>
    </row>
    <row r="12061" spans="1:2">
      <c r="A12061" s="365" t="s">
        <v>12208</v>
      </c>
      <c r="B12061" s="366">
        <v>202.31</v>
      </c>
    </row>
    <row r="12062" spans="1:2">
      <c r="A12062" s="365" t="s">
        <v>12209</v>
      </c>
      <c r="B12062" s="366">
        <v>550.76</v>
      </c>
    </row>
    <row r="12063" spans="1:2">
      <c r="A12063" s="365" t="s">
        <v>12210</v>
      </c>
      <c r="B12063" s="366">
        <v>522.53</v>
      </c>
    </row>
    <row r="12064" spans="1:2">
      <c r="A12064" s="365" t="s">
        <v>12211</v>
      </c>
      <c r="B12064" s="366">
        <v>783.11</v>
      </c>
    </row>
    <row r="12065" spans="1:2">
      <c r="A12065" s="365" t="s">
        <v>12212</v>
      </c>
      <c r="B12065" s="366">
        <v>715.26</v>
      </c>
    </row>
    <row r="12066" spans="1:2">
      <c r="A12066" s="365" t="s">
        <v>12213</v>
      </c>
      <c r="B12066" s="366">
        <v>48.22</v>
      </c>
    </row>
    <row r="12067" spans="1:2">
      <c r="A12067" s="365" t="s">
        <v>12214</v>
      </c>
      <c r="B12067" s="366">
        <v>45.1</v>
      </c>
    </row>
    <row r="12068" spans="1:2">
      <c r="A12068" s="365" t="s">
        <v>12215</v>
      </c>
      <c r="B12068" s="366">
        <v>30.18</v>
      </c>
    </row>
    <row r="12069" spans="1:2">
      <c r="A12069" s="365" t="s">
        <v>12216</v>
      </c>
      <c r="B12069" s="366">
        <v>27.06</v>
      </c>
    </row>
    <row r="12070" spans="1:2">
      <c r="A12070" s="365" t="s">
        <v>12217</v>
      </c>
      <c r="B12070" s="366">
        <v>34.119999999999997</v>
      </c>
    </row>
    <row r="12071" spans="1:2">
      <c r="A12071" s="365" t="s">
        <v>12218</v>
      </c>
      <c r="B12071" s="366">
        <v>31</v>
      </c>
    </row>
    <row r="12072" spans="1:2">
      <c r="A12072" s="365" t="s">
        <v>12219</v>
      </c>
      <c r="B12072" s="366">
        <v>169.15</v>
      </c>
    </row>
    <row r="12073" spans="1:2">
      <c r="A12073" s="365" t="s">
        <v>12220</v>
      </c>
      <c r="B12073" s="366">
        <v>167.35</v>
      </c>
    </row>
    <row r="12074" spans="1:2">
      <c r="A12074" s="365" t="s">
        <v>12221</v>
      </c>
      <c r="B12074" s="366">
        <v>908.41</v>
      </c>
    </row>
    <row r="12075" spans="1:2">
      <c r="A12075" s="365" t="s">
        <v>12222</v>
      </c>
      <c r="B12075" s="366">
        <v>820.02</v>
      </c>
    </row>
    <row r="12076" spans="1:2">
      <c r="A12076" s="365" t="s">
        <v>12223</v>
      </c>
      <c r="B12076" s="366">
        <v>113.18</v>
      </c>
    </row>
    <row r="12077" spans="1:2">
      <c r="A12077" s="365" t="s">
        <v>12224</v>
      </c>
      <c r="B12077" s="366">
        <v>108.38</v>
      </c>
    </row>
    <row r="12078" spans="1:2">
      <c r="A12078" s="365" t="s">
        <v>12225</v>
      </c>
      <c r="B12078" s="366">
        <v>94.71</v>
      </c>
    </row>
    <row r="12079" spans="1:2">
      <c r="A12079" s="365" t="s">
        <v>12226</v>
      </c>
      <c r="B12079" s="366">
        <v>92.41</v>
      </c>
    </row>
    <row r="12080" spans="1:2">
      <c r="A12080" s="365" t="s">
        <v>12227</v>
      </c>
      <c r="B12080" s="366">
        <v>120.11</v>
      </c>
    </row>
    <row r="12081" spans="1:2">
      <c r="A12081" s="365" t="s">
        <v>12228</v>
      </c>
      <c r="B12081" s="366">
        <v>117.52</v>
      </c>
    </row>
    <row r="12082" spans="1:2">
      <c r="A12082" s="365" t="s">
        <v>12229</v>
      </c>
      <c r="B12082" s="366">
        <v>148.41</v>
      </c>
    </row>
    <row r="12083" spans="1:2">
      <c r="A12083" s="365" t="s">
        <v>12230</v>
      </c>
      <c r="B12083" s="366">
        <v>145.53</v>
      </c>
    </row>
    <row r="12084" spans="1:2">
      <c r="A12084" s="365" t="s">
        <v>12231</v>
      </c>
      <c r="B12084" s="366">
        <v>193.5</v>
      </c>
    </row>
    <row r="12085" spans="1:2">
      <c r="A12085" s="365" t="s">
        <v>12232</v>
      </c>
      <c r="B12085" s="366">
        <v>190.05</v>
      </c>
    </row>
    <row r="12086" spans="1:2">
      <c r="A12086" s="365" t="s">
        <v>12233</v>
      </c>
      <c r="B12086" s="366">
        <v>335.37</v>
      </c>
    </row>
    <row r="12087" spans="1:2">
      <c r="A12087" s="365" t="s">
        <v>12234</v>
      </c>
      <c r="B12087" s="366">
        <v>330.77</v>
      </c>
    </row>
    <row r="12088" spans="1:2">
      <c r="A12088" s="365" t="s">
        <v>12235</v>
      </c>
      <c r="B12088" s="366">
        <v>155.32</v>
      </c>
    </row>
    <row r="12089" spans="1:2">
      <c r="A12089" s="365" t="s">
        <v>12236</v>
      </c>
      <c r="B12089" s="366">
        <v>152.72999999999999</v>
      </c>
    </row>
    <row r="12090" spans="1:2">
      <c r="A12090" s="365" t="s">
        <v>12237</v>
      </c>
      <c r="B12090" s="366">
        <v>104.33</v>
      </c>
    </row>
    <row r="12091" spans="1:2">
      <c r="A12091" s="365" t="s">
        <v>12238</v>
      </c>
      <c r="B12091" s="366">
        <v>101.75</v>
      </c>
    </row>
    <row r="12092" spans="1:2">
      <c r="A12092" s="365" t="s">
        <v>12239</v>
      </c>
      <c r="B12092" s="366">
        <v>391.69</v>
      </c>
    </row>
    <row r="12093" spans="1:2">
      <c r="A12093" s="365" t="s">
        <v>12240</v>
      </c>
      <c r="B12093" s="366">
        <v>387.96</v>
      </c>
    </row>
    <row r="12094" spans="1:2">
      <c r="A12094" s="365" t="s">
        <v>12241</v>
      </c>
      <c r="B12094" s="366">
        <v>403.1</v>
      </c>
    </row>
    <row r="12095" spans="1:2">
      <c r="A12095" s="365" t="s">
        <v>12242</v>
      </c>
      <c r="B12095" s="366">
        <v>399.66</v>
      </c>
    </row>
    <row r="12096" spans="1:2">
      <c r="A12096" s="365" t="s">
        <v>12243</v>
      </c>
      <c r="B12096" s="366">
        <v>245.96</v>
      </c>
    </row>
    <row r="12097" spans="1:2">
      <c r="A12097" s="365" t="s">
        <v>12244</v>
      </c>
      <c r="B12097" s="366">
        <v>243.37</v>
      </c>
    </row>
    <row r="12098" spans="1:2">
      <c r="A12098" s="365" t="s">
        <v>12245</v>
      </c>
      <c r="B12098" s="366">
        <v>249.27</v>
      </c>
    </row>
    <row r="12099" spans="1:2">
      <c r="A12099" s="365" t="s">
        <v>12246</v>
      </c>
      <c r="B12099" s="366">
        <v>245.82</v>
      </c>
    </row>
    <row r="12100" spans="1:2">
      <c r="A12100" s="365" t="s">
        <v>12247</v>
      </c>
      <c r="B12100" s="366">
        <v>155.32</v>
      </c>
    </row>
    <row r="12101" spans="1:2">
      <c r="A12101" s="365" t="s">
        <v>12248</v>
      </c>
      <c r="B12101" s="366">
        <v>152.72999999999999</v>
      </c>
    </row>
    <row r="12102" spans="1:2">
      <c r="A12102" s="365" t="s">
        <v>12249</v>
      </c>
      <c r="B12102" s="366">
        <v>388.38</v>
      </c>
    </row>
    <row r="12103" spans="1:2">
      <c r="A12103" s="365" t="s">
        <v>12250</v>
      </c>
      <c r="B12103" s="366">
        <v>384.93</v>
      </c>
    </row>
    <row r="12104" spans="1:2">
      <c r="A12104" s="365" t="s">
        <v>12251</v>
      </c>
      <c r="B12104" s="366">
        <v>487.62</v>
      </c>
    </row>
    <row r="12105" spans="1:2">
      <c r="A12105" s="365" t="s">
        <v>12252</v>
      </c>
      <c r="B12105" s="366">
        <v>483.02</v>
      </c>
    </row>
    <row r="12106" spans="1:2">
      <c r="A12106" s="365" t="s">
        <v>12253</v>
      </c>
      <c r="B12106" s="366">
        <v>375.25</v>
      </c>
    </row>
    <row r="12107" spans="1:2">
      <c r="A12107" s="365" t="s">
        <v>12254</v>
      </c>
      <c r="B12107" s="366">
        <v>363.24</v>
      </c>
    </row>
    <row r="12108" spans="1:2">
      <c r="A12108" s="365" t="s">
        <v>12255</v>
      </c>
      <c r="B12108" s="366">
        <v>515</v>
      </c>
    </row>
    <row r="12109" spans="1:2">
      <c r="A12109" s="365" t="s">
        <v>12256</v>
      </c>
      <c r="B12109" s="366">
        <v>515</v>
      </c>
    </row>
    <row r="12110" spans="1:2">
      <c r="A12110" s="365" t="s">
        <v>12257</v>
      </c>
      <c r="B12110" s="366">
        <v>315.89</v>
      </c>
    </row>
    <row r="12111" spans="1:2">
      <c r="A12111" s="365" t="s">
        <v>12258</v>
      </c>
      <c r="B12111" s="366">
        <v>315.89</v>
      </c>
    </row>
    <row r="12112" spans="1:2">
      <c r="A12112" s="365" t="s">
        <v>12259</v>
      </c>
      <c r="B12112" s="366">
        <v>966.42</v>
      </c>
    </row>
    <row r="12113" spans="1:2">
      <c r="A12113" s="365" t="s">
        <v>12260</v>
      </c>
      <c r="B12113" s="366">
        <v>960.68</v>
      </c>
    </row>
    <row r="12114" spans="1:2">
      <c r="A12114" s="365" t="s">
        <v>12261</v>
      </c>
      <c r="B12114" s="366">
        <v>2233.39</v>
      </c>
    </row>
    <row r="12115" spans="1:2">
      <c r="A12115" s="365" t="s">
        <v>12262</v>
      </c>
      <c r="B12115" s="366">
        <v>2224.77</v>
      </c>
    </row>
    <row r="12116" spans="1:2">
      <c r="A12116" s="365" t="s">
        <v>12263</v>
      </c>
      <c r="B12116" s="366">
        <v>11946.88</v>
      </c>
    </row>
    <row r="12117" spans="1:2">
      <c r="A12117" s="365" t="s">
        <v>12264</v>
      </c>
      <c r="B12117" s="366">
        <v>11932.51</v>
      </c>
    </row>
    <row r="12118" spans="1:2">
      <c r="A12118" s="365" t="s">
        <v>12265</v>
      </c>
      <c r="B12118" s="366">
        <v>31.39</v>
      </c>
    </row>
    <row r="12119" spans="1:2">
      <c r="A12119" s="365" t="s">
        <v>12266</v>
      </c>
      <c r="B12119" s="366">
        <v>30.89</v>
      </c>
    </row>
    <row r="12120" spans="1:2">
      <c r="A12120" s="365" t="s">
        <v>12267</v>
      </c>
      <c r="B12120" s="366">
        <v>21.53</v>
      </c>
    </row>
    <row r="12121" spans="1:2">
      <c r="A12121" s="365" t="s">
        <v>12268</v>
      </c>
      <c r="B12121" s="366">
        <v>21.03</v>
      </c>
    </row>
    <row r="12122" spans="1:2">
      <c r="A12122" s="365" t="s">
        <v>12269</v>
      </c>
      <c r="B12122" s="366">
        <v>281.39999999999998</v>
      </c>
    </row>
    <row r="12123" spans="1:2">
      <c r="A12123" s="365" t="s">
        <v>12270</v>
      </c>
      <c r="B12123" s="366">
        <v>279.60000000000002</v>
      </c>
    </row>
    <row r="12124" spans="1:2">
      <c r="A12124" s="365" t="s">
        <v>12271</v>
      </c>
      <c r="B12124" s="366">
        <v>430.27</v>
      </c>
    </row>
    <row r="12125" spans="1:2">
      <c r="A12125" s="365" t="s">
        <v>12272</v>
      </c>
      <c r="B12125" s="366">
        <v>428.47</v>
      </c>
    </row>
    <row r="12126" spans="1:2">
      <c r="A12126" s="365" t="s">
        <v>12273</v>
      </c>
      <c r="B12126" s="366">
        <v>565.1</v>
      </c>
    </row>
    <row r="12127" spans="1:2">
      <c r="A12127" s="365" t="s">
        <v>12274</v>
      </c>
      <c r="B12127" s="366">
        <v>563.29999999999995</v>
      </c>
    </row>
    <row r="12128" spans="1:2">
      <c r="A12128" s="365" t="s">
        <v>12275</v>
      </c>
      <c r="B12128" s="366">
        <v>674.77</v>
      </c>
    </row>
    <row r="12129" spans="1:2">
      <c r="A12129" s="365" t="s">
        <v>12276</v>
      </c>
      <c r="B12129" s="366">
        <v>672.97</v>
      </c>
    </row>
    <row r="12130" spans="1:2">
      <c r="A12130" s="365" t="s">
        <v>12277</v>
      </c>
      <c r="B12130" s="366">
        <v>761.97</v>
      </c>
    </row>
    <row r="12131" spans="1:2">
      <c r="A12131" s="365" t="s">
        <v>12278</v>
      </c>
      <c r="B12131" s="366">
        <v>725.94</v>
      </c>
    </row>
    <row r="12132" spans="1:2">
      <c r="A12132" s="365" t="s">
        <v>12279</v>
      </c>
      <c r="B12132" s="366">
        <v>746.05</v>
      </c>
    </row>
    <row r="12133" spans="1:2">
      <c r="A12133" s="365" t="s">
        <v>12280</v>
      </c>
      <c r="B12133" s="366">
        <v>710.03</v>
      </c>
    </row>
    <row r="12134" spans="1:2">
      <c r="A12134" s="365" t="s">
        <v>12281</v>
      </c>
      <c r="B12134" s="366">
        <v>708.56</v>
      </c>
    </row>
    <row r="12135" spans="1:2">
      <c r="A12135" s="365" t="s">
        <v>12282</v>
      </c>
      <c r="B12135" s="366">
        <v>672.53</v>
      </c>
    </row>
    <row r="12136" spans="1:2">
      <c r="A12136" s="365" t="s">
        <v>12283</v>
      </c>
      <c r="B12136" s="366">
        <v>698.87</v>
      </c>
    </row>
    <row r="12137" spans="1:2">
      <c r="A12137" s="365" t="s">
        <v>12284</v>
      </c>
      <c r="B12137" s="366">
        <v>662.84</v>
      </c>
    </row>
    <row r="12138" spans="1:2">
      <c r="A12138" s="365" t="s">
        <v>12285</v>
      </c>
      <c r="B12138" s="366">
        <v>686.71</v>
      </c>
    </row>
    <row r="12139" spans="1:2">
      <c r="A12139" s="365" t="s">
        <v>12286</v>
      </c>
      <c r="B12139" s="366">
        <v>650.67999999999995</v>
      </c>
    </row>
    <row r="12140" spans="1:2">
      <c r="A12140" s="365" t="s">
        <v>12287</v>
      </c>
      <c r="B12140" s="366">
        <v>1049.72</v>
      </c>
    </row>
    <row r="12141" spans="1:2">
      <c r="A12141" s="365" t="s">
        <v>12288</v>
      </c>
      <c r="B12141" s="366">
        <v>1006.49</v>
      </c>
    </row>
    <row r="12142" spans="1:2">
      <c r="A12142" s="365" t="s">
        <v>12289</v>
      </c>
      <c r="B12142" s="366">
        <v>296.75</v>
      </c>
    </row>
    <row r="12143" spans="1:2">
      <c r="A12143" s="365" t="s">
        <v>12290</v>
      </c>
      <c r="B12143" s="366">
        <v>272.73</v>
      </c>
    </row>
    <row r="12144" spans="1:2">
      <c r="A12144" s="365" t="s">
        <v>12291</v>
      </c>
      <c r="B12144" s="366">
        <v>303.35000000000002</v>
      </c>
    </row>
    <row r="12145" spans="1:2">
      <c r="A12145" s="365" t="s">
        <v>12292</v>
      </c>
      <c r="B12145" s="366">
        <v>279.33</v>
      </c>
    </row>
    <row r="12146" spans="1:2">
      <c r="A12146" s="365" t="s">
        <v>12293</v>
      </c>
      <c r="B12146" s="366">
        <v>307.47000000000003</v>
      </c>
    </row>
    <row r="12147" spans="1:2">
      <c r="A12147" s="365" t="s">
        <v>12294</v>
      </c>
      <c r="B12147" s="366">
        <v>283.45</v>
      </c>
    </row>
    <row r="12148" spans="1:2">
      <c r="A12148" s="365" t="s">
        <v>12295</v>
      </c>
      <c r="B12148" s="366">
        <v>339.4</v>
      </c>
    </row>
    <row r="12149" spans="1:2">
      <c r="A12149" s="365" t="s">
        <v>12296</v>
      </c>
      <c r="B12149" s="366">
        <v>315.38</v>
      </c>
    </row>
    <row r="12150" spans="1:2">
      <c r="A12150" s="365" t="s">
        <v>12297</v>
      </c>
      <c r="B12150" s="366">
        <v>349.75</v>
      </c>
    </row>
    <row r="12151" spans="1:2">
      <c r="A12151" s="365" t="s">
        <v>12298</v>
      </c>
      <c r="B12151" s="366">
        <v>325.73</v>
      </c>
    </row>
    <row r="12152" spans="1:2">
      <c r="A12152" s="365" t="s">
        <v>12299</v>
      </c>
      <c r="B12152" s="366">
        <v>962.34</v>
      </c>
    </row>
    <row r="12153" spans="1:2">
      <c r="A12153" s="365" t="s">
        <v>12300</v>
      </c>
      <c r="B12153" s="366">
        <v>926.31</v>
      </c>
    </row>
    <row r="12154" spans="1:2">
      <c r="A12154" s="365" t="s">
        <v>12301</v>
      </c>
      <c r="B12154" s="366">
        <v>926.32</v>
      </c>
    </row>
    <row r="12155" spans="1:2">
      <c r="A12155" s="365" t="s">
        <v>12302</v>
      </c>
      <c r="B12155" s="366">
        <v>890.3</v>
      </c>
    </row>
    <row r="12156" spans="1:2">
      <c r="A12156" s="365" t="s">
        <v>12303</v>
      </c>
      <c r="B12156" s="366">
        <v>906.06</v>
      </c>
    </row>
    <row r="12157" spans="1:2">
      <c r="A12157" s="365" t="s">
        <v>12304</v>
      </c>
      <c r="B12157" s="366">
        <v>870.03</v>
      </c>
    </row>
    <row r="12158" spans="1:2">
      <c r="A12158" s="365" t="s">
        <v>12305</v>
      </c>
      <c r="B12158" s="366">
        <v>888.08</v>
      </c>
    </row>
    <row r="12159" spans="1:2">
      <c r="A12159" s="365" t="s">
        <v>12306</v>
      </c>
      <c r="B12159" s="366">
        <v>852.05</v>
      </c>
    </row>
    <row r="12160" spans="1:2">
      <c r="A12160" s="365" t="s">
        <v>12307</v>
      </c>
      <c r="B12160" s="366">
        <v>853.95</v>
      </c>
    </row>
    <row r="12161" spans="1:2">
      <c r="A12161" s="365" t="s">
        <v>12308</v>
      </c>
      <c r="B12161" s="366">
        <v>817.92</v>
      </c>
    </row>
    <row r="12162" spans="1:2">
      <c r="A12162" s="365" t="s">
        <v>12309</v>
      </c>
      <c r="B12162" s="366">
        <v>562.38</v>
      </c>
    </row>
    <row r="12163" spans="1:2">
      <c r="A12163" s="365" t="s">
        <v>12310</v>
      </c>
      <c r="B12163" s="366">
        <v>538.36</v>
      </c>
    </row>
    <row r="12164" spans="1:2">
      <c r="A12164" s="365" t="s">
        <v>12311</v>
      </c>
      <c r="B12164" s="366">
        <v>531.92999999999995</v>
      </c>
    </row>
    <row r="12165" spans="1:2">
      <c r="A12165" s="365" t="s">
        <v>12312</v>
      </c>
      <c r="B12165" s="366">
        <v>507.91</v>
      </c>
    </row>
    <row r="12166" spans="1:2">
      <c r="A12166" s="365" t="s">
        <v>12313</v>
      </c>
      <c r="B12166" s="366">
        <v>517.23</v>
      </c>
    </row>
    <row r="12167" spans="1:2">
      <c r="A12167" s="365" t="s">
        <v>12314</v>
      </c>
      <c r="B12167" s="366">
        <v>493.21</v>
      </c>
    </row>
    <row r="12168" spans="1:2">
      <c r="A12168" s="365" t="s">
        <v>12315</v>
      </c>
      <c r="B12168" s="366">
        <v>1187.4100000000001</v>
      </c>
    </row>
    <row r="12169" spans="1:2">
      <c r="A12169" s="365" t="s">
        <v>12316</v>
      </c>
      <c r="B12169" s="366">
        <v>1151.3800000000001</v>
      </c>
    </row>
    <row r="12170" spans="1:2">
      <c r="A12170" s="365" t="s">
        <v>12317</v>
      </c>
      <c r="B12170" s="366">
        <v>1161.24</v>
      </c>
    </row>
    <row r="12171" spans="1:2">
      <c r="A12171" s="365" t="s">
        <v>12318</v>
      </c>
      <c r="B12171" s="366">
        <v>1125.22</v>
      </c>
    </row>
    <row r="12172" spans="1:2">
      <c r="A12172" s="365" t="s">
        <v>12319</v>
      </c>
      <c r="B12172" s="366">
        <v>1109.33</v>
      </c>
    </row>
    <row r="12173" spans="1:2">
      <c r="A12173" s="365" t="s">
        <v>12320</v>
      </c>
      <c r="B12173" s="366">
        <v>1073.3</v>
      </c>
    </row>
    <row r="12174" spans="1:2">
      <c r="A12174" s="365" t="s">
        <v>12321</v>
      </c>
      <c r="B12174" s="366">
        <v>787.45</v>
      </c>
    </row>
    <row r="12175" spans="1:2">
      <c r="A12175" s="365" t="s">
        <v>12322</v>
      </c>
      <c r="B12175" s="366">
        <v>763.43</v>
      </c>
    </row>
    <row r="12176" spans="1:2">
      <c r="A12176" s="365" t="s">
        <v>12323</v>
      </c>
      <c r="B12176" s="366">
        <v>766.85</v>
      </c>
    </row>
    <row r="12177" spans="1:2">
      <c r="A12177" s="365" t="s">
        <v>12324</v>
      </c>
      <c r="B12177" s="366">
        <v>742.83</v>
      </c>
    </row>
    <row r="12178" spans="1:2">
      <c r="A12178" s="365" t="s">
        <v>12325</v>
      </c>
      <c r="B12178" s="366">
        <v>720.5</v>
      </c>
    </row>
    <row r="12179" spans="1:2">
      <c r="A12179" s="365" t="s">
        <v>12326</v>
      </c>
      <c r="B12179" s="366">
        <v>696.48</v>
      </c>
    </row>
    <row r="12180" spans="1:2">
      <c r="A12180" s="365" t="s">
        <v>12327</v>
      </c>
      <c r="B12180" s="366">
        <v>820.43</v>
      </c>
    </row>
    <row r="12181" spans="1:2">
      <c r="A12181" s="365" t="s">
        <v>12328</v>
      </c>
      <c r="B12181" s="366">
        <v>784.4</v>
      </c>
    </row>
    <row r="12182" spans="1:2">
      <c r="A12182" s="365" t="s">
        <v>12329</v>
      </c>
      <c r="B12182" s="366">
        <v>905.39</v>
      </c>
    </row>
    <row r="12183" spans="1:2">
      <c r="A12183" s="365" t="s">
        <v>12330</v>
      </c>
      <c r="B12183" s="366">
        <v>869.37</v>
      </c>
    </row>
    <row r="12184" spans="1:2">
      <c r="A12184" s="365" t="s">
        <v>12331</v>
      </c>
      <c r="B12184" s="366">
        <v>870.45</v>
      </c>
    </row>
    <row r="12185" spans="1:2">
      <c r="A12185" s="365" t="s">
        <v>12332</v>
      </c>
      <c r="B12185" s="366">
        <v>834.42</v>
      </c>
    </row>
    <row r="12186" spans="1:2">
      <c r="A12186" s="365" t="s">
        <v>12333</v>
      </c>
      <c r="B12186" s="366">
        <v>851.26</v>
      </c>
    </row>
    <row r="12187" spans="1:2">
      <c r="A12187" s="365" t="s">
        <v>12334</v>
      </c>
      <c r="B12187" s="366">
        <v>815.23</v>
      </c>
    </row>
    <row r="12188" spans="1:2">
      <c r="A12188" s="365" t="s">
        <v>12335</v>
      </c>
      <c r="B12188" s="366">
        <v>562.38</v>
      </c>
    </row>
    <row r="12189" spans="1:2">
      <c r="A12189" s="365" t="s">
        <v>12336</v>
      </c>
      <c r="B12189" s="366">
        <v>538.36</v>
      </c>
    </row>
    <row r="12190" spans="1:2">
      <c r="A12190" s="365" t="s">
        <v>12337</v>
      </c>
      <c r="B12190" s="366">
        <v>531.92999999999995</v>
      </c>
    </row>
    <row r="12191" spans="1:2">
      <c r="A12191" s="365" t="s">
        <v>12338</v>
      </c>
      <c r="B12191" s="366">
        <v>507.91</v>
      </c>
    </row>
    <row r="12192" spans="1:2">
      <c r="A12192" s="365" t="s">
        <v>12339</v>
      </c>
      <c r="B12192" s="366">
        <v>517.23</v>
      </c>
    </row>
    <row r="12193" spans="1:2">
      <c r="A12193" s="365" t="s">
        <v>12340</v>
      </c>
      <c r="B12193" s="366">
        <v>493.21</v>
      </c>
    </row>
    <row r="12194" spans="1:2">
      <c r="A12194" s="365" t="s">
        <v>12341</v>
      </c>
      <c r="B12194" s="366">
        <v>302.89999999999998</v>
      </c>
    </row>
    <row r="12195" spans="1:2">
      <c r="A12195" s="365" t="s">
        <v>12342</v>
      </c>
      <c r="B12195" s="366">
        <v>278.88</v>
      </c>
    </row>
    <row r="12196" spans="1:2">
      <c r="A12196" s="365" t="s">
        <v>12343</v>
      </c>
      <c r="B12196" s="366">
        <v>291.32</v>
      </c>
    </row>
    <row r="12197" spans="1:2">
      <c r="A12197" s="365" t="s">
        <v>12344</v>
      </c>
      <c r="B12197" s="366">
        <v>267.3</v>
      </c>
    </row>
    <row r="12198" spans="1:2">
      <c r="A12198" s="365" t="s">
        <v>12345</v>
      </c>
      <c r="B12198" s="366">
        <v>276.20999999999998</v>
      </c>
    </row>
    <row r="12199" spans="1:2">
      <c r="A12199" s="365" t="s">
        <v>12346</v>
      </c>
      <c r="B12199" s="366">
        <v>252.19</v>
      </c>
    </row>
    <row r="12200" spans="1:2">
      <c r="A12200" s="365" t="s">
        <v>12347</v>
      </c>
      <c r="B12200" s="366">
        <v>462.83</v>
      </c>
    </row>
    <row r="12201" spans="1:2">
      <c r="A12201" s="365" t="s">
        <v>12348</v>
      </c>
      <c r="B12201" s="366">
        <v>438.81</v>
      </c>
    </row>
    <row r="12202" spans="1:2">
      <c r="A12202" s="365" t="s">
        <v>12349</v>
      </c>
      <c r="B12202" s="366">
        <v>440.72</v>
      </c>
    </row>
    <row r="12203" spans="1:2">
      <c r="A12203" s="365" t="s">
        <v>12350</v>
      </c>
      <c r="B12203" s="366">
        <v>416.7</v>
      </c>
    </row>
    <row r="12204" spans="1:2">
      <c r="A12204" s="365" t="s">
        <v>12351</v>
      </c>
      <c r="B12204" s="366">
        <v>516.36</v>
      </c>
    </row>
    <row r="12205" spans="1:2">
      <c r="A12205" s="365" t="s">
        <v>12352</v>
      </c>
      <c r="B12205" s="366">
        <v>492.34</v>
      </c>
    </row>
    <row r="12206" spans="1:2">
      <c r="A12206" s="365" t="s">
        <v>12353</v>
      </c>
      <c r="B12206" s="366">
        <v>1439.85</v>
      </c>
    </row>
    <row r="12207" spans="1:2">
      <c r="A12207" s="365" t="s">
        <v>12354</v>
      </c>
      <c r="B12207" s="366">
        <v>1403.82</v>
      </c>
    </row>
    <row r="12208" spans="1:2">
      <c r="A12208" s="365" t="s">
        <v>12355</v>
      </c>
      <c r="B12208" s="366">
        <v>1434.28</v>
      </c>
    </row>
    <row r="12209" spans="1:2">
      <c r="A12209" s="365" t="s">
        <v>12356</v>
      </c>
      <c r="B12209" s="366">
        <v>1398.25</v>
      </c>
    </row>
    <row r="12210" spans="1:2">
      <c r="A12210" s="365" t="s">
        <v>12357</v>
      </c>
      <c r="B12210" s="366">
        <v>1598.27</v>
      </c>
    </row>
    <row r="12211" spans="1:2">
      <c r="A12211" s="365" t="s">
        <v>12358</v>
      </c>
      <c r="B12211" s="366">
        <v>1559.24</v>
      </c>
    </row>
    <row r="12212" spans="1:2">
      <c r="A12212" s="365" t="s">
        <v>12359</v>
      </c>
      <c r="B12212" s="366">
        <v>1590.14</v>
      </c>
    </row>
    <row r="12213" spans="1:2">
      <c r="A12213" s="365" t="s">
        <v>12360</v>
      </c>
      <c r="B12213" s="366">
        <v>1551.11</v>
      </c>
    </row>
    <row r="12214" spans="1:2">
      <c r="A12214" s="365" t="s">
        <v>12361</v>
      </c>
      <c r="B12214" s="366">
        <v>1582.02</v>
      </c>
    </row>
    <row r="12215" spans="1:2">
      <c r="A12215" s="365" t="s">
        <v>12362</v>
      </c>
      <c r="B12215" s="366">
        <v>1542.99</v>
      </c>
    </row>
    <row r="12216" spans="1:2">
      <c r="A12216" s="365" t="s">
        <v>12363</v>
      </c>
      <c r="B12216" s="366">
        <v>2738.07</v>
      </c>
    </row>
    <row r="12217" spans="1:2">
      <c r="A12217" s="365" t="s">
        <v>12364</v>
      </c>
      <c r="B12217" s="366">
        <v>2666.01</v>
      </c>
    </row>
    <row r="12218" spans="1:2">
      <c r="A12218" s="365" t="s">
        <v>12365</v>
      </c>
      <c r="B12218" s="366">
        <v>2754.31</v>
      </c>
    </row>
    <row r="12219" spans="1:2">
      <c r="A12219" s="365" t="s">
        <v>12366</v>
      </c>
      <c r="B12219" s="366">
        <v>2682.26</v>
      </c>
    </row>
    <row r="12220" spans="1:2">
      <c r="A12220" s="365" t="s">
        <v>12367</v>
      </c>
      <c r="B12220" s="366">
        <v>3402.22</v>
      </c>
    </row>
    <row r="12221" spans="1:2">
      <c r="A12221" s="365" t="s">
        <v>12368</v>
      </c>
      <c r="B12221" s="366">
        <v>3324.16</v>
      </c>
    </row>
    <row r="12222" spans="1:2">
      <c r="A12222" s="365" t="s">
        <v>12369</v>
      </c>
      <c r="B12222" s="366">
        <v>1039.8900000000001</v>
      </c>
    </row>
    <row r="12223" spans="1:2">
      <c r="A12223" s="365" t="s">
        <v>12370</v>
      </c>
      <c r="B12223" s="366">
        <v>1015.87</v>
      </c>
    </row>
    <row r="12224" spans="1:2">
      <c r="A12224" s="365" t="s">
        <v>12371</v>
      </c>
      <c r="B12224" s="366">
        <v>1039.8900000000001</v>
      </c>
    </row>
    <row r="12225" spans="1:2">
      <c r="A12225" s="365" t="s">
        <v>12372</v>
      </c>
      <c r="B12225" s="366">
        <v>1015.87</v>
      </c>
    </row>
    <row r="12226" spans="1:2">
      <c r="A12226" s="365" t="s">
        <v>12373</v>
      </c>
      <c r="B12226" s="366">
        <v>1372.84</v>
      </c>
    </row>
    <row r="12227" spans="1:2">
      <c r="A12227" s="365" t="s">
        <v>12374</v>
      </c>
      <c r="B12227" s="366">
        <v>1336.81</v>
      </c>
    </row>
    <row r="12228" spans="1:2">
      <c r="A12228" s="365" t="s">
        <v>12375</v>
      </c>
      <c r="B12228" s="366">
        <v>1365.37</v>
      </c>
    </row>
    <row r="12229" spans="1:2">
      <c r="A12229" s="365" t="s">
        <v>12376</v>
      </c>
      <c r="B12229" s="366">
        <v>1329.34</v>
      </c>
    </row>
    <row r="12230" spans="1:2">
      <c r="A12230" s="365" t="s">
        <v>12377</v>
      </c>
      <c r="B12230" s="366">
        <v>1352.95</v>
      </c>
    </row>
    <row r="12231" spans="1:2">
      <c r="A12231" s="365" t="s">
        <v>12378</v>
      </c>
      <c r="B12231" s="366">
        <v>1316.92</v>
      </c>
    </row>
    <row r="12232" spans="1:2">
      <c r="A12232" s="365" t="s">
        <v>12379</v>
      </c>
      <c r="B12232" s="366">
        <v>1712.48</v>
      </c>
    </row>
    <row r="12233" spans="1:2">
      <c r="A12233" s="365" t="s">
        <v>12380</v>
      </c>
      <c r="B12233" s="366">
        <v>1664.44</v>
      </c>
    </row>
    <row r="12234" spans="1:2">
      <c r="A12234" s="365" t="s">
        <v>12381</v>
      </c>
      <c r="B12234" s="366">
        <v>1676.78</v>
      </c>
    </row>
    <row r="12235" spans="1:2">
      <c r="A12235" s="365" t="s">
        <v>12382</v>
      </c>
      <c r="B12235" s="366">
        <v>1628.74</v>
      </c>
    </row>
    <row r="12236" spans="1:2">
      <c r="A12236" s="365" t="s">
        <v>12383</v>
      </c>
      <c r="B12236" s="366">
        <v>3473.61</v>
      </c>
    </row>
    <row r="12237" spans="1:2">
      <c r="A12237" s="365" t="s">
        <v>12384</v>
      </c>
      <c r="B12237" s="366">
        <v>3383.54</v>
      </c>
    </row>
    <row r="12238" spans="1:2">
      <c r="A12238" s="365" t="s">
        <v>12385</v>
      </c>
      <c r="B12238" s="366">
        <v>8963.4699999999993</v>
      </c>
    </row>
    <row r="12239" spans="1:2">
      <c r="A12239" s="365" t="s">
        <v>12386</v>
      </c>
      <c r="B12239" s="366">
        <v>8746.19</v>
      </c>
    </row>
    <row r="12240" spans="1:2">
      <c r="A12240" s="365" t="s">
        <v>12387</v>
      </c>
      <c r="B12240" s="366">
        <v>2438.16</v>
      </c>
    </row>
    <row r="12241" spans="1:2">
      <c r="A12241" s="365" t="s">
        <v>12388</v>
      </c>
      <c r="B12241" s="366">
        <v>2372.11</v>
      </c>
    </row>
    <row r="12242" spans="1:2">
      <c r="A12242" s="365" t="s">
        <v>12389</v>
      </c>
      <c r="B12242" s="366">
        <v>905.82</v>
      </c>
    </row>
    <row r="12243" spans="1:2">
      <c r="A12243" s="365" t="s">
        <v>12390</v>
      </c>
      <c r="B12243" s="366">
        <v>894.39</v>
      </c>
    </row>
    <row r="12244" spans="1:2">
      <c r="A12244" s="365" t="s">
        <v>12391</v>
      </c>
      <c r="B12244" s="366">
        <v>1083.51</v>
      </c>
    </row>
    <row r="12245" spans="1:2">
      <c r="A12245" s="365" t="s">
        <v>12392</v>
      </c>
      <c r="B12245" s="366">
        <v>1014.46</v>
      </c>
    </row>
    <row r="12246" spans="1:2">
      <c r="A12246" s="365" t="s">
        <v>12393</v>
      </c>
      <c r="B12246" s="366">
        <v>1107.8499999999999</v>
      </c>
    </row>
    <row r="12247" spans="1:2">
      <c r="A12247" s="365" t="s">
        <v>12394</v>
      </c>
      <c r="B12247" s="366">
        <v>1038.79</v>
      </c>
    </row>
    <row r="12248" spans="1:2">
      <c r="A12248" s="365" t="s">
        <v>12395</v>
      </c>
      <c r="B12248" s="366">
        <v>1121.6500000000001</v>
      </c>
    </row>
    <row r="12249" spans="1:2">
      <c r="A12249" s="365" t="s">
        <v>12396</v>
      </c>
      <c r="B12249" s="366">
        <v>1052.5999999999999</v>
      </c>
    </row>
    <row r="12250" spans="1:2">
      <c r="A12250" s="365" t="s">
        <v>12397</v>
      </c>
      <c r="B12250" s="366">
        <v>1127.22</v>
      </c>
    </row>
    <row r="12251" spans="1:2">
      <c r="A12251" s="365" t="s">
        <v>12398</v>
      </c>
      <c r="B12251" s="366">
        <v>1058.1600000000001</v>
      </c>
    </row>
    <row r="12252" spans="1:2">
      <c r="A12252" s="365" t="s">
        <v>12399</v>
      </c>
      <c r="B12252" s="366">
        <v>1589.22</v>
      </c>
    </row>
    <row r="12253" spans="1:2">
      <c r="A12253" s="365" t="s">
        <v>12400</v>
      </c>
      <c r="B12253" s="366">
        <v>1553.19</v>
      </c>
    </row>
    <row r="12254" spans="1:2">
      <c r="A12254" s="365" t="s">
        <v>12401</v>
      </c>
      <c r="B12254" s="366">
        <v>1061.06</v>
      </c>
    </row>
    <row r="12255" spans="1:2">
      <c r="A12255" s="365" t="s">
        <v>12402</v>
      </c>
      <c r="B12255" s="366">
        <v>1019.03</v>
      </c>
    </row>
    <row r="12256" spans="1:2">
      <c r="A12256" s="365" t="s">
        <v>12403</v>
      </c>
      <c r="B12256" s="366">
        <v>592.71</v>
      </c>
    </row>
    <row r="12257" spans="1:2">
      <c r="A12257" s="365" t="s">
        <v>12404</v>
      </c>
      <c r="B12257" s="366">
        <v>556.67999999999995</v>
      </c>
    </row>
    <row r="12258" spans="1:2">
      <c r="A12258" s="365" t="s">
        <v>12405</v>
      </c>
      <c r="B12258" s="366">
        <v>772.23</v>
      </c>
    </row>
    <row r="12259" spans="1:2">
      <c r="A12259" s="365" t="s">
        <v>12406</v>
      </c>
      <c r="B12259" s="366">
        <v>703.18</v>
      </c>
    </row>
    <row r="12260" spans="1:2">
      <c r="A12260" s="365" t="s">
        <v>12407</v>
      </c>
      <c r="B12260" s="366">
        <v>2045.68</v>
      </c>
    </row>
    <row r="12261" spans="1:2">
      <c r="A12261" s="365" t="s">
        <v>12408</v>
      </c>
      <c r="B12261" s="366">
        <v>1995.23</v>
      </c>
    </row>
    <row r="12262" spans="1:2">
      <c r="A12262" s="365" t="s">
        <v>12409</v>
      </c>
      <c r="B12262" s="366">
        <v>1236.1199999999999</v>
      </c>
    </row>
    <row r="12263" spans="1:2">
      <c r="A12263" s="365" t="s">
        <v>12410</v>
      </c>
      <c r="B12263" s="366">
        <v>1195.17</v>
      </c>
    </row>
    <row r="12264" spans="1:2">
      <c r="A12264" s="365" t="s">
        <v>12411</v>
      </c>
      <c r="B12264" s="366">
        <v>1265.6099999999999</v>
      </c>
    </row>
    <row r="12265" spans="1:2">
      <c r="A12265" s="365" t="s">
        <v>12412</v>
      </c>
      <c r="B12265" s="366">
        <v>1224.06</v>
      </c>
    </row>
    <row r="12266" spans="1:2">
      <c r="A12266" s="365" t="s">
        <v>12413</v>
      </c>
      <c r="B12266" s="366">
        <v>1322.91</v>
      </c>
    </row>
    <row r="12267" spans="1:2">
      <c r="A12267" s="365" t="s">
        <v>12414</v>
      </c>
      <c r="B12267" s="366">
        <v>1280.76</v>
      </c>
    </row>
    <row r="12268" spans="1:2">
      <c r="A12268" s="365" t="s">
        <v>12415</v>
      </c>
      <c r="B12268" s="366">
        <v>714.42</v>
      </c>
    </row>
    <row r="12269" spans="1:2">
      <c r="A12269" s="365" t="s">
        <v>12416</v>
      </c>
      <c r="B12269" s="366">
        <v>678.39</v>
      </c>
    </row>
    <row r="12270" spans="1:2">
      <c r="A12270" s="365" t="s">
        <v>12417</v>
      </c>
      <c r="B12270" s="366">
        <v>710.38</v>
      </c>
    </row>
    <row r="12271" spans="1:2">
      <c r="A12271" s="365" t="s">
        <v>12418</v>
      </c>
      <c r="B12271" s="366">
        <v>674.35</v>
      </c>
    </row>
    <row r="12272" spans="1:2">
      <c r="A12272" s="365" t="s">
        <v>12419</v>
      </c>
      <c r="B12272" s="366">
        <v>706.34</v>
      </c>
    </row>
    <row r="12273" spans="1:2">
      <c r="A12273" s="365" t="s">
        <v>12420</v>
      </c>
      <c r="B12273" s="366">
        <v>670.31</v>
      </c>
    </row>
    <row r="12274" spans="1:2">
      <c r="A12274" s="365" t="s">
        <v>12421</v>
      </c>
      <c r="B12274" s="366">
        <v>1192.5999999999999</v>
      </c>
    </row>
    <row r="12275" spans="1:2">
      <c r="A12275" s="365" t="s">
        <v>12422</v>
      </c>
      <c r="B12275" s="366">
        <v>1123.54</v>
      </c>
    </row>
    <row r="12276" spans="1:2">
      <c r="A12276" s="365" t="s">
        <v>12423</v>
      </c>
      <c r="B12276" s="366">
        <v>1185.25</v>
      </c>
    </row>
    <row r="12277" spans="1:2">
      <c r="A12277" s="365" t="s">
        <v>12424</v>
      </c>
      <c r="B12277" s="366">
        <v>1116.19</v>
      </c>
    </row>
    <row r="12278" spans="1:2">
      <c r="A12278" s="365" t="s">
        <v>12425</v>
      </c>
      <c r="B12278" s="366">
        <v>1177.9000000000001</v>
      </c>
    </row>
    <row r="12279" spans="1:2">
      <c r="A12279" s="365" t="s">
        <v>12426</v>
      </c>
      <c r="B12279" s="366">
        <v>1108.8499999999999</v>
      </c>
    </row>
    <row r="12280" spans="1:2">
      <c r="A12280" s="365" t="s">
        <v>12427</v>
      </c>
      <c r="B12280" s="366">
        <v>447.78</v>
      </c>
    </row>
    <row r="12281" spans="1:2">
      <c r="A12281" s="365" t="s">
        <v>12428</v>
      </c>
      <c r="B12281" s="366">
        <v>423.76</v>
      </c>
    </row>
    <row r="12282" spans="1:2">
      <c r="A12282" s="365" t="s">
        <v>12429</v>
      </c>
      <c r="B12282" s="366">
        <v>239.43</v>
      </c>
    </row>
    <row r="12283" spans="1:2">
      <c r="A12283" s="365" t="s">
        <v>12430</v>
      </c>
      <c r="B12283" s="366">
        <v>227.42</v>
      </c>
    </row>
    <row r="12284" spans="1:2">
      <c r="A12284" s="365" t="s">
        <v>12431</v>
      </c>
      <c r="B12284" s="366">
        <v>3038.22</v>
      </c>
    </row>
    <row r="12285" spans="1:2">
      <c r="A12285" s="365" t="s">
        <v>12432</v>
      </c>
      <c r="B12285" s="366">
        <v>2966.16</v>
      </c>
    </row>
    <row r="12286" spans="1:2">
      <c r="A12286" s="365" t="s">
        <v>12433</v>
      </c>
      <c r="B12286" s="366">
        <v>1498.7</v>
      </c>
    </row>
    <row r="12287" spans="1:2">
      <c r="A12287" s="365" t="s">
        <v>12434</v>
      </c>
      <c r="B12287" s="366">
        <v>1389</v>
      </c>
    </row>
    <row r="12288" spans="1:2">
      <c r="A12288" s="365" t="s">
        <v>12435</v>
      </c>
      <c r="B12288" s="366">
        <v>1526.47</v>
      </c>
    </row>
    <row r="12289" spans="1:2">
      <c r="A12289" s="365" t="s">
        <v>12436</v>
      </c>
      <c r="B12289" s="366">
        <v>1490.44</v>
      </c>
    </row>
    <row r="12290" spans="1:2">
      <c r="A12290" s="365" t="s">
        <v>12437</v>
      </c>
      <c r="B12290" s="366">
        <v>1769.09</v>
      </c>
    </row>
    <row r="12291" spans="1:2">
      <c r="A12291" s="365" t="s">
        <v>12438</v>
      </c>
      <c r="B12291" s="366">
        <v>1733.06</v>
      </c>
    </row>
    <row r="12292" spans="1:2">
      <c r="A12292" s="365" t="s">
        <v>12439</v>
      </c>
      <c r="B12292" s="366">
        <v>2188.41</v>
      </c>
    </row>
    <row r="12293" spans="1:2">
      <c r="A12293" s="365" t="s">
        <v>12440</v>
      </c>
      <c r="B12293" s="366">
        <v>2146.38</v>
      </c>
    </row>
    <row r="12294" spans="1:2">
      <c r="A12294" s="365" t="s">
        <v>12441</v>
      </c>
      <c r="B12294" s="366">
        <v>1549.93</v>
      </c>
    </row>
    <row r="12295" spans="1:2">
      <c r="A12295" s="365" t="s">
        <v>12442</v>
      </c>
      <c r="B12295" s="366">
        <v>1513.9</v>
      </c>
    </row>
    <row r="12296" spans="1:2">
      <c r="A12296" s="365" t="s">
        <v>12443</v>
      </c>
      <c r="B12296" s="366">
        <v>1302.83</v>
      </c>
    </row>
    <row r="12297" spans="1:2">
      <c r="A12297" s="365" t="s">
        <v>12444</v>
      </c>
      <c r="B12297" s="366">
        <v>1272.81</v>
      </c>
    </row>
    <row r="12298" spans="1:2">
      <c r="A12298" s="365" t="s">
        <v>12445</v>
      </c>
      <c r="B12298" s="366">
        <v>1627.98</v>
      </c>
    </row>
    <row r="12299" spans="1:2">
      <c r="A12299" s="365" t="s">
        <v>12446</v>
      </c>
      <c r="B12299" s="366">
        <v>1573.94</v>
      </c>
    </row>
    <row r="12300" spans="1:2">
      <c r="A12300" s="365" t="s">
        <v>12447</v>
      </c>
      <c r="B12300" s="366">
        <v>2216.13</v>
      </c>
    </row>
    <row r="12301" spans="1:2">
      <c r="A12301" s="365" t="s">
        <v>12448</v>
      </c>
      <c r="B12301" s="366">
        <v>2174.1</v>
      </c>
    </row>
    <row r="12302" spans="1:2">
      <c r="A12302" s="365" t="s">
        <v>12449</v>
      </c>
      <c r="B12302" s="366">
        <v>2869.18</v>
      </c>
    </row>
    <row r="12303" spans="1:2">
      <c r="A12303" s="365" t="s">
        <v>12450</v>
      </c>
      <c r="B12303" s="366">
        <v>2821.14</v>
      </c>
    </row>
    <row r="12304" spans="1:2">
      <c r="A12304" s="365" t="s">
        <v>12451</v>
      </c>
      <c r="B12304" s="366">
        <v>2323.4699999999998</v>
      </c>
    </row>
    <row r="12305" spans="1:2">
      <c r="A12305" s="365" t="s">
        <v>12452</v>
      </c>
      <c r="B12305" s="366">
        <v>2293.4499999999998</v>
      </c>
    </row>
    <row r="12306" spans="1:2">
      <c r="A12306" s="365" t="s">
        <v>12453</v>
      </c>
      <c r="B12306" s="366">
        <v>2658.27</v>
      </c>
    </row>
    <row r="12307" spans="1:2">
      <c r="A12307" s="365" t="s">
        <v>12454</v>
      </c>
      <c r="B12307" s="366">
        <v>2628.25</v>
      </c>
    </row>
    <row r="12308" spans="1:2">
      <c r="A12308" s="365" t="s">
        <v>12455</v>
      </c>
      <c r="B12308" s="366">
        <v>3334.05</v>
      </c>
    </row>
    <row r="12309" spans="1:2">
      <c r="A12309" s="365" t="s">
        <v>12456</v>
      </c>
      <c r="B12309" s="366">
        <v>3292.02</v>
      </c>
    </row>
    <row r="12310" spans="1:2">
      <c r="A12310" s="365" t="s">
        <v>12457</v>
      </c>
      <c r="B12310" s="366">
        <v>4969.29</v>
      </c>
    </row>
    <row r="12311" spans="1:2">
      <c r="A12311" s="365" t="s">
        <v>12458</v>
      </c>
      <c r="B12311" s="366">
        <v>4921.25</v>
      </c>
    </row>
    <row r="12312" spans="1:2">
      <c r="A12312" s="365" t="s">
        <v>12459</v>
      </c>
      <c r="B12312" s="366">
        <v>1296.31</v>
      </c>
    </row>
    <row r="12313" spans="1:2">
      <c r="A12313" s="365" t="s">
        <v>12460</v>
      </c>
      <c r="B12313" s="366">
        <v>1248.27</v>
      </c>
    </row>
    <row r="12314" spans="1:2">
      <c r="A12314" s="365" t="s">
        <v>12461</v>
      </c>
      <c r="B12314" s="366">
        <v>227.07</v>
      </c>
    </row>
    <row r="12315" spans="1:2">
      <c r="A12315" s="365" t="s">
        <v>12462</v>
      </c>
      <c r="B12315" s="366">
        <v>211.47</v>
      </c>
    </row>
    <row r="12316" spans="1:2">
      <c r="A12316" s="365" t="s">
        <v>12463</v>
      </c>
      <c r="B12316" s="366">
        <v>460.84</v>
      </c>
    </row>
    <row r="12317" spans="1:2">
      <c r="A12317" s="365" t="s">
        <v>12464</v>
      </c>
      <c r="B12317" s="366">
        <v>442.83</v>
      </c>
    </row>
    <row r="12318" spans="1:2">
      <c r="A12318" s="365" t="s">
        <v>12465</v>
      </c>
      <c r="B12318" s="366">
        <v>644.58000000000004</v>
      </c>
    </row>
    <row r="12319" spans="1:2">
      <c r="A12319" s="365" t="s">
        <v>12466</v>
      </c>
      <c r="B12319" s="366">
        <v>614.55999999999995</v>
      </c>
    </row>
    <row r="12320" spans="1:2">
      <c r="A12320" s="365" t="s">
        <v>12467</v>
      </c>
      <c r="B12320" s="366">
        <v>227.76</v>
      </c>
    </row>
    <row r="12321" spans="1:2">
      <c r="A12321" s="365" t="s">
        <v>12468</v>
      </c>
      <c r="B12321" s="366">
        <v>215.75</v>
      </c>
    </row>
    <row r="12322" spans="1:2">
      <c r="A12322" s="365" t="s">
        <v>12469</v>
      </c>
      <c r="B12322" s="366">
        <v>404.41</v>
      </c>
    </row>
    <row r="12323" spans="1:2">
      <c r="A12323" s="365" t="s">
        <v>12470</v>
      </c>
      <c r="B12323" s="366">
        <v>392.4</v>
      </c>
    </row>
    <row r="12324" spans="1:2">
      <c r="A12324" s="365" t="s">
        <v>12471</v>
      </c>
      <c r="B12324" s="366">
        <v>292.55</v>
      </c>
    </row>
    <row r="12325" spans="1:2">
      <c r="A12325" s="365" t="s">
        <v>12472</v>
      </c>
      <c r="B12325" s="366">
        <v>269.7</v>
      </c>
    </row>
    <row r="12326" spans="1:2">
      <c r="A12326" s="365" t="s">
        <v>12473</v>
      </c>
      <c r="B12326" s="366">
        <v>1919.52</v>
      </c>
    </row>
    <row r="12327" spans="1:2">
      <c r="A12327" s="365" t="s">
        <v>12474</v>
      </c>
      <c r="B12327" s="366">
        <v>1790.08</v>
      </c>
    </row>
    <row r="12328" spans="1:2">
      <c r="A12328" s="365" t="s">
        <v>12475</v>
      </c>
      <c r="B12328" s="366">
        <v>2288.7199999999998</v>
      </c>
    </row>
    <row r="12329" spans="1:2">
      <c r="A12329" s="365" t="s">
        <v>12476</v>
      </c>
      <c r="B12329" s="366">
        <v>2210.66</v>
      </c>
    </row>
    <row r="12330" spans="1:2">
      <c r="A12330" s="365" t="s">
        <v>12477</v>
      </c>
      <c r="B12330" s="366">
        <v>1287.32</v>
      </c>
    </row>
    <row r="12331" spans="1:2">
      <c r="A12331" s="365" t="s">
        <v>12478</v>
      </c>
      <c r="B12331" s="366">
        <v>1191.24</v>
      </c>
    </row>
    <row r="12332" spans="1:2">
      <c r="A12332" s="365" t="s">
        <v>12479</v>
      </c>
      <c r="B12332" s="366">
        <v>95.12</v>
      </c>
    </row>
    <row r="12333" spans="1:2">
      <c r="A12333" s="365" t="s">
        <v>12480</v>
      </c>
      <c r="B12333" s="366">
        <v>89.11</v>
      </c>
    </row>
    <row r="12334" spans="1:2">
      <c r="A12334" s="365" t="s">
        <v>12481</v>
      </c>
      <c r="B12334" s="366">
        <v>105.25</v>
      </c>
    </row>
    <row r="12335" spans="1:2">
      <c r="A12335" s="365" t="s">
        <v>12482</v>
      </c>
      <c r="B12335" s="366">
        <v>99.24</v>
      </c>
    </row>
    <row r="12336" spans="1:2">
      <c r="A12336" s="365" t="s">
        <v>12483</v>
      </c>
      <c r="B12336" s="366">
        <v>115.05</v>
      </c>
    </row>
    <row r="12337" spans="1:2">
      <c r="A12337" s="365" t="s">
        <v>12484</v>
      </c>
      <c r="B12337" s="366">
        <v>109.04</v>
      </c>
    </row>
    <row r="12338" spans="1:2">
      <c r="A12338" s="365" t="s">
        <v>12485</v>
      </c>
      <c r="B12338" s="366">
        <v>100.01</v>
      </c>
    </row>
    <row r="12339" spans="1:2">
      <c r="A12339" s="365" t="s">
        <v>12486</v>
      </c>
      <c r="B12339" s="366">
        <v>95.21</v>
      </c>
    </row>
    <row r="12340" spans="1:2">
      <c r="A12340" s="365" t="s">
        <v>12487</v>
      </c>
      <c r="B12340" s="366">
        <v>92.14</v>
      </c>
    </row>
    <row r="12341" spans="1:2">
      <c r="A12341" s="365" t="s">
        <v>12488</v>
      </c>
      <c r="B12341" s="366">
        <v>87.33</v>
      </c>
    </row>
    <row r="12342" spans="1:2">
      <c r="A12342" s="365" t="s">
        <v>12489</v>
      </c>
      <c r="B12342" s="366">
        <v>29.71</v>
      </c>
    </row>
    <row r="12343" spans="1:2">
      <c r="A12343" s="365" t="s">
        <v>12490</v>
      </c>
      <c r="B12343" s="366">
        <v>28.56</v>
      </c>
    </row>
    <row r="12344" spans="1:2">
      <c r="A12344" s="365" t="s">
        <v>12491</v>
      </c>
      <c r="B12344" s="366">
        <v>55.86</v>
      </c>
    </row>
    <row r="12345" spans="1:2">
      <c r="A12345" s="365" t="s">
        <v>12492</v>
      </c>
      <c r="B12345" s="366">
        <v>53.76</v>
      </c>
    </row>
    <row r="12346" spans="1:2">
      <c r="A12346" s="365" t="s">
        <v>12493</v>
      </c>
      <c r="B12346" s="366">
        <v>73.97</v>
      </c>
    </row>
    <row r="12347" spans="1:2">
      <c r="A12347" s="365" t="s">
        <v>12494</v>
      </c>
      <c r="B12347" s="366">
        <v>71.87</v>
      </c>
    </row>
    <row r="12348" spans="1:2">
      <c r="A12348" s="365" t="s">
        <v>12495</v>
      </c>
      <c r="B12348" s="366">
        <v>56.03</v>
      </c>
    </row>
    <row r="12349" spans="1:2">
      <c r="A12349" s="365" t="s">
        <v>12496</v>
      </c>
      <c r="B12349" s="366">
        <v>53.93</v>
      </c>
    </row>
    <row r="12350" spans="1:2">
      <c r="A12350" s="365" t="s">
        <v>12497</v>
      </c>
      <c r="B12350" s="366">
        <v>15.45</v>
      </c>
    </row>
    <row r="12351" spans="1:2">
      <c r="A12351" s="365" t="s">
        <v>12498</v>
      </c>
      <c r="B12351" s="366">
        <v>15</v>
      </c>
    </row>
    <row r="12352" spans="1:2">
      <c r="A12352" s="365" t="s">
        <v>12499</v>
      </c>
      <c r="B12352" s="366">
        <v>63.94</v>
      </c>
    </row>
    <row r="12353" spans="1:2">
      <c r="A12353" s="365" t="s">
        <v>12500</v>
      </c>
      <c r="B12353" s="366">
        <v>57.93</v>
      </c>
    </row>
    <row r="12354" spans="1:2">
      <c r="A12354" s="365" t="s">
        <v>12501</v>
      </c>
      <c r="B12354" s="366">
        <v>82.55</v>
      </c>
    </row>
    <row r="12355" spans="1:2">
      <c r="A12355" s="365" t="s">
        <v>12502</v>
      </c>
      <c r="B12355" s="366">
        <v>76.55</v>
      </c>
    </row>
    <row r="12356" spans="1:2">
      <c r="A12356" s="365" t="s">
        <v>12503</v>
      </c>
      <c r="B12356" s="366">
        <v>959.23</v>
      </c>
    </row>
    <row r="12357" spans="1:2">
      <c r="A12357" s="365" t="s">
        <v>12504</v>
      </c>
      <c r="B12357" s="366">
        <v>942.9</v>
      </c>
    </row>
    <row r="12358" spans="1:2">
      <c r="A12358" s="365" t="s">
        <v>12505</v>
      </c>
      <c r="B12358" s="366">
        <v>1294.03</v>
      </c>
    </row>
    <row r="12359" spans="1:2">
      <c r="A12359" s="365" t="s">
        <v>12506</v>
      </c>
      <c r="B12359" s="366">
        <v>1277.7</v>
      </c>
    </row>
    <row r="12360" spans="1:2">
      <c r="A12360" s="365" t="s">
        <v>12507</v>
      </c>
      <c r="B12360" s="366">
        <v>1126.6300000000001</v>
      </c>
    </row>
    <row r="12361" spans="1:2">
      <c r="A12361" s="365" t="s">
        <v>12508</v>
      </c>
      <c r="B12361" s="366">
        <v>1110.3</v>
      </c>
    </row>
    <row r="12362" spans="1:2">
      <c r="A12362" s="365" t="s">
        <v>12509</v>
      </c>
      <c r="B12362" s="366">
        <v>1270.6600000000001</v>
      </c>
    </row>
    <row r="12363" spans="1:2">
      <c r="A12363" s="365" t="s">
        <v>12510</v>
      </c>
      <c r="B12363" s="366">
        <v>1257.45</v>
      </c>
    </row>
    <row r="12364" spans="1:2">
      <c r="A12364" s="365" t="s">
        <v>12511</v>
      </c>
      <c r="B12364" s="366">
        <v>852.16</v>
      </c>
    </row>
    <row r="12365" spans="1:2">
      <c r="A12365" s="365" t="s">
        <v>12512</v>
      </c>
      <c r="B12365" s="366">
        <v>838.95</v>
      </c>
    </row>
    <row r="12366" spans="1:2">
      <c r="A12366" s="365" t="s">
        <v>12513</v>
      </c>
      <c r="B12366" s="366">
        <v>1216.73</v>
      </c>
    </row>
    <row r="12367" spans="1:2">
      <c r="A12367" s="365" t="s">
        <v>12514</v>
      </c>
      <c r="B12367" s="366">
        <v>1210.73</v>
      </c>
    </row>
    <row r="12368" spans="1:2">
      <c r="A12368" s="365" t="s">
        <v>12515</v>
      </c>
      <c r="B12368" s="366">
        <v>787</v>
      </c>
    </row>
    <row r="12369" spans="1:2">
      <c r="A12369" s="365" t="s">
        <v>12516</v>
      </c>
      <c r="B12369" s="366">
        <v>782.5</v>
      </c>
    </row>
    <row r="12370" spans="1:2">
      <c r="A12370" s="365" t="s">
        <v>12517</v>
      </c>
      <c r="B12370" s="366">
        <v>2433.36</v>
      </c>
    </row>
    <row r="12371" spans="1:2">
      <c r="A12371" s="365" t="s">
        <v>12518</v>
      </c>
      <c r="B12371" s="366">
        <v>2293.84</v>
      </c>
    </row>
    <row r="12372" spans="1:2">
      <c r="A12372" s="365" t="s">
        <v>12519</v>
      </c>
      <c r="B12372" s="366">
        <v>698.17</v>
      </c>
    </row>
    <row r="12373" spans="1:2">
      <c r="A12373" s="365" t="s">
        <v>12520</v>
      </c>
      <c r="B12373" s="366">
        <v>681.34</v>
      </c>
    </row>
    <row r="12374" spans="1:2">
      <c r="A12374" s="365" t="s">
        <v>12521</v>
      </c>
      <c r="B12374" s="366">
        <v>25.65</v>
      </c>
    </row>
    <row r="12375" spans="1:2">
      <c r="A12375" s="365" t="s">
        <v>12522</v>
      </c>
      <c r="B12375" s="366">
        <v>25.65</v>
      </c>
    </row>
    <row r="12376" spans="1:2">
      <c r="A12376" s="365" t="s">
        <v>12523</v>
      </c>
      <c r="B12376" s="366">
        <v>41.6</v>
      </c>
    </row>
    <row r="12377" spans="1:2">
      <c r="A12377" s="365" t="s">
        <v>12524</v>
      </c>
      <c r="B12377" s="366">
        <v>41.6</v>
      </c>
    </row>
    <row r="12378" spans="1:2">
      <c r="A12378" s="365" t="s">
        <v>12525</v>
      </c>
      <c r="B12378" s="366">
        <v>56.55</v>
      </c>
    </row>
    <row r="12379" spans="1:2">
      <c r="A12379" s="365" t="s">
        <v>12526</v>
      </c>
      <c r="B12379" s="366">
        <v>56.55</v>
      </c>
    </row>
    <row r="12380" spans="1:2">
      <c r="A12380" s="365" t="s">
        <v>12527</v>
      </c>
      <c r="B12380" s="366">
        <v>29.85</v>
      </c>
    </row>
    <row r="12381" spans="1:2">
      <c r="A12381" s="365" t="s">
        <v>12528</v>
      </c>
      <c r="B12381" s="366">
        <v>29.85</v>
      </c>
    </row>
    <row r="12382" spans="1:2">
      <c r="A12382" s="365" t="s">
        <v>12529</v>
      </c>
      <c r="B12382" s="366">
        <v>50.3</v>
      </c>
    </row>
    <row r="12383" spans="1:2">
      <c r="A12383" s="365" t="s">
        <v>12530</v>
      </c>
      <c r="B12383" s="366">
        <v>50.3</v>
      </c>
    </row>
    <row r="12384" spans="1:2">
      <c r="A12384" s="365" t="s">
        <v>12531</v>
      </c>
      <c r="B12384" s="366">
        <v>65.81</v>
      </c>
    </row>
    <row r="12385" spans="1:2">
      <c r="A12385" s="365" t="s">
        <v>12532</v>
      </c>
      <c r="B12385" s="366">
        <v>65.81</v>
      </c>
    </row>
    <row r="12386" spans="1:2">
      <c r="A12386" s="365" t="s">
        <v>12533</v>
      </c>
      <c r="B12386" s="366">
        <v>83.03</v>
      </c>
    </row>
    <row r="12387" spans="1:2">
      <c r="A12387" s="365" t="s">
        <v>12534</v>
      </c>
      <c r="B12387" s="366">
        <v>83.03</v>
      </c>
    </row>
    <row r="12388" spans="1:2">
      <c r="A12388" s="365" t="s">
        <v>12535</v>
      </c>
      <c r="B12388" s="366">
        <v>112.77</v>
      </c>
    </row>
    <row r="12389" spans="1:2">
      <c r="A12389" s="365" t="s">
        <v>12536</v>
      </c>
      <c r="B12389" s="366">
        <v>112.77</v>
      </c>
    </row>
    <row r="12390" spans="1:2">
      <c r="A12390" s="365" t="s">
        <v>12537</v>
      </c>
      <c r="B12390" s="366">
        <v>53.65</v>
      </c>
    </row>
    <row r="12391" spans="1:2">
      <c r="A12391" s="365" t="s">
        <v>12538</v>
      </c>
      <c r="B12391" s="366">
        <v>53.65</v>
      </c>
    </row>
    <row r="12392" spans="1:2">
      <c r="A12392" s="365" t="s">
        <v>12539</v>
      </c>
      <c r="B12392" s="366">
        <v>73.12</v>
      </c>
    </row>
    <row r="12393" spans="1:2">
      <c r="A12393" s="365" t="s">
        <v>12540</v>
      </c>
      <c r="B12393" s="366">
        <v>73.12</v>
      </c>
    </row>
    <row r="12394" spans="1:2">
      <c r="A12394" s="365" t="s">
        <v>12541</v>
      </c>
      <c r="B12394" s="366">
        <v>42.49</v>
      </c>
    </row>
    <row r="12395" spans="1:2">
      <c r="A12395" s="365" t="s">
        <v>12542</v>
      </c>
      <c r="B12395" s="366">
        <v>42.49</v>
      </c>
    </row>
    <row r="12396" spans="1:2">
      <c r="A12396" s="365" t="s">
        <v>12543</v>
      </c>
      <c r="B12396" s="366">
        <v>14.59</v>
      </c>
    </row>
    <row r="12397" spans="1:2">
      <c r="A12397" s="365" t="s">
        <v>12544</v>
      </c>
      <c r="B12397" s="366">
        <v>14.59</v>
      </c>
    </row>
    <row r="12398" spans="1:2">
      <c r="A12398" s="365" t="s">
        <v>12545</v>
      </c>
      <c r="B12398" s="366">
        <v>37.93</v>
      </c>
    </row>
    <row r="12399" spans="1:2">
      <c r="A12399" s="365" t="s">
        <v>12546</v>
      </c>
      <c r="B12399" s="366">
        <v>37.93</v>
      </c>
    </row>
    <row r="12400" spans="1:2">
      <c r="A12400" s="365" t="s">
        <v>12547</v>
      </c>
      <c r="B12400" s="366">
        <v>58.92</v>
      </c>
    </row>
    <row r="12401" spans="1:2">
      <c r="A12401" s="365" t="s">
        <v>12548</v>
      </c>
      <c r="B12401" s="366">
        <v>58.92</v>
      </c>
    </row>
    <row r="12402" spans="1:2">
      <c r="A12402" s="365" t="s">
        <v>12549</v>
      </c>
      <c r="B12402" s="366">
        <v>92.36</v>
      </c>
    </row>
    <row r="12403" spans="1:2">
      <c r="A12403" s="365" t="s">
        <v>12550</v>
      </c>
      <c r="B12403" s="366">
        <v>92.36</v>
      </c>
    </row>
    <row r="12404" spans="1:2">
      <c r="A12404" s="365" t="s">
        <v>12551</v>
      </c>
      <c r="B12404" s="366">
        <v>1800.92</v>
      </c>
    </row>
    <row r="12405" spans="1:2">
      <c r="A12405" s="365" t="s">
        <v>12552</v>
      </c>
      <c r="B12405" s="366">
        <v>1800.92</v>
      </c>
    </row>
    <row r="12406" spans="1:2">
      <c r="A12406" s="365" t="s">
        <v>12553</v>
      </c>
      <c r="B12406" s="366">
        <v>650.79999999999995</v>
      </c>
    </row>
    <row r="12407" spans="1:2">
      <c r="A12407" s="365" t="s">
        <v>12554</v>
      </c>
      <c r="B12407" s="366">
        <v>650.79999999999995</v>
      </c>
    </row>
    <row r="12408" spans="1:2">
      <c r="A12408" s="365" t="s">
        <v>12555</v>
      </c>
      <c r="B12408" s="366">
        <v>655.39</v>
      </c>
    </row>
    <row r="12409" spans="1:2">
      <c r="A12409" s="365" t="s">
        <v>12556</v>
      </c>
      <c r="B12409" s="366">
        <v>655.39</v>
      </c>
    </row>
    <row r="12410" spans="1:2">
      <c r="A12410" s="365" t="s">
        <v>12557</v>
      </c>
      <c r="B12410" s="366">
        <v>2107.92</v>
      </c>
    </row>
    <row r="12411" spans="1:2">
      <c r="A12411" s="365" t="s">
        <v>12558</v>
      </c>
      <c r="B12411" s="366">
        <v>2107.92</v>
      </c>
    </row>
    <row r="12412" spans="1:2">
      <c r="A12412" s="365" t="s">
        <v>12559</v>
      </c>
      <c r="B12412" s="366">
        <v>974.57</v>
      </c>
    </row>
    <row r="12413" spans="1:2">
      <c r="A12413" s="365" t="s">
        <v>12560</v>
      </c>
      <c r="B12413" s="366">
        <v>974.57</v>
      </c>
    </row>
    <row r="12414" spans="1:2">
      <c r="A12414" s="365" t="s">
        <v>12561</v>
      </c>
      <c r="B12414" s="366">
        <v>272.13</v>
      </c>
    </row>
    <row r="12415" spans="1:2">
      <c r="A12415" s="365" t="s">
        <v>12562</v>
      </c>
      <c r="B12415" s="366">
        <v>272.13</v>
      </c>
    </row>
    <row r="12416" spans="1:2">
      <c r="A12416" s="365" t="s">
        <v>12563</v>
      </c>
      <c r="B12416" s="366">
        <v>667.12</v>
      </c>
    </row>
    <row r="12417" spans="1:2">
      <c r="A12417" s="365" t="s">
        <v>12564</v>
      </c>
      <c r="B12417" s="366">
        <v>667.12</v>
      </c>
    </row>
    <row r="12418" spans="1:2">
      <c r="A12418" s="365" t="s">
        <v>12565</v>
      </c>
      <c r="B12418" s="366">
        <v>184.81</v>
      </c>
    </row>
    <row r="12419" spans="1:2">
      <c r="A12419" s="365" t="s">
        <v>12566</v>
      </c>
      <c r="B12419" s="366">
        <v>184.81</v>
      </c>
    </row>
    <row r="12420" spans="1:2">
      <c r="A12420" s="365" t="s">
        <v>12567</v>
      </c>
      <c r="B12420" s="366">
        <v>326.7</v>
      </c>
    </row>
    <row r="12421" spans="1:2">
      <c r="A12421" s="365" t="s">
        <v>12568</v>
      </c>
      <c r="B12421" s="366">
        <v>326.7</v>
      </c>
    </row>
    <row r="12422" spans="1:2">
      <c r="A12422" s="365" t="s">
        <v>12569</v>
      </c>
      <c r="B12422" s="366">
        <v>457.46</v>
      </c>
    </row>
    <row r="12423" spans="1:2">
      <c r="A12423" s="365" t="s">
        <v>12570</v>
      </c>
      <c r="B12423" s="366">
        <v>457.46</v>
      </c>
    </row>
    <row r="12424" spans="1:2">
      <c r="A12424" s="365" t="s">
        <v>12571</v>
      </c>
      <c r="B12424" s="366">
        <v>116.58</v>
      </c>
    </row>
    <row r="12425" spans="1:2">
      <c r="A12425" s="365" t="s">
        <v>12572</v>
      </c>
      <c r="B12425" s="366">
        <v>116.58</v>
      </c>
    </row>
    <row r="12426" spans="1:2">
      <c r="A12426" s="365" t="s">
        <v>12573</v>
      </c>
      <c r="B12426" s="366">
        <v>753.89</v>
      </c>
    </row>
    <row r="12427" spans="1:2">
      <c r="A12427" s="365" t="s">
        <v>12574</v>
      </c>
      <c r="B12427" s="366">
        <v>753.89</v>
      </c>
    </row>
    <row r="12428" spans="1:2">
      <c r="A12428" s="365" t="s">
        <v>12575</v>
      </c>
      <c r="B12428" s="366">
        <v>478.16</v>
      </c>
    </row>
    <row r="12429" spans="1:2">
      <c r="A12429" s="365" t="s">
        <v>12576</v>
      </c>
      <c r="B12429" s="366">
        <v>478.16</v>
      </c>
    </row>
    <row r="12430" spans="1:2">
      <c r="A12430" s="365" t="s">
        <v>12577</v>
      </c>
      <c r="B12430" s="366">
        <v>96.76</v>
      </c>
    </row>
    <row r="12431" spans="1:2">
      <c r="A12431" s="365" t="s">
        <v>12578</v>
      </c>
      <c r="B12431" s="366">
        <v>96.76</v>
      </c>
    </row>
    <row r="12432" spans="1:2">
      <c r="A12432" s="365" t="s">
        <v>28148</v>
      </c>
      <c r="B12432" s="366">
        <v>124.85</v>
      </c>
    </row>
    <row r="12433" spans="1:2">
      <c r="A12433" s="365" t="s">
        <v>28149</v>
      </c>
      <c r="B12433" s="366">
        <v>124.85</v>
      </c>
    </row>
    <row r="12434" spans="1:2">
      <c r="A12434" s="365" t="s">
        <v>12579</v>
      </c>
      <c r="B12434" s="366">
        <v>277.23</v>
      </c>
    </row>
    <row r="12435" spans="1:2">
      <c r="A12435" s="365" t="s">
        <v>12580</v>
      </c>
      <c r="B12435" s="366">
        <v>277.23</v>
      </c>
    </row>
    <row r="12436" spans="1:2">
      <c r="A12436" s="365" t="s">
        <v>12581</v>
      </c>
      <c r="B12436" s="366">
        <v>98.96</v>
      </c>
    </row>
    <row r="12437" spans="1:2">
      <c r="A12437" s="365" t="s">
        <v>12582</v>
      </c>
      <c r="B12437" s="366">
        <v>98.96</v>
      </c>
    </row>
    <row r="12438" spans="1:2">
      <c r="A12438" s="365" t="s">
        <v>12583</v>
      </c>
      <c r="B12438" s="366">
        <v>87.23</v>
      </c>
    </row>
    <row r="12439" spans="1:2">
      <c r="A12439" s="365" t="s">
        <v>12584</v>
      </c>
      <c r="B12439" s="366">
        <v>87.23</v>
      </c>
    </row>
    <row r="12440" spans="1:2">
      <c r="A12440" s="365" t="s">
        <v>12585</v>
      </c>
      <c r="B12440" s="366">
        <v>100.19</v>
      </c>
    </row>
    <row r="12441" spans="1:2">
      <c r="A12441" s="365" t="s">
        <v>12586</v>
      </c>
      <c r="B12441" s="366">
        <v>100.19</v>
      </c>
    </row>
    <row r="12442" spans="1:2">
      <c r="A12442" s="365" t="s">
        <v>12587</v>
      </c>
      <c r="B12442" s="366">
        <v>546.96</v>
      </c>
    </row>
    <row r="12443" spans="1:2">
      <c r="A12443" s="365" t="s">
        <v>12588</v>
      </c>
      <c r="B12443" s="366">
        <v>546.96</v>
      </c>
    </row>
    <row r="12444" spans="1:2">
      <c r="A12444" s="365" t="s">
        <v>12589</v>
      </c>
      <c r="B12444" s="366">
        <v>452.16</v>
      </c>
    </row>
    <row r="12445" spans="1:2">
      <c r="A12445" s="365" t="s">
        <v>12590</v>
      </c>
      <c r="B12445" s="366">
        <v>452.16</v>
      </c>
    </row>
    <row r="12446" spans="1:2">
      <c r="A12446" s="365" t="s">
        <v>12591</v>
      </c>
      <c r="B12446" s="366">
        <v>729.92</v>
      </c>
    </row>
    <row r="12447" spans="1:2">
      <c r="A12447" s="365" t="s">
        <v>12592</v>
      </c>
      <c r="B12447" s="366">
        <v>729.92</v>
      </c>
    </row>
    <row r="12448" spans="1:2">
      <c r="A12448" s="365" t="s">
        <v>12593</v>
      </c>
      <c r="B12448" s="366">
        <v>334.76</v>
      </c>
    </row>
    <row r="12449" spans="1:2">
      <c r="A12449" s="365" t="s">
        <v>12594</v>
      </c>
      <c r="B12449" s="366">
        <v>334.76</v>
      </c>
    </row>
    <row r="12450" spans="1:2">
      <c r="A12450" s="365" t="s">
        <v>12595</v>
      </c>
      <c r="B12450" s="366">
        <v>2049.65</v>
      </c>
    </row>
    <row r="12451" spans="1:2">
      <c r="A12451" s="365" t="s">
        <v>12596</v>
      </c>
      <c r="B12451" s="366">
        <v>2049.65</v>
      </c>
    </row>
    <row r="12452" spans="1:2">
      <c r="A12452" s="365" t="s">
        <v>12597</v>
      </c>
      <c r="B12452" s="366">
        <v>2329.73</v>
      </c>
    </row>
    <row r="12453" spans="1:2">
      <c r="A12453" s="365" t="s">
        <v>12598</v>
      </c>
      <c r="B12453" s="366">
        <v>2329.73</v>
      </c>
    </row>
    <row r="12454" spans="1:2">
      <c r="A12454" s="365" t="s">
        <v>12599</v>
      </c>
      <c r="B12454" s="366">
        <v>33.31</v>
      </c>
    </row>
    <row r="12455" spans="1:2">
      <c r="A12455" s="365" t="s">
        <v>12600</v>
      </c>
      <c r="B12455" s="366">
        <v>33.31</v>
      </c>
    </row>
    <row r="12456" spans="1:2">
      <c r="A12456" s="365" t="s">
        <v>12601</v>
      </c>
      <c r="B12456" s="366">
        <v>189.06</v>
      </c>
    </row>
    <row r="12457" spans="1:2">
      <c r="A12457" s="365" t="s">
        <v>12602</v>
      </c>
      <c r="B12457" s="366">
        <v>189.06</v>
      </c>
    </row>
    <row r="12458" spans="1:2">
      <c r="A12458" s="365" t="s">
        <v>12603</v>
      </c>
      <c r="B12458" s="366">
        <v>50.97</v>
      </c>
    </row>
    <row r="12459" spans="1:2">
      <c r="A12459" s="365" t="s">
        <v>12604</v>
      </c>
      <c r="B12459" s="366">
        <v>50.97</v>
      </c>
    </row>
    <row r="12460" spans="1:2">
      <c r="A12460" s="365" t="s">
        <v>12605</v>
      </c>
      <c r="B12460" s="366">
        <v>38.56</v>
      </c>
    </row>
    <row r="12461" spans="1:2">
      <c r="A12461" s="365" t="s">
        <v>12606</v>
      </c>
      <c r="B12461" s="366">
        <v>38.56</v>
      </c>
    </row>
    <row r="12462" spans="1:2">
      <c r="A12462" s="365" t="s">
        <v>12607</v>
      </c>
      <c r="B12462" s="366">
        <v>449.68</v>
      </c>
    </row>
    <row r="12463" spans="1:2">
      <c r="A12463" s="365" t="s">
        <v>12608</v>
      </c>
      <c r="B12463" s="366">
        <v>449.68</v>
      </c>
    </row>
    <row r="12464" spans="1:2">
      <c r="A12464" s="365" t="s">
        <v>12609</v>
      </c>
      <c r="B12464" s="366">
        <v>45.75</v>
      </c>
    </row>
    <row r="12465" spans="1:2">
      <c r="A12465" s="365" t="s">
        <v>12610</v>
      </c>
      <c r="B12465" s="366">
        <v>45.75</v>
      </c>
    </row>
    <row r="12466" spans="1:2">
      <c r="A12466" s="365" t="s">
        <v>12611</v>
      </c>
      <c r="B12466" s="366">
        <v>136.43</v>
      </c>
    </row>
    <row r="12467" spans="1:2">
      <c r="A12467" s="365" t="s">
        <v>12612</v>
      </c>
      <c r="B12467" s="366">
        <v>136.43</v>
      </c>
    </row>
    <row r="12468" spans="1:2">
      <c r="A12468" s="365" t="s">
        <v>12613</v>
      </c>
      <c r="B12468" s="366">
        <v>89.15</v>
      </c>
    </row>
    <row r="12469" spans="1:2">
      <c r="A12469" s="365" t="s">
        <v>12614</v>
      </c>
      <c r="B12469" s="366">
        <v>89.15</v>
      </c>
    </row>
    <row r="12470" spans="1:2">
      <c r="A12470" s="365" t="s">
        <v>12615</v>
      </c>
      <c r="B12470" s="366">
        <v>132.77000000000001</v>
      </c>
    </row>
    <row r="12471" spans="1:2">
      <c r="A12471" s="365" t="s">
        <v>12616</v>
      </c>
      <c r="B12471" s="366">
        <v>132.77000000000001</v>
      </c>
    </row>
    <row r="12472" spans="1:2">
      <c r="A12472" s="365" t="s">
        <v>12617</v>
      </c>
      <c r="B12472" s="366">
        <v>230.21</v>
      </c>
    </row>
    <row r="12473" spans="1:2">
      <c r="A12473" s="365" t="s">
        <v>12618</v>
      </c>
      <c r="B12473" s="366">
        <v>230.21</v>
      </c>
    </row>
    <row r="12474" spans="1:2">
      <c r="A12474" s="365" t="s">
        <v>12619</v>
      </c>
      <c r="B12474" s="366">
        <v>279.64999999999998</v>
      </c>
    </row>
    <row r="12475" spans="1:2">
      <c r="A12475" s="365" t="s">
        <v>12620</v>
      </c>
      <c r="B12475" s="366">
        <v>279.64999999999998</v>
      </c>
    </row>
    <row r="12476" spans="1:2">
      <c r="A12476" s="365" t="s">
        <v>12621</v>
      </c>
      <c r="B12476" s="366">
        <v>365.07</v>
      </c>
    </row>
    <row r="12477" spans="1:2">
      <c r="A12477" s="365" t="s">
        <v>12622</v>
      </c>
      <c r="B12477" s="366">
        <v>365.07</v>
      </c>
    </row>
    <row r="12478" spans="1:2">
      <c r="A12478" s="365" t="s">
        <v>12623</v>
      </c>
      <c r="B12478" s="366">
        <v>520.75</v>
      </c>
    </row>
    <row r="12479" spans="1:2">
      <c r="A12479" s="365" t="s">
        <v>12624</v>
      </c>
      <c r="B12479" s="366">
        <v>520.75</v>
      </c>
    </row>
    <row r="12480" spans="1:2">
      <c r="A12480" s="365" t="s">
        <v>12625</v>
      </c>
      <c r="B12480" s="366">
        <v>690.13</v>
      </c>
    </row>
    <row r="12481" spans="1:2">
      <c r="A12481" s="365" t="s">
        <v>12626</v>
      </c>
      <c r="B12481" s="366">
        <v>690.13</v>
      </c>
    </row>
    <row r="12482" spans="1:2">
      <c r="A12482" s="365" t="s">
        <v>12627</v>
      </c>
      <c r="B12482" s="366">
        <v>1084.57</v>
      </c>
    </row>
    <row r="12483" spans="1:2">
      <c r="A12483" s="365" t="s">
        <v>12628</v>
      </c>
      <c r="B12483" s="366">
        <v>1084.57</v>
      </c>
    </row>
    <row r="12484" spans="1:2">
      <c r="A12484" s="365" t="s">
        <v>12629</v>
      </c>
      <c r="B12484" s="366">
        <v>296.7</v>
      </c>
    </row>
    <row r="12485" spans="1:2">
      <c r="A12485" s="365" t="s">
        <v>12630</v>
      </c>
      <c r="B12485" s="366">
        <v>296.7</v>
      </c>
    </row>
    <row r="12486" spans="1:2">
      <c r="A12486" s="365" t="s">
        <v>12631</v>
      </c>
      <c r="B12486" s="366">
        <v>156.96</v>
      </c>
    </row>
    <row r="12487" spans="1:2">
      <c r="A12487" s="365" t="s">
        <v>12632</v>
      </c>
      <c r="B12487" s="366">
        <v>156.96</v>
      </c>
    </row>
    <row r="12488" spans="1:2">
      <c r="A12488" s="365" t="s">
        <v>12633</v>
      </c>
      <c r="B12488" s="366">
        <v>219.08</v>
      </c>
    </row>
    <row r="12489" spans="1:2">
      <c r="A12489" s="365" t="s">
        <v>12634</v>
      </c>
      <c r="B12489" s="366">
        <v>219.08</v>
      </c>
    </row>
    <row r="12490" spans="1:2">
      <c r="A12490" s="365" t="s">
        <v>12635</v>
      </c>
      <c r="B12490" s="366">
        <v>1509.27</v>
      </c>
    </row>
    <row r="12491" spans="1:2">
      <c r="A12491" s="365" t="s">
        <v>12636</v>
      </c>
      <c r="B12491" s="366">
        <v>1509.27</v>
      </c>
    </row>
    <row r="12492" spans="1:2">
      <c r="A12492" s="365" t="s">
        <v>12637</v>
      </c>
      <c r="B12492" s="366">
        <v>619.45000000000005</v>
      </c>
    </row>
    <row r="12493" spans="1:2">
      <c r="A12493" s="365" t="s">
        <v>12638</v>
      </c>
      <c r="B12493" s="366">
        <v>619.45000000000005</v>
      </c>
    </row>
    <row r="12494" spans="1:2">
      <c r="A12494" s="365" t="s">
        <v>12639</v>
      </c>
      <c r="B12494" s="366">
        <v>619.45000000000005</v>
      </c>
    </row>
    <row r="12495" spans="1:2">
      <c r="A12495" s="365" t="s">
        <v>12640</v>
      </c>
      <c r="B12495" s="366">
        <v>619.45000000000005</v>
      </c>
    </row>
    <row r="12496" spans="1:2">
      <c r="A12496" s="365" t="s">
        <v>12641</v>
      </c>
      <c r="B12496" s="366">
        <v>37.26</v>
      </c>
    </row>
    <row r="12497" spans="1:2">
      <c r="A12497" s="365" t="s">
        <v>12642</v>
      </c>
      <c r="B12497" s="366">
        <v>37.26</v>
      </c>
    </row>
    <row r="12498" spans="1:2">
      <c r="A12498" s="365" t="s">
        <v>12643</v>
      </c>
      <c r="B12498" s="366">
        <v>409.79</v>
      </c>
    </row>
    <row r="12499" spans="1:2">
      <c r="A12499" s="365" t="s">
        <v>12644</v>
      </c>
      <c r="B12499" s="366">
        <v>409.79</v>
      </c>
    </row>
    <row r="12500" spans="1:2">
      <c r="A12500" s="365" t="s">
        <v>12645</v>
      </c>
      <c r="B12500" s="366">
        <v>37.26</v>
      </c>
    </row>
    <row r="12501" spans="1:2">
      <c r="A12501" s="365" t="s">
        <v>12646</v>
      </c>
      <c r="B12501" s="366">
        <v>37.26</v>
      </c>
    </row>
    <row r="12502" spans="1:2">
      <c r="A12502" s="365" t="s">
        <v>28150</v>
      </c>
      <c r="B12502" s="366">
        <v>77.180000000000007</v>
      </c>
    </row>
    <row r="12503" spans="1:2">
      <c r="A12503" s="365" t="s">
        <v>28151</v>
      </c>
      <c r="B12503" s="366">
        <v>77.180000000000007</v>
      </c>
    </row>
    <row r="12504" spans="1:2">
      <c r="A12504" s="365" t="s">
        <v>12647</v>
      </c>
      <c r="B12504" s="366">
        <v>121.87</v>
      </c>
    </row>
    <row r="12505" spans="1:2">
      <c r="A12505" s="365" t="s">
        <v>12648</v>
      </c>
      <c r="B12505" s="366">
        <v>121.87</v>
      </c>
    </row>
    <row r="12506" spans="1:2">
      <c r="A12506" s="365" t="s">
        <v>12649</v>
      </c>
      <c r="B12506" s="366">
        <v>30.8</v>
      </c>
    </row>
    <row r="12507" spans="1:2">
      <c r="A12507" s="365" t="s">
        <v>12650</v>
      </c>
      <c r="B12507" s="366">
        <v>30.8</v>
      </c>
    </row>
    <row r="12508" spans="1:2">
      <c r="A12508" s="365" t="s">
        <v>12651</v>
      </c>
      <c r="B12508" s="366">
        <v>7.98</v>
      </c>
    </row>
    <row r="12509" spans="1:2">
      <c r="A12509" s="365" t="s">
        <v>12652</v>
      </c>
      <c r="B12509" s="366">
        <v>7.98</v>
      </c>
    </row>
    <row r="12510" spans="1:2">
      <c r="A12510" s="365" t="s">
        <v>12653</v>
      </c>
      <c r="B12510" s="366">
        <v>12.26</v>
      </c>
    </row>
    <row r="12511" spans="1:2">
      <c r="A12511" s="365" t="s">
        <v>12654</v>
      </c>
      <c r="B12511" s="366">
        <v>12.26</v>
      </c>
    </row>
    <row r="12512" spans="1:2">
      <c r="A12512" s="365" t="s">
        <v>12655</v>
      </c>
      <c r="B12512" s="366">
        <v>166.52</v>
      </c>
    </row>
    <row r="12513" spans="1:2">
      <c r="A12513" s="365" t="s">
        <v>12656</v>
      </c>
      <c r="B12513" s="366">
        <v>166.52</v>
      </c>
    </row>
    <row r="12514" spans="1:2">
      <c r="A12514" s="365" t="s">
        <v>12657</v>
      </c>
      <c r="B12514" s="366">
        <v>45.86</v>
      </c>
    </row>
    <row r="12515" spans="1:2">
      <c r="A12515" s="365" t="s">
        <v>12658</v>
      </c>
      <c r="B12515" s="366">
        <v>45.86</v>
      </c>
    </row>
    <row r="12516" spans="1:2">
      <c r="A12516" s="365" t="s">
        <v>12659</v>
      </c>
      <c r="B12516" s="366">
        <v>57.2</v>
      </c>
    </row>
    <row r="12517" spans="1:2">
      <c r="A12517" s="365" t="s">
        <v>12660</v>
      </c>
      <c r="B12517" s="366">
        <v>57.2</v>
      </c>
    </row>
    <row r="12518" spans="1:2">
      <c r="A12518" s="365" t="s">
        <v>12661</v>
      </c>
      <c r="B12518" s="366">
        <v>17.96</v>
      </c>
    </row>
    <row r="12519" spans="1:2">
      <c r="A12519" s="365" t="s">
        <v>12662</v>
      </c>
      <c r="B12519" s="366">
        <v>17.96</v>
      </c>
    </row>
    <row r="12520" spans="1:2">
      <c r="A12520" s="365" t="s">
        <v>12663</v>
      </c>
      <c r="B12520" s="366">
        <v>46.67</v>
      </c>
    </row>
    <row r="12521" spans="1:2">
      <c r="A12521" s="365" t="s">
        <v>12664</v>
      </c>
      <c r="B12521" s="366">
        <v>46.67</v>
      </c>
    </row>
    <row r="12522" spans="1:2">
      <c r="A12522" s="365" t="s">
        <v>12665</v>
      </c>
      <c r="B12522" s="366">
        <v>13.76</v>
      </c>
    </row>
    <row r="12523" spans="1:2">
      <c r="A12523" s="365" t="s">
        <v>12666</v>
      </c>
      <c r="B12523" s="366">
        <v>13.76</v>
      </c>
    </row>
    <row r="12524" spans="1:2">
      <c r="A12524" s="365" t="s">
        <v>12667</v>
      </c>
      <c r="B12524" s="366">
        <v>49.12</v>
      </c>
    </row>
    <row r="12525" spans="1:2">
      <c r="A12525" s="365" t="s">
        <v>12668</v>
      </c>
      <c r="B12525" s="366">
        <v>49.12</v>
      </c>
    </row>
    <row r="12526" spans="1:2">
      <c r="A12526" s="365" t="s">
        <v>12669</v>
      </c>
      <c r="B12526" s="366">
        <v>24.94</v>
      </c>
    </row>
    <row r="12527" spans="1:2">
      <c r="A12527" s="365" t="s">
        <v>12670</v>
      </c>
      <c r="B12527" s="366">
        <v>24.94</v>
      </c>
    </row>
    <row r="12528" spans="1:2">
      <c r="A12528" s="365" t="s">
        <v>12671</v>
      </c>
      <c r="B12528" s="366">
        <v>42.14</v>
      </c>
    </row>
    <row r="12529" spans="1:2">
      <c r="A12529" s="365" t="s">
        <v>12672</v>
      </c>
      <c r="B12529" s="366">
        <v>42.14</v>
      </c>
    </row>
    <row r="12530" spans="1:2">
      <c r="A12530" s="365" t="s">
        <v>12673</v>
      </c>
      <c r="B12530" s="366">
        <v>4.17</v>
      </c>
    </row>
    <row r="12531" spans="1:2">
      <c r="A12531" s="365" t="s">
        <v>12674</v>
      </c>
      <c r="B12531" s="366">
        <v>4.17</v>
      </c>
    </row>
    <row r="12532" spans="1:2">
      <c r="A12532" s="365" t="s">
        <v>12675</v>
      </c>
      <c r="B12532" s="366">
        <v>8.68</v>
      </c>
    </row>
    <row r="12533" spans="1:2">
      <c r="A12533" s="365" t="s">
        <v>12676</v>
      </c>
      <c r="B12533" s="366">
        <v>8.68</v>
      </c>
    </row>
    <row r="12534" spans="1:2">
      <c r="A12534" s="365" t="s">
        <v>12677</v>
      </c>
      <c r="B12534" s="366">
        <v>16.03</v>
      </c>
    </row>
    <row r="12535" spans="1:2">
      <c r="A12535" s="365" t="s">
        <v>12678</v>
      </c>
      <c r="B12535" s="366">
        <v>16.03</v>
      </c>
    </row>
    <row r="12536" spans="1:2">
      <c r="A12536" s="365" t="s">
        <v>12679</v>
      </c>
      <c r="B12536" s="366">
        <v>51.45</v>
      </c>
    </row>
    <row r="12537" spans="1:2">
      <c r="A12537" s="365" t="s">
        <v>12680</v>
      </c>
      <c r="B12537" s="366">
        <v>51.45</v>
      </c>
    </row>
    <row r="12538" spans="1:2">
      <c r="A12538" s="365" t="s">
        <v>12681</v>
      </c>
      <c r="B12538" s="366">
        <v>11.98</v>
      </c>
    </row>
    <row r="12539" spans="1:2">
      <c r="A12539" s="365" t="s">
        <v>12682</v>
      </c>
      <c r="B12539" s="366">
        <v>11.98</v>
      </c>
    </row>
    <row r="12540" spans="1:2">
      <c r="A12540" s="365" t="s">
        <v>12683</v>
      </c>
      <c r="B12540" s="366">
        <v>54.24</v>
      </c>
    </row>
    <row r="12541" spans="1:2">
      <c r="A12541" s="365" t="s">
        <v>12684</v>
      </c>
      <c r="B12541" s="366">
        <v>54.24</v>
      </c>
    </row>
    <row r="12542" spans="1:2">
      <c r="A12542" s="365" t="s">
        <v>12685</v>
      </c>
      <c r="B12542" s="366">
        <v>6.13</v>
      </c>
    </row>
    <row r="12543" spans="1:2">
      <c r="A12543" s="365" t="s">
        <v>12686</v>
      </c>
      <c r="B12543" s="366">
        <v>6.13</v>
      </c>
    </row>
    <row r="12544" spans="1:2">
      <c r="A12544" s="365" t="s">
        <v>12687</v>
      </c>
      <c r="B12544" s="366">
        <v>9.5</v>
      </c>
    </row>
    <row r="12545" spans="1:2">
      <c r="A12545" s="365" t="s">
        <v>12688</v>
      </c>
      <c r="B12545" s="366">
        <v>9.5</v>
      </c>
    </row>
    <row r="12546" spans="1:2">
      <c r="A12546" s="365" t="s">
        <v>12689</v>
      </c>
      <c r="B12546" s="366">
        <v>60.96</v>
      </c>
    </row>
    <row r="12547" spans="1:2">
      <c r="A12547" s="365" t="s">
        <v>12690</v>
      </c>
      <c r="B12547" s="366">
        <v>60.96</v>
      </c>
    </row>
    <row r="12548" spans="1:2">
      <c r="A12548" s="365" t="s">
        <v>12691</v>
      </c>
      <c r="B12548" s="366">
        <v>51.29</v>
      </c>
    </row>
    <row r="12549" spans="1:2">
      <c r="A12549" s="365" t="s">
        <v>12692</v>
      </c>
      <c r="B12549" s="366">
        <v>51.29</v>
      </c>
    </row>
    <row r="12550" spans="1:2">
      <c r="A12550" s="365" t="s">
        <v>12693</v>
      </c>
      <c r="B12550" s="366">
        <v>153.66</v>
      </c>
    </row>
    <row r="12551" spans="1:2">
      <c r="A12551" s="365" t="s">
        <v>12694</v>
      </c>
      <c r="B12551" s="366">
        <v>153.66</v>
      </c>
    </row>
    <row r="12552" spans="1:2">
      <c r="A12552" s="365" t="s">
        <v>12695</v>
      </c>
      <c r="B12552" s="366">
        <v>15.18</v>
      </c>
    </row>
    <row r="12553" spans="1:2">
      <c r="A12553" s="365" t="s">
        <v>12696</v>
      </c>
      <c r="B12553" s="366">
        <v>15.18</v>
      </c>
    </row>
    <row r="12554" spans="1:2">
      <c r="A12554" s="365" t="s">
        <v>12697</v>
      </c>
      <c r="B12554" s="366">
        <v>55.51</v>
      </c>
    </row>
    <row r="12555" spans="1:2">
      <c r="A12555" s="365" t="s">
        <v>12698</v>
      </c>
      <c r="B12555" s="366">
        <v>55.51</v>
      </c>
    </row>
    <row r="12556" spans="1:2">
      <c r="A12556" s="365" t="s">
        <v>12699</v>
      </c>
      <c r="B12556" s="366">
        <v>96.42</v>
      </c>
    </row>
    <row r="12557" spans="1:2">
      <c r="A12557" s="365" t="s">
        <v>12700</v>
      </c>
      <c r="B12557" s="366">
        <v>96.42</v>
      </c>
    </row>
    <row r="12558" spans="1:2">
      <c r="A12558" s="365" t="s">
        <v>12701</v>
      </c>
      <c r="B12558" s="366">
        <v>5.87</v>
      </c>
    </row>
    <row r="12559" spans="1:2">
      <c r="A12559" s="365" t="s">
        <v>12702</v>
      </c>
      <c r="B12559" s="366">
        <v>5.87</v>
      </c>
    </row>
    <row r="12560" spans="1:2">
      <c r="A12560" s="365" t="s">
        <v>12703</v>
      </c>
      <c r="B12560" s="366">
        <v>7.42</v>
      </c>
    </row>
    <row r="12561" spans="1:2">
      <c r="A12561" s="365" t="s">
        <v>12704</v>
      </c>
      <c r="B12561" s="366">
        <v>7.42</v>
      </c>
    </row>
    <row r="12562" spans="1:2">
      <c r="A12562" s="365" t="s">
        <v>12705</v>
      </c>
      <c r="B12562" s="366">
        <v>48.51</v>
      </c>
    </row>
    <row r="12563" spans="1:2">
      <c r="A12563" s="365" t="s">
        <v>12706</v>
      </c>
      <c r="B12563" s="366">
        <v>48.51</v>
      </c>
    </row>
    <row r="12564" spans="1:2">
      <c r="A12564" s="365" t="s">
        <v>12707</v>
      </c>
      <c r="B12564" s="366">
        <v>25.57</v>
      </c>
    </row>
    <row r="12565" spans="1:2">
      <c r="A12565" s="365" t="s">
        <v>12708</v>
      </c>
      <c r="B12565" s="366">
        <v>25.57</v>
      </c>
    </row>
    <row r="12566" spans="1:2">
      <c r="A12566" s="365" t="s">
        <v>12709</v>
      </c>
      <c r="B12566" s="366">
        <v>152.62</v>
      </c>
    </row>
    <row r="12567" spans="1:2">
      <c r="A12567" s="365" t="s">
        <v>12710</v>
      </c>
      <c r="B12567" s="366">
        <v>152.62</v>
      </c>
    </row>
    <row r="12568" spans="1:2">
      <c r="A12568" s="365" t="s">
        <v>12711</v>
      </c>
      <c r="B12568" s="366">
        <v>150.63</v>
      </c>
    </row>
    <row r="12569" spans="1:2">
      <c r="A12569" s="365" t="s">
        <v>12712</v>
      </c>
      <c r="B12569" s="366">
        <v>150.63</v>
      </c>
    </row>
    <row r="12570" spans="1:2">
      <c r="A12570" s="365" t="s">
        <v>12713</v>
      </c>
      <c r="B12570" s="366">
        <v>185.2</v>
      </c>
    </row>
    <row r="12571" spans="1:2">
      <c r="A12571" s="365" t="s">
        <v>12714</v>
      </c>
      <c r="B12571" s="366">
        <v>185.2</v>
      </c>
    </row>
    <row r="12572" spans="1:2">
      <c r="A12572" s="365" t="s">
        <v>12715</v>
      </c>
      <c r="B12572" s="366">
        <v>7.82</v>
      </c>
    </row>
    <row r="12573" spans="1:2">
      <c r="A12573" s="365" t="s">
        <v>12716</v>
      </c>
      <c r="B12573" s="366">
        <v>7.82</v>
      </c>
    </row>
    <row r="12574" spans="1:2">
      <c r="A12574" s="365" t="s">
        <v>12717</v>
      </c>
      <c r="B12574" s="366">
        <v>40.06</v>
      </c>
    </row>
    <row r="12575" spans="1:2">
      <c r="A12575" s="365" t="s">
        <v>12718</v>
      </c>
      <c r="B12575" s="366">
        <v>40.06</v>
      </c>
    </row>
    <row r="12576" spans="1:2">
      <c r="A12576" s="365" t="s">
        <v>12719</v>
      </c>
      <c r="B12576" s="366">
        <v>43.87</v>
      </c>
    </row>
    <row r="12577" spans="1:2">
      <c r="A12577" s="365" t="s">
        <v>12720</v>
      </c>
      <c r="B12577" s="366">
        <v>43.87</v>
      </c>
    </row>
    <row r="12578" spans="1:2">
      <c r="A12578" s="365" t="s">
        <v>12721</v>
      </c>
      <c r="B12578" s="366">
        <v>22.39</v>
      </c>
    </row>
    <row r="12579" spans="1:2">
      <c r="A12579" s="365" t="s">
        <v>12722</v>
      </c>
      <c r="B12579" s="366">
        <v>22.39</v>
      </c>
    </row>
    <row r="12580" spans="1:2">
      <c r="A12580" s="365" t="s">
        <v>12723</v>
      </c>
      <c r="B12580" s="366">
        <v>40.07</v>
      </c>
    </row>
    <row r="12581" spans="1:2">
      <c r="A12581" s="365" t="s">
        <v>12724</v>
      </c>
      <c r="B12581" s="366">
        <v>40.07</v>
      </c>
    </row>
    <row r="12582" spans="1:2">
      <c r="A12582" s="365" t="s">
        <v>12725</v>
      </c>
      <c r="B12582" s="366">
        <v>36.94</v>
      </c>
    </row>
    <row r="12583" spans="1:2">
      <c r="A12583" s="365" t="s">
        <v>12726</v>
      </c>
      <c r="B12583" s="366">
        <v>36.94</v>
      </c>
    </row>
    <row r="12584" spans="1:2">
      <c r="A12584" s="365" t="s">
        <v>12727</v>
      </c>
      <c r="B12584" s="366">
        <v>7.69</v>
      </c>
    </row>
    <row r="12585" spans="1:2">
      <c r="A12585" s="365" t="s">
        <v>12728</v>
      </c>
      <c r="B12585" s="366">
        <v>7.69</v>
      </c>
    </row>
    <row r="12586" spans="1:2">
      <c r="A12586" s="365" t="s">
        <v>12729</v>
      </c>
      <c r="B12586" s="366">
        <v>237.6</v>
      </c>
    </row>
    <row r="12587" spans="1:2">
      <c r="A12587" s="365" t="s">
        <v>12730</v>
      </c>
      <c r="B12587" s="366">
        <v>237.6</v>
      </c>
    </row>
    <row r="12588" spans="1:2">
      <c r="A12588" s="365" t="s">
        <v>12731</v>
      </c>
      <c r="B12588" s="366">
        <v>1.75</v>
      </c>
    </row>
    <row r="12589" spans="1:2">
      <c r="A12589" s="365" t="s">
        <v>12732</v>
      </c>
      <c r="B12589" s="366">
        <v>1.75</v>
      </c>
    </row>
    <row r="12590" spans="1:2">
      <c r="A12590" s="365" t="s">
        <v>12733</v>
      </c>
      <c r="B12590" s="366">
        <v>18.5</v>
      </c>
    </row>
    <row r="12591" spans="1:2">
      <c r="A12591" s="365" t="s">
        <v>12734</v>
      </c>
      <c r="B12591" s="366">
        <v>18.5</v>
      </c>
    </row>
    <row r="12592" spans="1:2">
      <c r="A12592" s="365" t="s">
        <v>12735</v>
      </c>
      <c r="B12592" s="366">
        <v>5.22</v>
      </c>
    </row>
    <row r="12593" spans="1:2">
      <c r="A12593" s="365" t="s">
        <v>12736</v>
      </c>
      <c r="B12593" s="366">
        <v>5.22</v>
      </c>
    </row>
    <row r="12594" spans="1:2">
      <c r="A12594" s="365" t="s">
        <v>12737</v>
      </c>
      <c r="B12594" s="366">
        <v>26.36</v>
      </c>
    </row>
    <row r="12595" spans="1:2">
      <c r="A12595" s="365" t="s">
        <v>12738</v>
      </c>
      <c r="B12595" s="366">
        <v>26.36</v>
      </c>
    </row>
    <row r="12596" spans="1:2">
      <c r="A12596" s="365" t="s">
        <v>12739</v>
      </c>
      <c r="B12596" s="366">
        <v>41.36</v>
      </c>
    </row>
    <row r="12597" spans="1:2">
      <c r="A12597" s="365" t="s">
        <v>12740</v>
      </c>
      <c r="B12597" s="366">
        <v>41.36</v>
      </c>
    </row>
    <row r="12598" spans="1:2">
      <c r="A12598" s="365" t="s">
        <v>12741</v>
      </c>
      <c r="B12598" s="366">
        <v>97.27</v>
      </c>
    </row>
    <row r="12599" spans="1:2">
      <c r="A12599" s="365" t="s">
        <v>12742</v>
      </c>
      <c r="B12599" s="366">
        <v>97.27</v>
      </c>
    </row>
    <row r="12600" spans="1:2">
      <c r="A12600" s="365" t="s">
        <v>12743</v>
      </c>
      <c r="B12600" s="366">
        <v>44.04</v>
      </c>
    </row>
    <row r="12601" spans="1:2">
      <c r="A12601" s="365" t="s">
        <v>12744</v>
      </c>
      <c r="B12601" s="366">
        <v>44.04</v>
      </c>
    </row>
    <row r="12602" spans="1:2">
      <c r="A12602" s="365" t="s">
        <v>12745</v>
      </c>
      <c r="B12602" s="366">
        <v>30.86</v>
      </c>
    </row>
    <row r="12603" spans="1:2">
      <c r="A12603" s="365" t="s">
        <v>12746</v>
      </c>
      <c r="B12603" s="366">
        <v>30.86</v>
      </c>
    </row>
    <row r="12604" spans="1:2">
      <c r="A12604" s="365" t="s">
        <v>12747</v>
      </c>
      <c r="B12604" s="366">
        <v>89.84</v>
      </c>
    </row>
    <row r="12605" spans="1:2">
      <c r="A12605" s="365" t="s">
        <v>12748</v>
      </c>
      <c r="B12605" s="366">
        <v>89.84</v>
      </c>
    </row>
    <row r="12606" spans="1:2">
      <c r="A12606" s="365" t="s">
        <v>12749</v>
      </c>
      <c r="B12606" s="366">
        <v>14.28</v>
      </c>
    </row>
    <row r="12607" spans="1:2">
      <c r="A12607" s="365" t="s">
        <v>12750</v>
      </c>
      <c r="B12607" s="366">
        <v>14.28</v>
      </c>
    </row>
    <row r="12608" spans="1:2">
      <c r="A12608" s="365" t="s">
        <v>12751</v>
      </c>
      <c r="B12608" s="366">
        <v>26.06</v>
      </c>
    </row>
    <row r="12609" spans="1:2">
      <c r="A12609" s="365" t="s">
        <v>12752</v>
      </c>
      <c r="B12609" s="366">
        <v>26.06</v>
      </c>
    </row>
    <row r="12610" spans="1:2">
      <c r="A12610" s="365" t="s">
        <v>12753</v>
      </c>
      <c r="B12610" s="366">
        <v>25.65</v>
      </c>
    </row>
    <row r="12611" spans="1:2">
      <c r="A12611" s="365" t="s">
        <v>12754</v>
      </c>
      <c r="B12611" s="366">
        <v>25.65</v>
      </c>
    </row>
    <row r="12612" spans="1:2">
      <c r="A12612" s="365" t="s">
        <v>12755</v>
      </c>
      <c r="B12612" s="366">
        <v>14.96</v>
      </c>
    </row>
    <row r="12613" spans="1:2">
      <c r="A12613" s="365" t="s">
        <v>12756</v>
      </c>
      <c r="B12613" s="366">
        <v>14.96</v>
      </c>
    </row>
    <row r="12614" spans="1:2">
      <c r="A12614" s="365" t="s">
        <v>12757</v>
      </c>
      <c r="B12614" s="366">
        <v>7.4</v>
      </c>
    </row>
    <row r="12615" spans="1:2">
      <c r="A12615" s="365" t="s">
        <v>12758</v>
      </c>
      <c r="B12615" s="366">
        <v>7.12</v>
      </c>
    </row>
    <row r="12616" spans="1:2">
      <c r="A12616" s="365" t="s">
        <v>12759</v>
      </c>
      <c r="B12616" s="366">
        <v>3.73</v>
      </c>
    </row>
    <row r="12617" spans="1:2">
      <c r="A12617" s="365" t="s">
        <v>12760</v>
      </c>
      <c r="B12617" s="366">
        <v>3.45</v>
      </c>
    </row>
    <row r="12618" spans="1:2">
      <c r="A12618" s="365" t="s">
        <v>12761</v>
      </c>
      <c r="B12618" s="366">
        <v>1.03</v>
      </c>
    </row>
    <row r="12619" spans="1:2">
      <c r="A12619" s="365" t="s">
        <v>12762</v>
      </c>
      <c r="B12619" s="366">
        <v>1.03</v>
      </c>
    </row>
    <row r="12620" spans="1:2">
      <c r="A12620" s="365" t="s">
        <v>12763</v>
      </c>
      <c r="B12620" s="366">
        <v>23.59</v>
      </c>
    </row>
    <row r="12621" spans="1:2">
      <c r="A12621" s="365" t="s">
        <v>12764</v>
      </c>
      <c r="B12621" s="366">
        <v>23.59</v>
      </c>
    </row>
    <row r="12622" spans="1:2">
      <c r="A12622" s="365" t="s">
        <v>12765</v>
      </c>
      <c r="B12622" s="366">
        <v>107.92</v>
      </c>
    </row>
    <row r="12623" spans="1:2">
      <c r="A12623" s="365" t="s">
        <v>12766</v>
      </c>
      <c r="B12623" s="366">
        <v>107.92</v>
      </c>
    </row>
    <row r="12624" spans="1:2">
      <c r="A12624" s="365" t="s">
        <v>12767</v>
      </c>
      <c r="B12624" s="366">
        <v>406.09</v>
      </c>
    </row>
    <row r="12625" spans="1:2">
      <c r="A12625" s="365" t="s">
        <v>12768</v>
      </c>
      <c r="B12625" s="366">
        <v>402.79</v>
      </c>
    </row>
    <row r="12626" spans="1:2">
      <c r="A12626" s="365" t="s">
        <v>12769</v>
      </c>
      <c r="B12626" s="366">
        <v>972.87</v>
      </c>
    </row>
    <row r="12627" spans="1:2">
      <c r="A12627" s="365" t="s">
        <v>12770</v>
      </c>
      <c r="B12627" s="366">
        <v>965.36</v>
      </c>
    </row>
    <row r="12628" spans="1:2">
      <c r="A12628" s="365" t="s">
        <v>12771</v>
      </c>
      <c r="B12628" s="366">
        <v>1000.4</v>
      </c>
    </row>
    <row r="12629" spans="1:2">
      <c r="A12629" s="365" t="s">
        <v>12772</v>
      </c>
      <c r="B12629" s="366">
        <v>931.92</v>
      </c>
    </row>
    <row r="12630" spans="1:2">
      <c r="A12630" s="365" t="s">
        <v>12773</v>
      </c>
      <c r="B12630" s="366">
        <v>1458.09</v>
      </c>
    </row>
    <row r="12631" spans="1:2">
      <c r="A12631" s="365" t="s">
        <v>12774</v>
      </c>
      <c r="B12631" s="366">
        <v>1354.16</v>
      </c>
    </row>
    <row r="12632" spans="1:2">
      <c r="A12632" s="365" t="s">
        <v>12775</v>
      </c>
      <c r="B12632" s="366">
        <v>1465.61</v>
      </c>
    </row>
    <row r="12633" spans="1:2">
      <c r="A12633" s="365" t="s">
        <v>12776</v>
      </c>
      <c r="B12633" s="366">
        <v>1361.68</v>
      </c>
    </row>
    <row r="12634" spans="1:2">
      <c r="A12634" s="365" t="s">
        <v>12777</v>
      </c>
      <c r="B12634" s="366">
        <v>1833.04</v>
      </c>
    </row>
    <row r="12635" spans="1:2">
      <c r="A12635" s="365" t="s">
        <v>12778</v>
      </c>
      <c r="B12635" s="366">
        <v>1696.08</v>
      </c>
    </row>
    <row r="12636" spans="1:2">
      <c r="A12636" s="365" t="s">
        <v>12779</v>
      </c>
      <c r="B12636" s="366">
        <v>2748.41</v>
      </c>
    </row>
    <row r="12637" spans="1:2">
      <c r="A12637" s="365" t="s">
        <v>12780</v>
      </c>
      <c r="B12637" s="366">
        <v>2540.5500000000002</v>
      </c>
    </row>
    <row r="12638" spans="1:2">
      <c r="A12638" s="365" t="s">
        <v>12781</v>
      </c>
      <c r="B12638" s="366">
        <v>2763.45</v>
      </c>
    </row>
    <row r="12639" spans="1:2">
      <c r="A12639" s="365" t="s">
        <v>12782</v>
      </c>
      <c r="B12639" s="366">
        <v>2555.59</v>
      </c>
    </row>
    <row r="12640" spans="1:2">
      <c r="A12640" s="365" t="s">
        <v>12783</v>
      </c>
      <c r="B12640" s="366">
        <v>881.22</v>
      </c>
    </row>
    <row r="12641" spans="1:2">
      <c r="A12641" s="365" t="s">
        <v>12784</v>
      </c>
      <c r="B12641" s="366">
        <v>821.75</v>
      </c>
    </row>
    <row r="12642" spans="1:2">
      <c r="A12642" s="365" t="s">
        <v>12785</v>
      </c>
      <c r="B12642" s="366">
        <v>3074.52</v>
      </c>
    </row>
    <row r="12643" spans="1:2">
      <c r="A12643" s="365" t="s">
        <v>12786</v>
      </c>
      <c r="B12643" s="366">
        <v>3050.5</v>
      </c>
    </row>
    <row r="12644" spans="1:2">
      <c r="A12644" s="365" t="s">
        <v>12787</v>
      </c>
      <c r="B12644" s="366">
        <v>2310.1799999999998</v>
      </c>
    </row>
    <row r="12645" spans="1:2">
      <c r="A12645" s="365" t="s">
        <v>12788</v>
      </c>
      <c r="B12645" s="366">
        <v>2286.16</v>
      </c>
    </row>
    <row r="12646" spans="1:2">
      <c r="A12646" s="365" t="s">
        <v>12789</v>
      </c>
      <c r="B12646" s="366">
        <v>1968.66</v>
      </c>
    </row>
    <row r="12647" spans="1:2">
      <c r="A12647" s="365" t="s">
        <v>12790</v>
      </c>
      <c r="B12647" s="366">
        <v>1944.64</v>
      </c>
    </row>
    <row r="12648" spans="1:2">
      <c r="A12648" s="365" t="s">
        <v>12791</v>
      </c>
      <c r="B12648" s="366">
        <v>784.94</v>
      </c>
    </row>
    <row r="12649" spans="1:2">
      <c r="A12649" s="365" t="s">
        <v>12792</v>
      </c>
      <c r="B12649" s="366">
        <v>725.47</v>
      </c>
    </row>
    <row r="12650" spans="1:2">
      <c r="A12650" s="365" t="s">
        <v>12793</v>
      </c>
      <c r="B12650" s="366">
        <v>199.77</v>
      </c>
    </row>
    <row r="12651" spans="1:2">
      <c r="A12651" s="365" t="s">
        <v>12794</v>
      </c>
      <c r="B12651" s="366">
        <v>185.48</v>
      </c>
    </row>
    <row r="12652" spans="1:2">
      <c r="A12652" s="365" t="s">
        <v>12795</v>
      </c>
      <c r="B12652" s="366">
        <v>233.16</v>
      </c>
    </row>
    <row r="12653" spans="1:2">
      <c r="A12653" s="365" t="s">
        <v>12796</v>
      </c>
      <c r="B12653" s="366">
        <v>217.02</v>
      </c>
    </row>
    <row r="12654" spans="1:2">
      <c r="A12654" s="365" t="s">
        <v>12797</v>
      </c>
      <c r="B12654" s="366">
        <v>266.20999999999998</v>
      </c>
    </row>
    <row r="12655" spans="1:2">
      <c r="A12655" s="365" t="s">
        <v>12798</v>
      </c>
      <c r="B12655" s="366">
        <v>248.24</v>
      </c>
    </row>
    <row r="12656" spans="1:2">
      <c r="A12656" s="365" t="s">
        <v>12799</v>
      </c>
      <c r="B12656" s="366">
        <v>2102.04</v>
      </c>
    </row>
    <row r="12657" spans="1:2">
      <c r="A12657" s="365" t="s">
        <v>12800</v>
      </c>
      <c r="B12657" s="366">
        <v>2025.16</v>
      </c>
    </row>
    <row r="12658" spans="1:2">
      <c r="A12658" s="365" t="s">
        <v>12801</v>
      </c>
      <c r="B12658" s="366">
        <v>2300.08</v>
      </c>
    </row>
    <row r="12659" spans="1:2">
      <c r="A12659" s="365" t="s">
        <v>12802</v>
      </c>
      <c r="B12659" s="366">
        <v>2217.19</v>
      </c>
    </row>
    <row r="12660" spans="1:2">
      <c r="A12660" s="365" t="s">
        <v>12803</v>
      </c>
      <c r="B12660" s="366">
        <v>717.93</v>
      </c>
    </row>
    <row r="12661" spans="1:2">
      <c r="A12661" s="365" t="s">
        <v>12804</v>
      </c>
      <c r="B12661" s="366">
        <v>683.09</v>
      </c>
    </row>
    <row r="12662" spans="1:2">
      <c r="A12662" s="365" t="s">
        <v>12805</v>
      </c>
      <c r="B12662" s="366">
        <v>813.72</v>
      </c>
    </row>
    <row r="12663" spans="1:2">
      <c r="A12663" s="365" t="s">
        <v>12806</v>
      </c>
      <c r="B12663" s="366">
        <v>745.25</v>
      </c>
    </row>
    <row r="12664" spans="1:2">
      <c r="A12664" s="365" t="s">
        <v>12807</v>
      </c>
      <c r="B12664" s="366">
        <v>1268.01</v>
      </c>
    </row>
    <row r="12665" spans="1:2">
      <c r="A12665" s="365" t="s">
        <v>12808</v>
      </c>
      <c r="B12665" s="366">
        <v>1164.08</v>
      </c>
    </row>
    <row r="12666" spans="1:2">
      <c r="A12666" s="365" t="s">
        <v>12809</v>
      </c>
      <c r="B12666" s="366">
        <v>1272.1300000000001</v>
      </c>
    </row>
    <row r="12667" spans="1:2">
      <c r="A12667" s="365" t="s">
        <v>12810</v>
      </c>
      <c r="B12667" s="366">
        <v>1168.2</v>
      </c>
    </row>
    <row r="12668" spans="1:2">
      <c r="A12668" s="365" t="s">
        <v>12811</v>
      </c>
      <c r="B12668" s="366">
        <v>60.46</v>
      </c>
    </row>
    <row r="12669" spans="1:2">
      <c r="A12669" s="365" t="s">
        <v>12812</v>
      </c>
      <c r="B12669" s="366">
        <v>52.37</v>
      </c>
    </row>
    <row r="12670" spans="1:2">
      <c r="A12670" s="365" t="s">
        <v>12813</v>
      </c>
      <c r="B12670" s="366">
        <v>55.08</v>
      </c>
    </row>
    <row r="12671" spans="1:2">
      <c r="A12671" s="365" t="s">
        <v>12814</v>
      </c>
      <c r="B12671" s="366">
        <v>47.71</v>
      </c>
    </row>
    <row r="12672" spans="1:2">
      <c r="A12672" s="365" t="s">
        <v>12815</v>
      </c>
      <c r="B12672" s="366">
        <v>49.98</v>
      </c>
    </row>
    <row r="12673" spans="1:2">
      <c r="A12673" s="365" t="s">
        <v>12816</v>
      </c>
      <c r="B12673" s="366">
        <v>43.29</v>
      </c>
    </row>
    <row r="12674" spans="1:2">
      <c r="A12674" s="365" t="s">
        <v>12817</v>
      </c>
      <c r="B12674" s="366">
        <v>24.18</v>
      </c>
    </row>
    <row r="12675" spans="1:2">
      <c r="A12675" s="365" t="s">
        <v>12818</v>
      </c>
      <c r="B12675" s="366">
        <v>20.95</v>
      </c>
    </row>
    <row r="12676" spans="1:2">
      <c r="A12676" s="365" t="s">
        <v>12819</v>
      </c>
      <c r="B12676" s="366">
        <v>22.03</v>
      </c>
    </row>
    <row r="12677" spans="1:2">
      <c r="A12677" s="365" t="s">
        <v>12820</v>
      </c>
      <c r="B12677" s="366">
        <v>19.079999999999998</v>
      </c>
    </row>
    <row r="12678" spans="1:2">
      <c r="A12678" s="365" t="s">
        <v>12821</v>
      </c>
      <c r="B12678" s="366">
        <v>19.88</v>
      </c>
    </row>
    <row r="12679" spans="1:2">
      <c r="A12679" s="365" t="s">
        <v>12822</v>
      </c>
      <c r="B12679" s="366">
        <v>17.22</v>
      </c>
    </row>
    <row r="12680" spans="1:2">
      <c r="A12680" s="365" t="s">
        <v>12823</v>
      </c>
      <c r="B12680" s="366">
        <v>20.149999999999999</v>
      </c>
    </row>
    <row r="12681" spans="1:2">
      <c r="A12681" s="365" t="s">
        <v>12824</v>
      </c>
      <c r="B12681" s="366">
        <v>17.45</v>
      </c>
    </row>
    <row r="12682" spans="1:2">
      <c r="A12682" s="365" t="s">
        <v>12825</v>
      </c>
      <c r="B12682" s="366">
        <v>16.12</v>
      </c>
    </row>
    <row r="12683" spans="1:2">
      <c r="A12683" s="365" t="s">
        <v>12826</v>
      </c>
      <c r="B12683" s="366">
        <v>13.96</v>
      </c>
    </row>
    <row r="12684" spans="1:2">
      <c r="A12684" s="365" t="s">
        <v>12827</v>
      </c>
      <c r="B12684" s="366">
        <v>12.09</v>
      </c>
    </row>
    <row r="12685" spans="1:2">
      <c r="A12685" s="365" t="s">
        <v>12828</v>
      </c>
      <c r="B12685" s="366">
        <v>10.47</v>
      </c>
    </row>
    <row r="12686" spans="1:2">
      <c r="A12686" s="365" t="s">
        <v>12829</v>
      </c>
      <c r="B12686" s="366">
        <v>9.4</v>
      </c>
    </row>
    <row r="12687" spans="1:2">
      <c r="A12687" s="365" t="s">
        <v>12830</v>
      </c>
      <c r="B12687" s="366">
        <v>8.14</v>
      </c>
    </row>
    <row r="12688" spans="1:2">
      <c r="A12688" s="365" t="s">
        <v>12831</v>
      </c>
      <c r="B12688" s="366">
        <v>8.06</v>
      </c>
    </row>
    <row r="12689" spans="1:2">
      <c r="A12689" s="365" t="s">
        <v>12832</v>
      </c>
      <c r="B12689" s="366">
        <v>6.98</v>
      </c>
    </row>
    <row r="12690" spans="1:2">
      <c r="A12690" s="365" t="s">
        <v>12833</v>
      </c>
      <c r="B12690" s="366">
        <v>6.71</v>
      </c>
    </row>
    <row r="12691" spans="1:2">
      <c r="A12691" s="365" t="s">
        <v>12834</v>
      </c>
      <c r="B12691" s="366">
        <v>5.81</v>
      </c>
    </row>
    <row r="12692" spans="1:2">
      <c r="A12692" s="365" t="s">
        <v>12835</v>
      </c>
      <c r="B12692" s="366">
        <v>13.43</v>
      </c>
    </row>
    <row r="12693" spans="1:2">
      <c r="A12693" s="365" t="s">
        <v>12836</v>
      </c>
      <c r="B12693" s="366">
        <v>11.63</v>
      </c>
    </row>
    <row r="12694" spans="1:2">
      <c r="A12694" s="365" t="s">
        <v>12837</v>
      </c>
      <c r="B12694" s="366">
        <v>60.46</v>
      </c>
    </row>
    <row r="12695" spans="1:2">
      <c r="A12695" s="365" t="s">
        <v>12838</v>
      </c>
      <c r="B12695" s="366">
        <v>52.37</v>
      </c>
    </row>
    <row r="12696" spans="1:2">
      <c r="A12696" s="365" t="s">
        <v>12839</v>
      </c>
      <c r="B12696" s="366">
        <v>45.68</v>
      </c>
    </row>
    <row r="12697" spans="1:2">
      <c r="A12697" s="365" t="s">
        <v>12840</v>
      </c>
      <c r="B12697" s="366">
        <v>39.57</v>
      </c>
    </row>
    <row r="12698" spans="1:2">
      <c r="A12698" s="365" t="s">
        <v>12841</v>
      </c>
      <c r="B12698" s="366">
        <v>94.05</v>
      </c>
    </row>
    <row r="12699" spans="1:2">
      <c r="A12699" s="365" t="s">
        <v>12842</v>
      </c>
      <c r="B12699" s="366">
        <v>81.47</v>
      </c>
    </row>
    <row r="12700" spans="1:2">
      <c r="A12700" s="365" t="s">
        <v>12843</v>
      </c>
      <c r="B12700" s="366">
        <v>6.71</v>
      </c>
    </row>
    <row r="12701" spans="1:2">
      <c r="A12701" s="365" t="s">
        <v>12844</v>
      </c>
      <c r="B12701" s="366">
        <v>5.81</v>
      </c>
    </row>
    <row r="12702" spans="1:2">
      <c r="A12702" s="365" t="s">
        <v>12845</v>
      </c>
      <c r="B12702" s="366">
        <v>8.06</v>
      </c>
    </row>
    <row r="12703" spans="1:2">
      <c r="A12703" s="365" t="s">
        <v>12846</v>
      </c>
      <c r="B12703" s="366">
        <v>6.98</v>
      </c>
    </row>
    <row r="12704" spans="1:2">
      <c r="A12704" s="365" t="s">
        <v>12847</v>
      </c>
      <c r="B12704" s="366">
        <v>5.37</v>
      </c>
    </row>
    <row r="12705" spans="1:2">
      <c r="A12705" s="365" t="s">
        <v>12848</v>
      </c>
      <c r="B12705" s="366">
        <v>4.6500000000000004</v>
      </c>
    </row>
    <row r="12706" spans="1:2">
      <c r="A12706" s="365" t="s">
        <v>12849</v>
      </c>
      <c r="B12706" s="366">
        <v>26.87</v>
      </c>
    </row>
    <row r="12707" spans="1:2">
      <c r="A12707" s="365" t="s">
        <v>12850</v>
      </c>
      <c r="B12707" s="366">
        <v>23.27</v>
      </c>
    </row>
    <row r="12708" spans="1:2">
      <c r="A12708" s="365" t="s">
        <v>12851</v>
      </c>
      <c r="B12708" s="366">
        <v>53.74</v>
      </c>
    </row>
    <row r="12709" spans="1:2">
      <c r="A12709" s="365" t="s">
        <v>12852</v>
      </c>
      <c r="B12709" s="366">
        <v>46.55</v>
      </c>
    </row>
    <row r="12710" spans="1:2">
      <c r="A12710" s="365" t="s">
        <v>12853</v>
      </c>
      <c r="B12710" s="366">
        <v>26.87</v>
      </c>
    </row>
    <row r="12711" spans="1:2">
      <c r="A12711" s="365" t="s">
        <v>12854</v>
      </c>
      <c r="B12711" s="366">
        <v>23.27</v>
      </c>
    </row>
    <row r="12712" spans="1:2">
      <c r="A12712" s="365" t="s">
        <v>12855</v>
      </c>
      <c r="B12712" s="366">
        <v>26.87</v>
      </c>
    </row>
    <row r="12713" spans="1:2">
      <c r="A12713" s="365" t="s">
        <v>12856</v>
      </c>
      <c r="B12713" s="366">
        <v>23.27</v>
      </c>
    </row>
    <row r="12714" spans="1:2">
      <c r="A12714" s="365" t="s">
        <v>12857</v>
      </c>
      <c r="B12714" s="366">
        <v>1921.41</v>
      </c>
    </row>
    <row r="12715" spans="1:2">
      <c r="A12715" s="365" t="s">
        <v>12858</v>
      </c>
      <c r="B12715" s="366">
        <v>1875.43</v>
      </c>
    </row>
    <row r="12716" spans="1:2">
      <c r="A12716" s="365" t="s">
        <v>12859</v>
      </c>
      <c r="B12716" s="366">
        <v>1788.68</v>
      </c>
    </row>
    <row r="12717" spans="1:2">
      <c r="A12717" s="365" t="s">
        <v>12860</v>
      </c>
      <c r="B12717" s="366">
        <v>1742.7</v>
      </c>
    </row>
    <row r="12718" spans="1:2">
      <c r="A12718" s="365" t="s">
        <v>12861</v>
      </c>
      <c r="B12718" s="366">
        <v>241.31</v>
      </c>
    </row>
    <row r="12719" spans="1:2">
      <c r="A12719" s="365" t="s">
        <v>12862</v>
      </c>
      <c r="B12719" s="366">
        <v>216.74</v>
      </c>
    </row>
    <row r="12720" spans="1:2">
      <c r="A12720" s="365" t="s">
        <v>12863</v>
      </c>
      <c r="B12720" s="366">
        <v>289.93</v>
      </c>
    </row>
    <row r="12721" spans="1:2">
      <c r="A12721" s="365" t="s">
        <v>12864</v>
      </c>
      <c r="B12721" s="366">
        <v>264.06</v>
      </c>
    </row>
    <row r="12722" spans="1:2">
      <c r="A12722" s="365" t="s">
        <v>12865</v>
      </c>
      <c r="B12722" s="366">
        <v>364.83</v>
      </c>
    </row>
    <row r="12723" spans="1:2">
      <c r="A12723" s="365" t="s">
        <v>12866</v>
      </c>
      <c r="B12723" s="366">
        <v>334.94</v>
      </c>
    </row>
    <row r="12724" spans="1:2">
      <c r="A12724" s="365" t="s">
        <v>12867</v>
      </c>
      <c r="B12724" s="366">
        <v>587.11</v>
      </c>
    </row>
    <row r="12725" spans="1:2">
      <c r="A12725" s="365" t="s">
        <v>12868</v>
      </c>
      <c r="B12725" s="366">
        <v>542.36</v>
      </c>
    </row>
    <row r="12726" spans="1:2">
      <c r="A12726" s="365" t="s">
        <v>12869</v>
      </c>
      <c r="B12726" s="366">
        <v>498.6</v>
      </c>
    </row>
    <row r="12727" spans="1:2">
      <c r="A12727" s="365" t="s">
        <v>12870</v>
      </c>
      <c r="B12727" s="366">
        <v>458.82</v>
      </c>
    </row>
    <row r="12728" spans="1:2">
      <c r="A12728" s="365" t="s">
        <v>12871</v>
      </c>
      <c r="B12728" s="366">
        <v>1502.1</v>
      </c>
    </row>
    <row r="12729" spans="1:2">
      <c r="A12729" s="365" t="s">
        <v>12872</v>
      </c>
      <c r="B12729" s="366">
        <v>1403.42</v>
      </c>
    </row>
    <row r="12730" spans="1:2">
      <c r="A12730" s="365" t="s">
        <v>12873</v>
      </c>
      <c r="B12730" s="366">
        <v>1724.88</v>
      </c>
    </row>
    <row r="12731" spans="1:2">
      <c r="A12731" s="365" t="s">
        <v>12874</v>
      </c>
      <c r="B12731" s="366">
        <v>1611.33</v>
      </c>
    </row>
    <row r="12732" spans="1:2">
      <c r="A12732" s="365" t="s">
        <v>12875</v>
      </c>
      <c r="B12732" s="366">
        <v>1134.3599999999999</v>
      </c>
    </row>
    <row r="12733" spans="1:2">
      <c r="A12733" s="365" t="s">
        <v>12876</v>
      </c>
      <c r="B12733" s="366">
        <v>1055.71</v>
      </c>
    </row>
    <row r="12734" spans="1:2">
      <c r="A12734" s="365" t="s">
        <v>12877</v>
      </c>
      <c r="B12734" s="366">
        <v>453.81</v>
      </c>
    </row>
    <row r="12735" spans="1:2">
      <c r="A12735" s="365" t="s">
        <v>12878</v>
      </c>
      <c r="B12735" s="366">
        <v>414.6</v>
      </c>
    </row>
    <row r="12736" spans="1:2">
      <c r="A12736" s="365" t="s">
        <v>12879</v>
      </c>
      <c r="B12736" s="366">
        <v>363.8</v>
      </c>
    </row>
    <row r="12737" spans="1:2">
      <c r="A12737" s="365" t="s">
        <v>12880</v>
      </c>
      <c r="B12737" s="366">
        <v>329.78</v>
      </c>
    </row>
    <row r="12738" spans="1:2">
      <c r="A12738" s="365" t="s">
        <v>12881</v>
      </c>
      <c r="B12738" s="366">
        <v>1288.8900000000001</v>
      </c>
    </row>
    <row r="12739" spans="1:2">
      <c r="A12739" s="365" t="s">
        <v>12882</v>
      </c>
      <c r="B12739" s="366">
        <v>1204.27</v>
      </c>
    </row>
    <row r="12740" spans="1:2">
      <c r="A12740" s="365" t="s">
        <v>12883</v>
      </c>
      <c r="B12740" s="366">
        <v>1455.68</v>
      </c>
    </row>
    <row r="12741" spans="1:2">
      <c r="A12741" s="365" t="s">
        <v>12884</v>
      </c>
      <c r="B12741" s="366">
        <v>1359.1</v>
      </c>
    </row>
    <row r="12742" spans="1:2">
      <c r="A12742" s="365" t="s">
        <v>12885</v>
      </c>
      <c r="B12742" s="366">
        <v>4876.12</v>
      </c>
    </row>
    <row r="12743" spans="1:2">
      <c r="A12743" s="365" t="s">
        <v>12886</v>
      </c>
      <c r="B12743" s="366">
        <v>4734.82</v>
      </c>
    </row>
    <row r="12744" spans="1:2">
      <c r="A12744" s="365" t="s">
        <v>12887</v>
      </c>
      <c r="B12744" s="366">
        <v>2734</v>
      </c>
    </row>
    <row r="12745" spans="1:2">
      <c r="A12745" s="365" t="s">
        <v>12888</v>
      </c>
      <c r="B12745" s="366">
        <v>2649.1</v>
      </c>
    </row>
    <row r="12746" spans="1:2">
      <c r="A12746" s="365" t="s">
        <v>12889</v>
      </c>
      <c r="B12746" s="366">
        <v>3061.65</v>
      </c>
    </row>
    <row r="12747" spans="1:2">
      <c r="A12747" s="365" t="s">
        <v>12890</v>
      </c>
      <c r="B12747" s="366">
        <v>2962.27</v>
      </c>
    </row>
    <row r="12748" spans="1:2">
      <c r="A12748" s="365" t="s">
        <v>12891</v>
      </c>
      <c r="B12748" s="366">
        <v>1758.29</v>
      </c>
    </row>
    <row r="12749" spans="1:2">
      <c r="A12749" s="365" t="s">
        <v>12892</v>
      </c>
      <c r="B12749" s="366">
        <v>1697.55</v>
      </c>
    </row>
    <row r="12750" spans="1:2">
      <c r="A12750" s="365" t="s">
        <v>12893</v>
      </c>
      <c r="B12750" s="366">
        <v>6360.29</v>
      </c>
    </row>
    <row r="12751" spans="1:2">
      <c r="A12751" s="365" t="s">
        <v>12894</v>
      </c>
      <c r="B12751" s="366">
        <v>6146.5</v>
      </c>
    </row>
    <row r="12752" spans="1:2">
      <c r="A12752" s="365" t="s">
        <v>12895</v>
      </c>
      <c r="B12752" s="366">
        <v>654.15</v>
      </c>
    </row>
    <row r="12753" spans="1:2">
      <c r="A12753" s="365" t="s">
        <v>12896</v>
      </c>
      <c r="B12753" s="366">
        <v>604.24</v>
      </c>
    </row>
    <row r="12754" spans="1:2">
      <c r="A12754" s="365" t="s">
        <v>12897</v>
      </c>
      <c r="B12754" s="366">
        <v>1137.8499999999999</v>
      </c>
    </row>
    <row r="12755" spans="1:2">
      <c r="A12755" s="365" t="s">
        <v>12898</v>
      </c>
      <c r="B12755" s="366">
        <v>1051.3800000000001</v>
      </c>
    </row>
    <row r="12756" spans="1:2">
      <c r="A12756" s="365" t="s">
        <v>12899</v>
      </c>
      <c r="B12756" s="366">
        <v>507.8</v>
      </c>
    </row>
    <row r="12757" spans="1:2">
      <c r="A12757" s="365" t="s">
        <v>12900</v>
      </c>
      <c r="B12757" s="366">
        <v>452.63</v>
      </c>
    </row>
    <row r="12758" spans="1:2">
      <c r="A12758" s="365" t="s">
        <v>12901</v>
      </c>
      <c r="B12758" s="366">
        <v>871.06</v>
      </c>
    </row>
    <row r="12759" spans="1:2">
      <c r="A12759" s="365" t="s">
        <v>12902</v>
      </c>
      <c r="B12759" s="366">
        <v>796.05</v>
      </c>
    </row>
    <row r="12760" spans="1:2">
      <c r="A12760" s="365" t="s">
        <v>12903</v>
      </c>
      <c r="B12760" s="366">
        <v>1017.81</v>
      </c>
    </row>
    <row r="12761" spans="1:2">
      <c r="A12761" s="365" t="s">
        <v>12904</v>
      </c>
      <c r="B12761" s="366">
        <v>935.07</v>
      </c>
    </row>
    <row r="12762" spans="1:2">
      <c r="A12762" s="365" t="s">
        <v>12905</v>
      </c>
      <c r="B12762" s="366">
        <v>1308.3699999999999</v>
      </c>
    </row>
    <row r="12763" spans="1:2">
      <c r="A12763" s="365" t="s">
        <v>12906</v>
      </c>
      <c r="B12763" s="366">
        <v>1212.48</v>
      </c>
    </row>
    <row r="12764" spans="1:2">
      <c r="A12764" s="365" t="s">
        <v>12907</v>
      </c>
      <c r="B12764" s="366">
        <v>815.71</v>
      </c>
    </row>
    <row r="12765" spans="1:2">
      <c r="A12765" s="365" t="s">
        <v>12908</v>
      </c>
      <c r="B12765" s="366">
        <v>745.65</v>
      </c>
    </row>
    <row r="12766" spans="1:2">
      <c r="A12766" s="365" t="s">
        <v>12909</v>
      </c>
      <c r="B12766" s="366">
        <v>1167.1199999999999</v>
      </c>
    </row>
    <row r="12767" spans="1:2">
      <c r="A12767" s="365" t="s">
        <v>12910</v>
      </c>
      <c r="B12767" s="366">
        <v>1082.4100000000001</v>
      </c>
    </row>
    <row r="12768" spans="1:2">
      <c r="A12768" s="365" t="s">
        <v>12911</v>
      </c>
      <c r="B12768" s="366">
        <v>134.32</v>
      </c>
    </row>
    <row r="12769" spans="1:2">
      <c r="A12769" s="365" t="s">
        <v>12912</v>
      </c>
      <c r="B12769" s="366">
        <v>134.32</v>
      </c>
    </row>
    <row r="12770" spans="1:2">
      <c r="A12770" s="365" t="s">
        <v>12913</v>
      </c>
      <c r="B12770" s="366">
        <v>154.4</v>
      </c>
    </row>
    <row r="12771" spans="1:2">
      <c r="A12771" s="365" t="s">
        <v>12914</v>
      </c>
      <c r="B12771" s="366">
        <v>154.4</v>
      </c>
    </row>
    <row r="12772" spans="1:2">
      <c r="A12772" s="365" t="s">
        <v>12915</v>
      </c>
      <c r="B12772" s="366">
        <v>436.11</v>
      </c>
    </row>
    <row r="12773" spans="1:2">
      <c r="A12773" s="365" t="s">
        <v>12916</v>
      </c>
      <c r="B12773" s="366">
        <v>436.11</v>
      </c>
    </row>
    <row r="12774" spans="1:2">
      <c r="A12774" s="365" t="s">
        <v>12917</v>
      </c>
      <c r="B12774" s="366">
        <v>60.09</v>
      </c>
    </row>
    <row r="12775" spans="1:2">
      <c r="A12775" s="365" t="s">
        <v>12918</v>
      </c>
      <c r="B12775" s="366">
        <v>56.68</v>
      </c>
    </row>
    <row r="12776" spans="1:2">
      <c r="A12776" s="365" t="s">
        <v>12919</v>
      </c>
      <c r="B12776" s="366">
        <v>86.65</v>
      </c>
    </row>
    <row r="12777" spans="1:2">
      <c r="A12777" s="365" t="s">
        <v>12920</v>
      </c>
      <c r="B12777" s="366">
        <v>82.26</v>
      </c>
    </row>
    <row r="12778" spans="1:2">
      <c r="A12778" s="365" t="s">
        <v>12921</v>
      </c>
      <c r="B12778" s="366">
        <v>118.96</v>
      </c>
    </row>
    <row r="12779" spans="1:2">
      <c r="A12779" s="365" t="s">
        <v>12922</v>
      </c>
      <c r="B12779" s="366">
        <v>113.09</v>
      </c>
    </row>
    <row r="12780" spans="1:2">
      <c r="A12780" s="365" t="s">
        <v>12923</v>
      </c>
      <c r="B12780" s="366">
        <v>167.22</v>
      </c>
    </row>
    <row r="12781" spans="1:2">
      <c r="A12781" s="365" t="s">
        <v>12924</v>
      </c>
      <c r="B12781" s="366">
        <v>159.19</v>
      </c>
    </row>
    <row r="12782" spans="1:2">
      <c r="A12782" s="365" t="s">
        <v>12925</v>
      </c>
      <c r="B12782" s="366">
        <v>204.38</v>
      </c>
    </row>
    <row r="12783" spans="1:2">
      <c r="A12783" s="365" t="s">
        <v>12926</v>
      </c>
      <c r="B12783" s="366">
        <v>192.88</v>
      </c>
    </row>
    <row r="12784" spans="1:2">
      <c r="A12784" s="365" t="s">
        <v>12927</v>
      </c>
      <c r="B12784" s="366">
        <v>311.89999999999998</v>
      </c>
    </row>
    <row r="12785" spans="1:2">
      <c r="A12785" s="365" t="s">
        <v>12928</v>
      </c>
      <c r="B12785" s="366">
        <v>300.39999999999998</v>
      </c>
    </row>
    <row r="12786" spans="1:2">
      <c r="A12786" s="365" t="s">
        <v>12929</v>
      </c>
      <c r="B12786" s="366">
        <v>1673.04</v>
      </c>
    </row>
    <row r="12787" spans="1:2">
      <c r="A12787" s="365" t="s">
        <v>12930</v>
      </c>
      <c r="B12787" s="366">
        <v>1602.6</v>
      </c>
    </row>
    <row r="12788" spans="1:2">
      <c r="A12788" s="365" t="s">
        <v>12931</v>
      </c>
      <c r="B12788" s="366">
        <v>2075.2600000000002</v>
      </c>
    </row>
    <row r="12789" spans="1:2">
      <c r="A12789" s="365" t="s">
        <v>12932</v>
      </c>
      <c r="B12789" s="366">
        <v>1990.7</v>
      </c>
    </row>
    <row r="12790" spans="1:2">
      <c r="A12790" s="365" t="s">
        <v>12933</v>
      </c>
      <c r="B12790" s="366">
        <v>2301.27</v>
      </c>
    </row>
    <row r="12791" spans="1:2">
      <c r="A12791" s="365" t="s">
        <v>12934</v>
      </c>
      <c r="B12791" s="366">
        <v>2208.63</v>
      </c>
    </row>
    <row r="12792" spans="1:2">
      <c r="A12792" s="365" t="s">
        <v>12935</v>
      </c>
      <c r="B12792" s="366">
        <v>2438.59</v>
      </c>
    </row>
    <row r="12793" spans="1:2">
      <c r="A12793" s="365" t="s">
        <v>12936</v>
      </c>
      <c r="B12793" s="366">
        <v>2339.2600000000002</v>
      </c>
    </row>
    <row r="12794" spans="1:2">
      <c r="A12794" s="365" t="s">
        <v>12937</v>
      </c>
      <c r="B12794" s="366">
        <v>2523.31</v>
      </c>
    </row>
    <row r="12795" spans="1:2">
      <c r="A12795" s="365" t="s">
        <v>12938</v>
      </c>
      <c r="B12795" s="366">
        <v>2421.9</v>
      </c>
    </row>
    <row r="12796" spans="1:2">
      <c r="A12796" s="365" t="s">
        <v>12939</v>
      </c>
      <c r="B12796" s="366">
        <v>2716.44</v>
      </c>
    </row>
    <row r="12797" spans="1:2">
      <c r="A12797" s="365" t="s">
        <v>12940</v>
      </c>
      <c r="B12797" s="366">
        <v>2607.7399999999998</v>
      </c>
    </row>
    <row r="12798" spans="1:2">
      <c r="A12798" s="365" t="s">
        <v>12941</v>
      </c>
      <c r="B12798" s="366">
        <v>3001.02</v>
      </c>
    </row>
    <row r="12799" spans="1:2">
      <c r="A12799" s="365" t="s">
        <v>12942</v>
      </c>
      <c r="B12799" s="366">
        <v>2882.65</v>
      </c>
    </row>
    <row r="12800" spans="1:2">
      <c r="A12800" s="365" t="s">
        <v>12943</v>
      </c>
      <c r="B12800" s="366">
        <v>3474.75</v>
      </c>
    </row>
    <row r="12801" spans="1:2">
      <c r="A12801" s="365" t="s">
        <v>12944</v>
      </c>
      <c r="B12801" s="366">
        <v>3338.58</v>
      </c>
    </row>
    <row r="12802" spans="1:2">
      <c r="A12802" s="365" t="s">
        <v>12945</v>
      </c>
      <c r="B12802" s="366">
        <v>3723.98</v>
      </c>
    </row>
    <row r="12803" spans="1:2">
      <c r="A12803" s="365" t="s">
        <v>12946</v>
      </c>
      <c r="B12803" s="366">
        <v>3578.63</v>
      </c>
    </row>
    <row r="12804" spans="1:2">
      <c r="A12804" s="365" t="s">
        <v>12947</v>
      </c>
      <c r="B12804" s="366">
        <v>242.96</v>
      </c>
    </row>
    <row r="12805" spans="1:2">
      <c r="A12805" s="365" t="s">
        <v>12948</v>
      </c>
      <c r="B12805" s="366">
        <v>227.15</v>
      </c>
    </row>
    <row r="12806" spans="1:2">
      <c r="A12806" s="365" t="s">
        <v>12949</v>
      </c>
      <c r="B12806" s="366">
        <v>445.5</v>
      </c>
    </row>
    <row r="12807" spans="1:2">
      <c r="A12807" s="365" t="s">
        <v>12950</v>
      </c>
      <c r="B12807" s="366">
        <v>419.62</v>
      </c>
    </row>
    <row r="12808" spans="1:2">
      <c r="A12808" s="365" t="s">
        <v>12951</v>
      </c>
      <c r="B12808" s="366">
        <v>1472.41</v>
      </c>
    </row>
    <row r="12809" spans="1:2">
      <c r="A12809" s="365" t="s">
        <v>12952</v>
      </c>
      <c r="B12809" s="366">
        <v>1377.28</v>
      </c>
    </row>
    <row r="12810" spans="1:2">
      <c r="A12810" s="365" t="s">
        <v>12953</v>
      </c>
      <c r="B12810" s="366">
        <v>2757.27</v>
      </c>
    </row>
    <row r="12811" spans="1:2">
      <c r="A12811" s="365" t="s">
        <v>12954</v>
      </c>
      <c r="B12811" s="366">
        <v>2579.73</v>
      </c>
    </row>
    <row r="12812" spans="1:2">
      <c r="A12812" s="365" t="s">
        <v>12955</v>
      </c>
      <c r="B12812" s="366">
        <v>409.78</v>
      </c>
    </row>
    <row r="12813" spans="1:2">
      <c r="A12813" s="365" t="s">
        <v>12956</v>
      </c>
      <c r="B12813" s="366">
        <v>400.61</v>
      </c>
    </row>
    <row r="12814" spans="1:2">
      <c r="A12814" s="365" t="s">
        <v>12957</v>
      </c>
      <c r="B12814" s="366">
        <v>341.87</v>
      </c>
    </row>
    <row r="12815" spans="1:2">
      <c r="A12815" s="365" t="s">
        <v>12958</v>
      </c>
      <c r="B12815" s="366">
        <v>334.87</v>
      </c>
    </row>
    <row r="12816" spans="1:2">
      <c r="A12816" s="365" t="s">
        <v>12959</v>
      </c>
      <c r="B12816" s="366">
        <v>285.16000000000003</v>
      </c>
    </row>
    <row r="12817" spans="1:2">
      <c r="A12817" s="365" t="s">
        <v>12960</v>
      </c>
      <c r="B12817" s="366">
        <v>280.56</v>
      </c>
    </row>
    <row r="12818" spans="1:2">
      <c r="A12818" s="365" t="s">
        <v>12961</v>
      </c>
      <c r="B12818" s="366">
        <v>2183.38</v>
      </c>
    </row>
    <row r="12819" spans="1:2">
      <c r="A12819" s="365" t="s">
        <v>12962</v>
      </c>
      <c r="B12819" s="366">
        <v>2117.41</v>
      </c>
    </row>
    <row r="12820" spans="1:2">
      <c r="A12820" s="365" t="s">
        <v>12963</v>
      </c>
      <c r="B12820" s="366">
        <v>204.38</v>
      </c>
    </row>
    <row r="12821" spans="1:2">
      <c r="A12821" s="365" t="s">
        <v>12964</v>
      </c>
      <c r="B12821" s="366">
        <v>192.88</v>
      </c>
    </row>
    <row r="12822" spans="1:2">
      <c r="A12822" s="365" t="s">
        <v>12965</v>
      </c>
      <c r="B12822" s="366">
        <v>312.13</v>
      </c>
    </row>
    <row r="12823" spans="1:2">
      <c r="A12823" s="365" t="s">
        <v>12966</v>
      </c>
      <c r="B12823" s="366">
        <v>300.64</v>
      </c>
    </row>
    <row r="12824" spans="1:2">
      <c r="A12824" s="365" t="s">
        <v>129</v>
      </c>
      <c r="B12824" s="366">
        <v>5486.24</v>
      </c>
    </row>
    <row r="12825" spans="1:2">
      <c r="A12825" s="365" t="s">
        <v>12967</v>
      </c>
      <c r="B12825" s="366">
        <v>5405.2</v>
      </c>
    </row>
    <row r="12826" spans="1:2">
      <c r="A12826" s="365" t="s">
        <v>12968</v>
      </c>
      <c r="B12826" s="366">
        <v>7851.27</v>
      </c>
    </row>
    <row r="12827" spans="1:2">
      <c r="A12827" s="365" t="s">
        <v>12969</v>
      </c>
      <c r="B12827" s="366">
        <v>7729.44</v>
      </c>
    </row>
    <row r="12828" spans="1:2">
      <c r="A12828" s="365" t="s">
        <v>12970</v>
      </c>
      <c r="B12828" s="366">
        <v>9541.6299999999992</v>
      </c>
    </row>
    <row r="12829" spans="1:2">
      <c r="A12829" s="365" t="s">
        <v>12971</v>
      </c>
      <c r="B12829" s="366">
        <v>9416.8799999999992</v>
      </c>
    </row>
    <row r="12830" spans="1:2">
      <c r="A12830" s="365" t="s">
        <v>12972</v>
      </c>
      <c r="B12830" s="366">
        <v>9111.64</v>
      </c>
    </row>
    <row r="12831" spans="1:2">
      <c r="A12831" s="365" t="s">
        <v>12973</v>
      </c>
      <c r="B12831" s="366">
        <v>8962.61</v>
      </c>
    </row>
    <row r="12832" spans="1:2">
      <c r="A12832" s="365" t="s">
        <v>12974</v>
      </c>
      <c r="B12832" s="366">
        <v>10665.73</v>
      </c>
    </row>
    <row r="12833" spans="1:2">
      <c r="A12833" s="365" t="s">
        <v>12975</v>
      </c>
      <c r="B12833" s="366">
        <v>10523.22</v>
      </c>
    </row>
    <row r="12834" spans="1:2">
      <c r="A12834" s="365" t="s">
        <v>12976</v>
      </c>
      <c r="B12834" s="366">
        <v>11649.19</v>
      </c>
    </row>
    <row r="12835" spans="1:2">
      <c r="A12835" s="365" t="s">
        <v>12977</v>
      </c>
      <c r="B12835" s="366">
        <v>11508.57</v>
      </c>
    </row>
    <row r="12836" spans="1:2">
      <c r="A12836" s="365" t="s">
        <v>12978</v>
      </c>
      <c r="B12836" s="366">
        <v>12691.39</v>
      </c>
    </row>
    <row r="12837" spans="1:2">
      <c r="A12837" s="365" t="s">
        <v>12979</v>
      </c>
      <c r="B12837" s="366">
        <v>12512.64</v>
      </c>
    </row>
    <row r="12838" spans="1:2">
      <c r="A12838" s="365" t="s">
        <v>12980</v>
      </c>
      <c r="B12838" s="366">
        <v>14457.41</v>
      </c>
    </row>
    <row r="12839" spans="1:2">
      <c r="A12839" s="365" t="s">
        <v>12981</v>
      </c>
      <c r="B12839" s="366">
        <v>14269.17</v>
      </c>
    </row>
    <row r="12840" spans="1:2">
      <c r="A12840" s="365" t="s">
        <v>12982</v>
      </c>
      <c r="B12840" s="366">
        <v>16842.060000000001</v>
      </c>
    </row>
    <row r="12841" spans="1:2">
      <c r="A12841" s="365" t="s">
        <v>12983</v>
      </c>
      <c r="B12841" s="366">
        <v>16629.990000000002</v>
      </c>
    </row>
    <row r="12842" spans="1:2">
      <c r="A12842" s="365" t="s">
        <v>12984</v>
      </c>
      <c r="B12842" s="366">
        <v>17958.330000000002</v>
      </c>
    </row>
    <row r="12843" spans="1:2">
      <c r="A12843" s="365" t="s">
        <v>12985</v>
      </c>
      <c r="B12843" s="366">
        <v>17698.66</v>
      </c>
    </row>
    <row r="12844" spans="1:2">
      <c r="A12844" s="365" t="s">
        <v>12986</v>
      </c>
      <c r="B12844" s="366">
        <v>1211.73</v>
      </c>
    </row>
    <row r="12845" spans="1:2">
      <c r="A12845" s="365" t="s">
        <v>12987</v>
      </c>
      <c r="B12845" s="366">
        <v>1178.25</v>
      </c>
    </row>
    <row r="12846" spans="1:2">
      <c r="A12846" s="365" t="s">
        <v>12988</v>
      </c>
      <c r="B12846" s="366">
        <v>1522.07</v>
      </c>
    </row>
    <row r="12847" spans="1:2">
      <c r="A12847" s="365" t="s">
        <v>12989</v>
      </c>
      <c r="B12847" s="366">
        <v>1479.22</v>
      </c>
    </row>
    <row r="12848" spans="1:2">
      <c r="A12848" s="365" t="s">
        <v>12990</v>
      </c>
      <c r="B12848" s="366">
        <v>1832.7</v>
      </c>
    </row>
    <row r="12849" spans="1:2">
      <c r="A12849" s="365" t="s">
        <v>12991</v>
      </c>
      <c r="B12849" s="366">
        <v>1780.46</v>
      </c>
    </row>
    <row r="12850" spans="1:2">
      <c r="A12850" s="365" t="s">
        <v>12992</v>
      </c>
      <c r="B12850" s="366">
        <v>2803.9</v>
      </c>
    </row>
    <row r="12851" spans="1:2">
      <c r="A12851" s="365" t="s">
        <v>12993</v>
      </c>
      <c r="B12851" s="366">
        <v>2742.59</v>
      </c>
    </row>
    <row r="12852" spans="1:2">
      <c r="A12852" s="365" t="s">
        <v>12994</v>
      </c>
      <c r="B12852" s="366">
        <v>2384.83</v>
      </c>
    </row>
    <row r="12853" spans="1:2">
      <c r="A12853" s="365" t="s">
        <v>12995</v>
      </c>
      <c r="B12853" s="366">
        <v>2313.8200000000002</v>
      </c>
    </row>
    <row r="12854" spans="1:2">
      <c r="A12854" s="365" t="s">
        <v>12996</v>
      </c>
      <c r="B12854" s="366">
        <v>3234.99</v>
      </c>
    </row>
    <row r="12855" spans="1:2">
      <c r="A12855" s="365" t="s">
        <v>12997</v>
      </c>
      <c r="B12855" s="366">
        <v>3163.43</v>
      </c>
    </row>
    <row r="12856" spans="1:2">
      <c r="A12856" s="365" t="s">
        <v>12998</v>
      </c>
      <c r="B12856" s="366">
        <v>2838.41</v>
      </c>
    </row>
    <row r="12857" spans="1:2">
      <c r="A12857" s="365" t="s">
        <v>12999</v>
      </c>
      <c r="B12857" s="366">
        <v>2739.28</v>
      </c>
    </row>
    <row r="12858" spans="1:2">
      <c r="A12858" s="365" t="s">
        <v>13000</v>
      </c>
      <c r="B12858" s="366">
        <v>3915.87</v>
      </c>
    </row>
    <row r="12859" spans="1:2">
      <c r="A12859" s="365" t="s">
        <v>13001</v>
      </c>
      <c r="B12859" s="366">
        <v>3823.85</v>
      </c>
    </row>
    <row r="12860" spans="1:2">
      <c r="A12860" s="365" t="s">
        <v>13002</v>
      </c>
      <c r="B12860" s="366">
        <v>3936.2</v>
      </c>
    </row>
    <row r="12861" spans="1:2">
      <c r="A12861" s="365" t="s">
        <v>13003</v>
      </c>
      <c r="B12861" s="366">
        <v>3855.4</v>
      </c>
    </row>
    <row r="12862" spans="1:2">
      <c r="A12862" s="365" t="s">
        <v>13004</v>
      </c>
      <c r="B12862" s="366">
        <v>3282.91</v>
      </c>
    </row>
    <row r="12863" spans="1:2">
      <c r="A12863" s="365" t="s">
        <v>13005</v>
      </c>
      <c r="B12863" s="366">
        <v>3165.12</v>
      </c>
    </row>
    <row r="12864" spans="1:2">
      <c r="A12864" s="365" t="s">
        <v>13006</v>
      </c>
      <c r="B12864" s="366">
        <v>4895.49</v>
      </c>
    </row>
    <row r="12865" spans="1:2">
      <c r="A12865" s="365" t="s">
        <v>13007</v>
      </c>
      <c r="B12865" s="366">
        <v>4782.9799999999996</v>
      </c>
    </row>
    <row r="12866" spans="1:2">
      <c r="A12866" s="365" t="s">
        <v>13008</v>
      </c>
      <c r="B12866" s="366">
        <v>4649.1899999999996</v>
      </c>
    </row>
    <row r="12867" spans="1:2">
      <c r="A12867" s="365" t="s">
        <v>13009</v>
      </c>
      <c r="B12867" s="366">
        <v>4554.55</v>
      </c>
    </row>
    <row r="12868" spans="1:2">
      <c r="A12868" s="365" t="s">
        <v>13010</v>
      </c>
      <c r="B12868" s="366">
        <v>3779.47</v>
      </c>
    </row>
    <row r="12869" spans="1:2">
      <c r="A12869" s="365" t="s">
        <v>13011</v>
      </c>
      <c r="B12869" s="366">
        <v>3642.82</v>
      </c>
    </row>
    <row r="12870" spans="1:2">
      <c r="A12870" s="365" t="s">
        <v>13012</v>
      </c>
      <c r="B12870" s="366">
        <v>5426.24</v>
      </c>
    </row>
    <row r="12871" spans="1:2">
      <c r="A12871" s="365" t="s">
        <v>13013</v>
      </c>
      <c r="B12871" s="366">
        <v>5303.48</v>
      </c>
    </row>
    <row r="12872" spans="1:2">
      <c r="A12872" s="365" t="s">
        <v>13014</v>
      </c>
      <c r="B12872" s="366">
        <v>5457.53</v>
      </c>
    </row>
    <row r="12873" spans="1:2">
      <c r="A12873" s="365" t="s">
        <v>13015</v>
      </c>
      <c r="B12873" s="366">
        <v>5335.69</v>
      </c>
    </row>
    <row r="12874" spans="1:2">
      <c r="A12874" s="365" t="s">
        <v>13016</v>
      </c>
      <c r="B12874" s="366">
        <v>5869.52</v>
      </c>
    </row>
    <row r="12875" spans="1:2">
      <c r="A12875" s="365" t="s">
        <v>13017</v>
      </c>
      <c r="B12875" s="366">
        <v>5762.78</v>
      </c>
    </row>
    <row r="12876" spans="1:2">
      <c r="A12876" s="365" t="s">
        <v>13018</v>
      </c>
      <c r="B12876" s="366">
        <v>5010.79</v>
      </c>
    </row>
    <row r="12877" spans="1:2">
      <c r="A12877" s="365" t="s">
        <v>13019</v>
      </c>
      <c r="B12877" s="366">
        <v>4827.22</v>
      </c>
    </row>
    <row r="12878" spans="1:2">
      <c r="A12878" s="365" t="s">
        <v>13020</v>
      </c>
      <c r="B12878" s="366">
        <v>6024.23</v>
      </c>
    </row>
    <row r="12879" spans="1:2">
      <c r="A12879" s="365" t="s">
        <v>13021</v>
      </c>
      <c r="B12879" s="366">
        <v>5860.52</v>
      </c>
    </row>
    <row r="12880" spans="1:2">
      <c r="A12880" s="365" t="s">
        <v>13022</v>
      </c>
      <c r="B12880" s="366">
        <v>6160.24</v>
      </c>
    </row>
    <row r="12881" spans="1:2">
      <c r="A12881" s="365" t="s">
        <v>13023</v>
      </c>
      <c r="B12881" s="366">
        <v>6024.8</v>
      </c>
    </row>
    <row r="12882" spans="1:2">
      <c r="A12882" s="365" t="s">
        <v>13024</v>
      </c>
      <c r="B12882" s="366">
        <v>6871.55</v>
      </c>
    </row>
    <row r="12883" spans="1:2">
      <c r="A12883" s="365" t="s">
        <v>13025</v>
      </c>
      <c r="B12883" s="366">
        <v>6746.79</v>
      </c>
    </row>
    <row r="12884" spans="1:2">
      <c r="A12884" s="365" t="s">
        <v>13026</v>
      </c>
      <c r="B12884" s="366">
        <v>7791.61</v>
      </c>
    </row>
    <row r="12885" spans="1:2">
      <c r="A12885" s="365" t="s">
        <v>13027</v>
      </c>
      <c r="B12885" s="366">
        <v>7642.58</v>
      </c>
    </row>
    <row r="12886" spans="1:2">
      <c r="A12886" s="365" t="s">
        <v>13028</v>
      </c>
      <c r="B12886" s="366">
        <v>7210.08</v>
      </c>
    </row>
    <row r="12887" spans="1:2">
      <c r="A12887" s="365" t="s">
        <v>13029</v>
      </c>
      <c r="B12887" s="366">
        <v>7067.33</v>
      </c>
    </row>
    <row r="12888" spans="1:2">
      <c r="A12888" s="365" t="s">
        <v>13030</v>
      </c>
      <c r="B12888" s="366">
        <v>7857.53</v>
      </c>
    </row>
    <row r="12889" spans="1:2">
      <c r="A12889" s="365" t="s">
        <v>13031</v>
      </c>
      <c r="B12889" s="366">
        <v>7632.37</v>
      </c>
    </row>
    <row r="12890" spans="1:2">
      <c r="A12890" s="365" t="s">
        <v>13032</v>
      </c>
      <c r="B12890" s="366">
        <v>8241.2800000000007</v>
      </c>
    </row>
    <row r="12891" spans="1:2">
      <c r="A12891" s="365" t="s">
        <v>13033</v>
      </c>
      <c r="B12891" s="366">
        <v>8051.44</v>
      </c>
    </row>
    <row r="12892" spans="1:2">
      <c r="A12892" s="365" t="s">
        <v>13034</v>
      </c>
      <c r="B12892" s="366">
        <v>8875.49</v>
      </c>
    </row>
    <row r="12893" spans="1:2">
      <c r="A12893" s="365" t="s">
        <v>13035</v>
      </c>
      <c r="B12893" s="366">
        <v>8714.7199999999993</v>
      </c>
    </row>
    <row r="12894" spans="1:2">
      <c r="A12894" s="365" t="s">
        <v>13036</v>
      </c>
      <c r="B12894" s="366">
        <v>8499.4500000000007</v>
      </c>
    </row>
    <row r="12895" spans="1:2">
      <c r="A12895" s="365" t="s">
        <v>13037</v>
      </c>
      <c r="B12895" s="366">
        <v>8282.41</v>
      </c>
    </row>
    <row r="12896" spans="1:2">
      <c r="A12896" s="365" t="s">
        <v>13038</v>
      </c>
      <c r="B12896" s="366">
        <v>10016.84</v>
      </c>
    </row>
    <row r="12897" spans="1:2">
      <c r="A12897" s="365" t="s">
        <v>13039</v>
      </c>
      <c r="B12897" s="366">
        <v>9820.09</v>
      </c>
    </row>
    <row r="12898" spans="1:2">
      <c r="A12898" s="365" t="s">
        <v>13040</v>
      </c>
      <c r="B12898" s="366">
        <v>9541.86</v>
      </c>
    </row>
    <row r="12899" spans="1:2">
      <c r="A12899" s="365" t="s">
        <v>13041</v>
      </c>
      <c r="B12899" s="366">
        <v>9353.6200000000008</v>
      </c>
    </row>
    <row r="12900" spans="1:2">
      <c r="A12900" s="365" t="s">
        <v>13042</v>
      </c>
      <c r="B12900" s="366">
        <v>11838.17</v>
      </c>
    </row>
    <row r="12901" spans="1:2">
      <c r="A12901" s="365" t="s">
        <v>13043</v>
      </c>
      <c r="B12901" s="366">
        <v>11539.54</v>
      </c>
    </row>
    <row r="12902" spans="1:2">
      <c r="A12902" s="365" t="s">
        <v>13044</v>
      </c>
      <c r="B12902" s="366">
        <v>10658.71</v>
      </c>
    </row>
    <row r="12903" spans="1:2">
      <c r="A12903" s="365" t="s">
        <v>13045</v>
      </c>
      <c r="B12903" s="366">
        <v>10389.959999999999</v>
      </c>
    </row>
    <row r="12904" spans="1:2">
      <c r="A12904" s="365" t="s">
        <v>13046</v>
      </c>
      <c r="B12904" s="366">
        <v>12972.95</v>
      </c>
    </row>
    <row r="12905" spans="1:2">
      <c r="A12905" s="365" t="s">
        <v>13047</v>
      </c>
      <c r="B12905" s="366">
        <v>12713.27</v>
      </c>
    </row>
    <row r="12906" spans="1:2">
      <c r="A12906" s="365" t="s">
        <v>13048</v>
      </c>
      <c r="B12906" s="366">
        <v>13358.55</v>
      </c>
    </row>
    <row r="12907" spans="1:2">
      <c r="A12907" s="365" t="s">
        <v>13049</v>
      </c>
      <c r="B12907" s="366">
        <v>12999.8</v>
      </c>
    </row>
    <row r="12908" spans="1:2">
      <c r="A12908" s="365" t="s">
        <v>13050</v>
      </c>
      <c r="B12908" s="366">
        <v>16092.43</v>
      </c>
    </row>
    <row r="12909" spans="1:2">
      <c r="A12909" s="365" t="s">
        <v>13051</v>
      </c>
      <c r="B12909" s="366">
        <v>15761.3</v>
      </c>
    </row>
    <row r="12910" spans="1:2">
      <c r="A12910" s="365" t="s">
        <v>13052</v>
      </c>
      <c r="B12910" s="366">
        <v>16233.4</v>
      </c>
    </row>
    <row r="12911" spans="1:2">
      <c r="A12911" s="365" t="s">
        <v>13053</v>
      </c>
      <c r="B12911" s="366">
        <v>15802.63</v>
      </c>
    </row>
    <row r="12912" spans="1:2">
      <c r="A12912" s="365" t="s">
        <v>13054</v>
      </c>
      <c r="B12912" s="366">
        <v>19212.169999999998</v>
      </c>
    </row>
    <row r="12913" spans="1:2">
      <c r="A12913" s="365" t="s">
        <v>13055</v>
      </c>
      <c r="B12913" s="366">
        <v>18809.55</v>
      </c>
    </row>
    <row r="12914" spans="1:2">
      <c r="A12914" s="365" t="s">
        <v>13056</v>
      </c>
      <c r="B12914" s="366">
        <v>22331.65</v>
      </c>
    </row>
    <row r="12915" spans="1:2">
      <c r="A12915" s="365" t="s">
        <v>13057</v>
      </c>
      <c r="B12915" s="366">
        <v>21857.58</v>
      </c>
    </row>
    <row r="12916" spans="1:2">
      <c r="A12916" s="365" t="s">
        <v>13058</v>
      </c>
      <c r="B12916" s="366">
        <v>25451.18</v>
      </c>
    </row>
    <row r="12917" spans="1:2">
      <c r="A12917" s="365" t="s">
        <v>13059</v>
      </c>
      <c r="B12917" s="366">
        <v>24905.65</v>
      </c>
    </row>
    <row r="12918" spans="1:2">
      <c r="A12918" s="365" t="s">
        <v>13060</v>
      </c>
      <c r="B12918" s="366">
        <v>28570.66</v>
      </c>
    </row>
    <row r="12919" spans="1:2">
      <c r="A12919" s="365" t="s">
        <v>13061</v>
      </c>
      <c r="B12919" s="366">
        <v>27953.68</v>
      </c>
    </row>
    <row r="12920" spans="1:2">
      <c r="A12920" s="365" t="s">
        <v>13062</v>
      </c>
      <c r="B12920" s="366">
        <v>31690.15</v>
      </c>
    </row>
    <row r="12921" spans="1:2">
      <c r="A12921" s="365" t="s">
        <v>13063</v>
      </c>
      <c r="B12921" s="366">
        <v>31001.71</v>
      </c>
    </row>
    <row r="12922" spans="1:2">
      <c r="A12922" s="365" t="s">
        <v>13064</v>
      </c>
      <c r="B12922" s="366">
        <v>34809.629999999997</v>
      </c>
    </row>
    <row r="12923" spans="1:2">
      <c r="A12923" s="365" t="s">
        <v>13065</v>
      </c>
      <c r="B12923" s="366">
        <v>34049.74</v>
      </c>
    </row>
    <row r="12924" spans="1:2">
      <c r="A12924" s="365" t="s">
        <v>130</v>
      </c>
      <c r="B12924" s="366">
        <v>1462.43</v>
      </c>
    </row>
    <row r="12925" spans="1:2">
      <c r="A12925" s="365" t="s">
        <v>13066</v>
      </c>
      <c r="B12925" s="366">
        <v>1419.59</v>
      </c>
    </row>
    <row r="12926" spans="1:2">
      <c r="A12926" s="365" t="s">
        <v>13067</v>
      </c>
      <c r="B12926" s="366">
        <v>2662.8</v>
      </c>
    </row>
    <row r="12927" spans="1:2">
      <c r="A12927" s="365" t="s">
        <v>13068</v>
      </c>
      <c r="B12927" s="366">
        <v>2601.5</v>
      </c>
    </row>
    <row r="12928" spans="1:2">
      <c r="A12928" s="365" t="s">
        <v>13069</v>
      </c>
      <c r="B12928" s="366">
        <v>4367.76</v>
      </c>
    </row>
    <row r="12929" spans="1:2">
      <c r="A12929" s="365" t="s">
        <v>13070</v>
      </c>
      <c r="B12929" s="366">
        <v>4286.7299999999996</v>
      </c>
    </row>
    <row r="12930" spans="1:2">
      <c r="A12930" s="365" t="s">
        <v>13071</v>
      </c>
      <c r="B12930" s="366">
        <v>6223.76</v>
      </c>
    </row>
    <row r="12931" spans="1:2">
      <c r="A12931" s="365" t="s">
        <v>13072</v>
      </c>
      <c r="B12931" s="366">
        <v>6117.01</v>
      </c>
    </row>
    <row r="12932" spans="1:2">
      <c r="A12932" s="365" t="s">
        <v>13073</v>
      </c>
      <c r="B12932" s="366">
        <v>8249.23</v>
      </c>
    </row>
    <row r="12933" spans="1:2">
      <c r="A12933" s="365" t="s">
        <v>13074</v>
      </c>
      <c r="B12933" s="366">
        <v>8108.62</v>
      </c>
    </row>
    <row r="12934" spans="1:2">
      <c r="A12934" s="365" t="s">
        <v>131</v>
      </c>
      <c r="B12934" s="366">
        <v>1185.2</v>
      </c>
    </row>
    <row r="12935" spans="1:2">
      <c r="A12935" s="365" t="s">
        <v>13075</v>
      </c>
      <c r="B12935" s="366">
        <v>1151.72</v>
      </c>
    </row>
    <row r="12936" spans="1:2">
      <c r="A12936" s="365" t="s">
        <v>13076</v>
      </c>
      <c r="B12936" s="366">
        <v>1455.73</v>
      </c>
    </row>
    <row r="12937" spans="1:2">
      <c r="A12937" s="365" t="s">
        <v>13077</v>
      </c>
      <c r="B12937" s="366">
        <v>1412.89</v>
      </c>
    </row>
    <row r="12938" spans="1:2">
      <c r="A12938" s="365" t="s">
        <v>13078</v>
      </c>
      <c r="B12938" s="366">
        <v>1849.74</v>
      </c>
    </row>
    <row r="12939" spans="1:2">
      <c r="A12939" s="365" t="s">
        <v>13079</v>
      </c>
      <c r="B12939" s="366">
        <v>1797.49</v>
      </c>
    </row>
    <row r="12940" spans="1:2">
      <c r="A12940" s="365" t="s">
        <v>13080</v>
      </c>
      <c r="B12940" s="366">
        <v>2632.41</v>
      </c>
    </row>
    <row r="12941" spans="1:2">
      <c r="A12941" s="365" t="s">
        <v>13081</v>
      </c>
      <c r="B12941" s="366">
        <v>2571.1</v>
      </c>
    </row>
    <row r="12942" spans="1:2">
      <c r="A12942" s="365" t="s">
        <v>13082</v>
      </c>
      <c r="B12942" s="366">
        <v>2473.2600000000002</v>
      </c>
    </row>
    <row r="12943" spans="1:2">
      <c r="A12943" s="365" t="s">
        <v>13083</v>
      </c>
      <c r="B12943" s="366">
        <v>2402.25</v>
      </c>
    </row>
    <row r="12944" spans="1:2">
      <c r="A12944" s="365" t="s">
        <v>13084</v>
      </c>
      <c r="B12944" s="366">
        <v>3055.76</v>
      </c>
    </row>
    <row r="12945" spans="1:2">
      <c r="A12945" s="365" t="s">
        <v>13085</v>
      </c>
      <c r="B12945" s="366">
        <v>2984.2</v>
      </c>
    </row>
    <row r="12946" spans="1:2">
      <c r="A12946" s="365" t="s">
        <v>13086</v>
      </c>
      <c r="B12946" s="366">
        <v>3398.48</v>
      </c>
    </row>
    <row r="12947" spans="1:2">
      <c r="A12947" s="365" t="s">
        <v>13087</v>
      </c>
      <c r="B12947" s="366">
        <v>3299.35</v>
      </c>
    </row>
    <row r="12948" spans="1:2">
      <c r="A12948" s="365" t="s">
        <v>13088</v>
      </c>
      <c r="B12948" s="366">
        <v>3902.2</v>
      </c>
    </row>
    <row r="12949" spans="1:2">
      <c r="A12949" s="365" t="s">
        <v>13089</v>
      </c>
      <c r="B12949" s="366">
        <v>3810.19</v>
      </c>
    </row>
    <row r="12950" spans="1:2">
      <c r="A12950" s="365" t="s">
        <v>13090</v>
      </c>
      <c r="B12950" s="366">
        <v>3936.2</v>
      </c>
    </row>
    <row r="12951" spans="1:2">
      <c r="A12951" s="365" t="s">
        <v>13091</v>
      </c>
      <c r="B12951" s="366">
        <v>3855.4</v>
      </c>
    </row>
    <row r="12952" spans="1:2">
      <c r="A12952" s="365" t="s">
        <v>13092</v>
      </c>
      <c r="B12952" s="366">
        <v>4018.06</v>
      </c>
    </row>
    <row r="12953" spans="1:2">
      <c r="A12953" s="365" t="s">
        <v>13093</v>
      </c>
      <c r="B12953" s="366">
        <v>3900.17</v>
      </c>
    </row>
    <row r="12954" spans="1:2">
      <c r="A12954" s="365" t="s">
        <v>13094</v>
      </c>
      <c r="B12954" s="366">
        <v>4748.91</v>
      </c>
    </row>
    <row r="12955" spans="1:2">
      <c r="A12955" s="365" t="s">
        <v>13095</v>
      </c>
      <c r="B12955" s="366">
        <v>4636.3999999999996</v>
      </c>
    </row>
    <row r="12956" spans="1:2">
      <c r="A12956" s="365" t="s">
        <v>13096</v>
      </c>
      <c r="B12956" s="366">
        <v>4649.1899999999996</v>
      </c>
    </row>
    <row r="12957" spans="1:2">
      <c r="A12957" s="365" t="s">
        <v>13097</v>
      </c>
      <c r="B12957" s="366">
        <v>4554.55</v>
      </c>
    </row>
    <row r="12958" spans="1:2">
      <c r="A12958" s="365" t="s">
        <v>13098</v>
      </c>
      <c r="B12958" s="366">
        <v>4637.59</v>
      </c>
    </row>
    <row r="12959" spans="1:2">
      <c r="A12959" s="365" t="s">
        <v>13099</v>
      </c>
      <c r="B12959" s="366">
        <v>4500.9399999999996</v>
      </c>
    </row>
    <row r="12960" spans="1:2">
      <c r="A12960" s="365" t="s">
        <v>13100</v>
      </c>
      <c r="B12960" s="366">
        <v>5172.26</v>
      </c>
    </row>
    <row r="12961" spans="1:2">
      <c r="A12961" s="365" t="s">
        <v>13101</v>
      </c>
      <c r="B12961" s="366">
        <v>5049.51</v>
      </c>
    </row>
    <row r="12962" spans="1:2">
      <c r="A12962" s="365" t="s">
        <v>13102</v>
      </c>
      <c r="B12962" s="366">
        <v>5970.48</v>
      </c>
    </row>
    <row r="12963" spans="1:2">
      <c r="A12963" s="365" t="s">
        <v>13103</v>
      </c>
      <c r="B12963" s="366">
        <v>5848.65</v>
      </c>
    </row>
    <row r="12964" spans="1:2">
      <c r="A12964" s="365" t="s">
        <v>13104</v>
      </c>
      <c r="B12964" s="366">
        <v>5604.17</v>
      </c>
    </row>
    <row r="12965" spans="1:2">
      <c r="A12965" s="365" t="s">
        <v>13105</v>
      </c>
      <c r="B12965" s="366">
        <v>5497.43</v>
      </c>
    </row>
    <row r="12966" spans="1:2">
      <c r="A12966" s="365" t="s">
        <v>13106</v>
      </c>
      <c r="B12966" s="366">
        <v>6186.63</v>
      </c>
    </row>
    <row r="12967" spans="1:2">
      <c r="A12967" s="365" t="s">
        <v>13107</v>
      </c>
      <c r="B12967" s="366">
        <v>6003.06</v>
      </c>
    </row>
    <row r="12968" spans="1:2">
      <c r="A12968" s="365" t="s">
        <v>13108</v>
      </c>
      <c r="B12968" s="366">
        <v>6196.7</v>
      </c>
    </row>
    <row r="12969" spans="1:2">
      <c r="A12969" s="365" t="s">
        <v>13109</v>
      </c>
      <c r="B12969" s="366">
        <v>6032.99</v>
      </c>
    </row>
    <row r="12970" spans="1:2">
      <c r="A12970" s="365" t="s">
        <v>13110</v>
      </c>
      <c r="B12970" s="366">
        <v>6173.5</v>
      </c>
    </row>
    <row r="12971" spans="1:2">
      <c r="A12971" s="365" t="s">
        <v>13111</v>
      </c>
      <c r="B12971" s="366">
        <v>6038.07</v>
      </c>
    </row>
    <row r="12972" spans="1:2">
      <c r="A12972" s="365" t="s">
        <v>13112</v>
      </c>
      <c r="B12972" s="366">
        <v>6606.21</v>
      </c>
    </row>
    <row r="12973" spans="1:2">
      <c r="A12973" s="365" t="s">
        <v>13113</v>
      </c>
      <c r="B12973" s="366">
        <v>6481.45</v>
      </c>
    </row>
    <row r="12974" spans="1:2">
      <c r="A12974" s="365" t="s">
        <v>13114</v>
      </c>
      <c r="B12974" s="366">
        <v>7188.49</v>
      </c>
    </row>
    <row r="12975" spans="1:2">
      <c r="A12975" s="365" t="s">
        <v>13115</v>
      </c>
      <c r="B12975" s="366">
        <v>7039.46</v>
      </c>
    </row>
    <row r="12976" spans="1:2">
      <c r="A12976" s="365" t="s">
        <v>13116</v>
      </c>
      <c r="B12976" s="366">
        <v>7873.45</v>
      </c>
    </row>
    <row r="12977" spans="1:2">
      <c r="A12977" s="365" t="s">
        <v>13117</v>
      </c>
      <c r="B12977" s="366">
        <v>7730.7</v>
      </c>
    </row>
    <row r="12978" spans="1:2">
      <c r="A12978" s="365" t="s">
        <v>13118</v>
      </c>
      <c r="B12978" s="366">
        <v>8226.5</v>
      </c>
    </row>
    <row r="12979" spans="1:2">
      <c r="A12979" s="365" t="s">
        <v>13119</v>
      </c>
      <c r="B12979" s="366">
        <v>8001.34</v>
      </c>
    </row>
    <row r="12980" spans="1:2">
      <c r="A12980" s="365" t="s">
        <v>13120</v>
      </c>
      <c r="B12980" s="366">
        <v>9015.5300000000007</v>
      </c>
    </row>
    <row r="12981" spans="1:2">
      <c r="A12981" s="365" t="s">
        <v>13121</v>
      </c>
      <c r="B12981" s="366">
        <v>8825.7000000000007</v>
      </c>
    </row>
    <row r="12982" spans="1:2">
      <c r="A12982" s="365" t="s">
        <v>13122</v>
      </c>
      <c r="B12982" s="366">
        <v>8963.16</v>
      </c>
    </row>
    <row r="12983" spans="1:2">
      <c r="A12983" s="365" t="s">
        <v>13123</v>
      </c>
      <c r="B12983" s="366">
        <v>8802.39</v>
      </c>
    </row>
    <row r="12984" spans="1:2">
      <c r="A12984" s="365" t="s">
        <v>13124</v>
      </c>
      <c r="B12984" s="366">
        <v>10233.540000000001</v>
      </c>
    </row>
    <row r="12985" spans="1:2">
      <c r="A12985" s="365" t="s">
        <v>13125</v>
      </c>
      <c r="B12985" s="366">
        <v>10016.51</v>
      </c>
    </row>
    <row r="12986" spans="1:2">
      <c r="A12986" s="365" t="s">
        <v>13126</v>
      </c>
      <c r="B12986" s="366">
        <v>9787.34</v>
      </c>
    </row>
    <row r="12987" spans="1:2">
      <c r="A12987" s="365" t="s">
        <v>13127</v>
      </c>
      <c r="B12987" s="366">
        <v>9590.6</v>
      </c>
    </row>
    <row r="12988" spans="1:2">
      <c r="A12988" s="365" t="s">
        <v>13128</v>
      </c>
      <c r="B12988" s="366">
        <v>9216.81</v>
      </c>
    </row>
    <row r="12989" spans="1:2">
      <c r="A12989" s="365" t="s">
        <v>13129</v>
      </c>
      <c r="B12989" s="366">
        <v>9028.57</v>
      </c>
    </row>
    <row r="12990" spans="1:2">
      <c r="A12990" s="365" t="s">
        <v>13130</v>
      </c>
      <c r="B12990" s="366">
        <v>13887.57</v>
      </c>
    </row>
    <row r="12991" spans="1:2">
      <c r="A12991" s="365" t="s">
        <v>13131</v>
      </c>
      <c r="B12991" s="366">
        <v>13588.94</v>
      </c>
    </row>
    <row r="12992" spans="1:2">
      <c r="A12992" s="365" t="s">
        <v>13132</v>
      </c>
      <c r="B12992" s="366">
        <v>12526.46</v>
      </c>
    </row>
    <row r="12993" spans="1:2">
      <c r="A12993" s="365" t="s">
        <v>13133</v>
      </c>
      <c r="B12993" s="366">
        <v>12257.71</v>
      </c>
    </row>
    <row r="12994" spans="1:2">
      <c r="A12994" s="365" t="s">
        <v>13134</v>
      </c>
      <c r="B12994" s="366">
        <v>14900.26</v>
      </c>
    </row>
    <row r="12995" spans="1:2">
      <c r="A12995" s="365" t="s">
        <v>13135</v>
      </c>
      <c r="B12995" s="366">
        <v>14640.58</v>
      </c>
    </row>
    <row r="12996" spans="1:2">
      <c r="A12996" s="365" t="s">
        <v>13136</v>
      </c>
      <c r="B12996" s="366">
        <v>17262.53</v>
      </c>
    </row>
    <row r="12997" spans="1:2">
      <c r="A12997" s="365" t="s">
        <v>13137</v>
      </c>
      <c r="B12997" s="366">
        <v>16903.78</v>
      </c>
    </row>
    <row r="12998" spans="1:2">
      <c r="A12998" s="365" t="s">
        <v>13138</v>
      </c>
      <c r="B12998" s="366">
        <v>20419.8</v>
      </c>
    </row>
    <row r="12999" spans="1:2">
      <c r="A12999" s="365" t="s">
        <v>13139</v>
      </c>
      <c r="B12999" s="366">
        <v>20088.669999999998</v>
      </c>
    </row>
    <row r="13000" spans="1:2">
      <c r="A13000" s="365" t="s">
        <v>13140</v>
      </c>
      <c r="B13000" s="366">
        <v>19191.169999999998</v>
      </c>
    </row>
    <row r="13001" spans="1:2">
      <c r="A13001" s="365" t="s">
        <v>13141</v>
      </c>
      <c r="B13001" s="366">
        <v>18760.400000000001</v>
      </c>
    </row>
    <row r="13002" spans="1:2">
      <c r="A13002" s="365" t="s">
        <v>13142</v>
      </c>
      <c r="B13002" s="366">
        <v>24283.83</v>
      </c>
    </row>
    <row r="13003" spans="1:2">
      <c r="A13003" s="365" t="s">
        <v>13143</v>
      </c>
      <c r="B13003" s="366">
        <v>23881.22</v>
      </c>
    </row>
    <row r="13004" spans="1:2">
      <c r="A13004" s="365" t="s">
        <v>13144</v>
      </c>
      <c r="B13004" s="366">
        <v>27149.91</v>
      </c>
    </row>
    <row r="13005" spans="1:2">
      <c r="A13005" s="365" t="s">
        <v>13145</v>
      </c>
      <c r="B13005" s="366">
        <v>26675.84</v>
      </c>
    </row>
    <row r="13006" spans="1:2">
      <c r="A13006" s="365" t="s">
        <v>13146</v>
      </c>
      <c r="B13006" s="366">
        <v>31013.74</v>
      </c>
    </row>
    <row r="13007" spans="1:2">
      <c r="A13007" s="365" t="s">
        <v>13147</v>
      </c>
      <c r="B13007" s="366">
        <v>30468.21</v>
      </c>
    </row>
    <row r="13008" spans="1:2">
      <c r="A13008" s="365" t="s">
        <v>13148</v>
      </c>
      <c r="B13008" s="366">
        <v>32212.55</v>
      </c>
    </row>
    <row r="13009" spans="1:2">
      <c r="A13009" s="365" t="s">
        <v>13149</v>
      </c>
      <c r="B13009" s="366">
        <v>31595.57</v>
      </c>
    </row>
    <row r="13010" spans="1:2">
      <c r="A13010" s="365" t="s">
        <v>13150</v>
      </c>
      <c r="B13010" s="366">
        <v>35332.03</v>
      </c>
    </row>
    <row r="13011" spans="1:2">
      <c r="A13011" s="365" t="s">
        <v>13151</v>
      </c>
      <c r="B13011" s="366">
        <v>34643.599999999999</v>
      </c>
    </row>
    <row r="13012" spans="1:2">
      <c r="A13012" s="365" t="s">
        <v>13152</v>
      </c>
      <c r="B13012" s="366">
        <v>37124.78</v>
      </c>
    </row>
    <row r="13013" spans="1:2">
      <c r="A13013" s="365" t="s">
        <v>13153</v>
      </c>
      <c r="B13013" s="366">
        <v>36364.89</v>
      </c>
    </row>
    <row r="13014" spans="1:2">
      <c r="A13014" s="365" t="s">
        <v>13154</v>
      </c>
      <c r="B13014" s="366">
        <v>57.06</v>
      </c>
    </row>
    <row r="13015" spans="1:2">
      <c r="A13015" s="365" t="s">
        <v>13155</v>
      </c>
      <c r="B13015" s="366">
        <v>54.3</v>
      </c>
    </row>
    <row r="13016" spans="1:2">
      <c r="A13016" s="365" t="s">
        <v>13156</v>
      </c>
      <c r="B13016" s="366">
        <v>76.86</v>
      </c>
    </row>
    <row r="13017" spans="1:2">
      <c r="A13017" s="365" t="s">
        <v>13157</v>
      </c>
      <c r="B13017" s="366">
        <v>72.86</v>
      </c>
    </row>
    <row r="13018" spans="1:2">
      <c r="A13018" s="365" t="s">
        <v>13158</v>
      </c>
      <c r="B13018" s="366">
        <v>98.91</v>
      </c>
    </row>
    <row r="13019" spans="1:2">
      <c r="A13019" s="365" t="s">
        <v>13159</v>
      </c>
      <c r="B13019" s="366">
        <v>93.77</v>
      </c>
    </row>
    <row r="13020" spans="1:2">
      <c r="A13020" s="365" t="s">
        <v>13160</v>
      </c>
      <c r="B13020" s="366">
        <v>123.08</v>
      </c>
    </row>
    <row r="13021" spans="1:2">
      <c r="A13021" s="365" t="s">
        <v>13161</v>
      </c>
      <c r="B13021" s="366">
        <v>116.8</v>
      </c>
    </row>
    <row r="13022" spans="1:2">
      <c r="A13022" s="365" t="s">
        <v>13162</v>
      </c>
      <c r="B13022" s="366">
        <v>153.72</v>
      </c>
    </row>
    <row r="13023" spans="1:2">
      <c r="A13023" s="365" t="s">
        <v>13163</v>
      </c>
      <c r="B13023" s="366">
        <v>146.5</v>
      </c>
    </row>
    <row r="13024" spans="1:2">
      <c r="A13024" s="365" t="s">
        <v>13164</v>
      </c>
      <c r="B13024" s="366">
        <v>220.14</v>
      </c>
    </row>
    <row r="13025" spans="1:2">
      <c r="A13025" s="365" t="s">
        <v>13165</v>
      </c>
      <c r="B13025" s="366">
        <v>212.46</v>
      </c>
    </row>
    <row r="13026" spans="1:2">
      <c r="A13026" s="365" t="s">
        <v>13166</v>
      </c>
      <c r="B13026" s="366">
        <v>1214.49</v>
      </c>
    </row>
    <row r="13027" spans="1:2">
      <c r="A13027" s="365" t="s">
        <v>13167</v>
      </c>
      <c r="B13027" s="366">
        <v>1162.76</v>
      </c>
    </row>
    <row r="13028" spans="1:2">
      <c r="A13028" s="365" t="s">
        <v>13168</v>
      </c>
      <c r="B13028" s="366">
        <v>1770.07</v>
      </c>
    </row>
    <row r="13029" spans="1:2">
      <c r="A13029" s="365" t="s">
        <v>13169</v>
      </c>
      <c r="B13029" s="366">
        <v>1694.61</v>
      </c>
    </row>
    <row r="13030" spans="1:2">
      <c r="A13030" s="365" t="s">
        <v>13170</v>
      </c>
      <c r="B13030" s="366">
        <v>571.77</v>
      </c>
    </row>
    <row r="13031" spans="1:2">
      <c r="A13031" s="365" t="s">
        <v>13171</v>
      </c>
      <c r="B13031" s="366">
        <v>554.53</v>
      </c>
    </row>
    <row r="13032" spans="1:2">
      <c r="A13032" s="365" t="s">
        <v>13172</v>
      </c>
      <c r="B13032" s="366">
        <v>1039.8699999999999</v>
      </c>
    </row>
    <row r="13033" spans="1:2">
      <c r="A13033" s="365" t="s">
        <v>13173</v>
      </c>
      <c r="B13033" s="366">
        <v>982.12</v>
      </c>
    </row>
    <row r="13034" spans="1:2">
      <c r="A13034" s="365" t="s">
        <v>13174</v>
      </c>
      <c r="B13034" s="366">
        <v>21.16</v>
      </c>
    </row>
    <row r="13035" spans="1:2">
      <c r="A13035" s="365" t="s">
        <v>13175</v>
      </c>
      <c r="B13035" s="366">
        <v>20.87</v>
      </c>
    </row>
    <row r="13036" spans="1:2">
      <c r="A13036" s="365" t="s">
        <v>13176</v>
      </c>
      <c r="B13036" s="366">
        <v>11.64</v>
      </c>
    </row>
    <row r="13037" spans="1:2">
      <c r="A13037" s="365" t="s">
        <v>13177</v>
      </c>
      <c r="B13037" s="366">
        <v>11.35</v>
      </c>
    </row>
    <row r="13038" spans="1:2">
      <c r="A13038" s="365" t="s">
        <v>13178</v>
      </c>
      <c r="B13038" s="366">
        <v>24.52</v>
      </c>
    </row>
    <row r="13039" spans="1:2">
      <c r="A13039" s="365" t="s">
        <v>13179</v>
      </c>
      <c r="B13039" s="366">
        <v>22.31</v>
      </c>
    </row>
    <row r="13040" spans="1:2">
      <c r="A13040" s="365" t="s">
        <v>13180</v>
      </c>
      <c r="B13040" s="366">
        <v>37.119999999999997</v>
      </c>
    </row>
    <row r="13041" spans="1:2">
      <c r="A13041" s="365" t="s">
        <v>13181</v>
      </c>
      <c r="B13041" s="366">
        <v>33.770000000000003</v>
      </c>
    </row>
    <row r="13042" spans="1:2">
      <c r="A13042" s="365" t="s">
        <v>13182</v>
      </c>
      <c r="B13042" s="366">
        <v>21.27</v>
      </c>
    </row>
    <row r="13043" spans="1:2">
      <c r="A13043" s="365" t="s">
        <v>13183</v>
      </c>
      <c r="B13043" s="366">
        <v>20.98</v>
      </c>
    </row>
    <row r="13044" spans="1:2">
      <c r="A13044" s="365" t="s">
        <v>13184</v>
      </c>
      <c r="B13044" s="366">
        <v>45.93</v>
      </c>
    </row>
    <row r="13045" spans="1:2">
      <c r="A13045" s="365" t="s">
        <v>13185</v>
      </c>
      <c r="B13045" s="366">
        <v>42.33</v>
      </c>
    </row>
    <row r="13046" spans="1:2">
      <c r="A13046" s="365" t="s">
        <v>13186</v>
      </c>
      <c r="B13046" s="366">
        <v>19</v>
      </c>
    </row>
    <row r="13047" spans="1:2">
      <c r="A13047" s="365" t="s">
        <v>13187</v>
      </c>
      <c r="B13047" s="366">
        <v>19</v>
      </c>
    </row>
    <row r="13048" spans="1:2">
      <c r="A13048" s="365" t="s">
        <v>13188</v>
      </c>
      <c r="B13048" s="366">
        <v>21.72</v>
      </c>
    </row>
    <row r="13049" spans="1:2">
      <c r="A13049" s="365" t="s">
        <v>13189</v>
      </c>
      <c r="B13049" s="366">
        <v>21.43</v>
      </c>
    </row>
    <row r="13050" spans="1:2">
      <c r="A13050" s="365" t="s">
        <v>13190</v>
      </c>
      <c r="B13050" s="366">
        <v>160.19</v>
      </c>
    </row>
    <row r="13051" spans="1:2">
      <c r="A13051" s="365" t="s">
        <v>13191</v>
      </c>
      <c r="B13051" s="366">
        <v>159.72999999999999</v>
      </c>
    </row>
    <row r="13052" spans="1:2">
      <c r="A13052" s="365" t="s">
        <v>13192</v>
      </c>
      <c r="B13052" s="366">
        <v>342.3</v>
      </c>
    </row>
    <row r="13053" spans="1:2">
      <c r="A13053" s="365" t="s">
        <v>13193</v>
      </c>
      <c r="B13053" s="366">
        <v>333.67</v>
      </c>
    </row>
    <row r="13054" spans="1:2">
      <c r="A13054" s="365" t="s">
        <v>13194</v>
      </c>
      <c r="B13054" s="366">
        <v>198.99</v>
      </c>
    </row>
    <row r="13055" spans="1:2">
      <c r="A13055" s="365" t="s">
        <v>13195</v>
      </c>
      <c r="B13055" s="366">
        <v>190.36</v>
      </c>
    </row>
    <row r="13056" spans="1:2">
      <c r="A13056" s="365" t="s">
        <v>13196</v>
      </c>
      <c r="B13056" s="366">
        <v>171.07</v>
      </c>
    </row>
    <row r="13057" spans="1:2">
      <c r="A13057" s="365" t="s">
        <v>13197</v>
      </c>
      <c r="B13057" s="366">
        <v>162.74</v>
      </c>
    </row>
    <row r="13058" spans="1:2">
      <c r="A13058" s="365" t="s">
        <v>13198</v>
      </c>
      <c r="B13058" s="366">
        <v>169.2</v>
      </c>
    </row>
    <row r="13059" spans="1:2">
      <c r="A13059" s="365" t="s">
        <v>13199</v>
      </c>
      <c r="B13059" s="366">
        <v>160.87</v>
      </c>
    </row>
    <row r="13060" spans="1:2">
      <c r="A13060" s="365" t="s">
        <v>13200</v>
      </c>
      <c r="B13060" s="366">
        <v>11.59</v>
      </c>
    </row>
    <row r="13061" spans="1:2">
      <c r="A13061" s="365" t="s">
        <v>13201</v>
      </c>
      <c r="B13061" s="366">
        <v>10.96</v>
      </c>
    </row>
    <row r="13062" spans="1:2">
      <c r="A13062" s="365" t="s">
        <v>13202</v>
      </c>
      <c r="B13062" s="366">
        <v>13.72</v>
      </c>
    </row>
    <row r="13063" spans="1:2">
      <c r="A13063" s="365" t="s">
        <v>13203</v>
      </c>
      <c r="B13063" s="366">
        <v>12.97</v>
      </c>
    </row>
    <row r="13064" spans="1:2">
      <c r="A13064" s="365" t="s">
        <v>13204</v>
      </c>
      <c r="B13064" s="366">
        <v>17.5</v>
      </c>
    </row>
    <row r="13065" spans="1:2">
      <c r="A13065" s="365" t="s">
        <v>13205</v>
      </c>
      <c r="B13065" s="366">
        <v>16.579999999999998</v>
      </c>
    </row>
    <row r="13066" spans="1:2">
      <c r="A13066" s="365" t="s">
        <v>13206</v>
      </c>
      <c r="B13066" s="366">
        <v>23.84</v>
      </c>
    </row>
    <row r="13067" spans="1:2">
      <c r="A13067" s="365" t="s">
        <v>13207</v>
      </c>
      <c r="B13067" s="366">
        <v>22.81</v>
      </c>
    </row>
    <row r="13068" spans="1:2">
      <c r="A13068" s="365" t="s">
        <v>13208</v>
      </c>
      <c r="B13068" s="366">
        <v>26.3</v>
      </c>
    </row>
    <row r="13069" spans="1:2">
      <c r="A13069" s="365" t="s">
        <v>13209</v>
      </c>
      <c r="B13069" s="366">
        <v>25.15</v>
      </c>
    </row>
    <row r="13070" spans="1:2">
      <c r="A13070" s="365" t="s">
        <v>13210</v>
      </c>
      <c r="B13070" s="366">
        <v>35.24</v>
      </c>
    </row>
    <row r="13071" spans="1:2">
      <c r="A13071" s="365" t="s">
        <v>13211</v>
      </c>
      <c r="B13071" s="366">
        <v>33.86</v>
      </c>
    </row>
    <row r="13072" spans="1:2">
      <c r="A13072" s="365" t="s">
        <v>13212</v>
      </c>
      <c r="B13072" s="366">
        <v>57.4</v>
      </c>
    </row>
    <row r="13073" spans="1:2">
      <c r="A13073" s="365" t="s">
        <v>13213</v>
      </c>
      <c r="B13073" s="366">
        <v>55.68</v>
      </c>
    </row>
    <row r="13074" spans="1:2">
      <c r="A13074" s="365" t="s">
        <v>13214</v>
      </c>
      <c r="B13074" s="366">
        <v>69.72</v>
      </c>
    </row>
    <row r="13075" spans="1:2">
      <c r="A13075" s="365" t="s">
        <v>13215</v>
      </c>
      <c r="B13075" s="366">
        <v>67.819999999999993</v>
      </c>
    </row>
    <row r="13076" spans="1:2">
      <c r="A13076" s="365" t="s">
        <v>13216</v>
      </c>
      <c r="B13076" s="366">
        <v>92.91</v>
      </c>
    </row>
    <row r="13077" spans="1:2">
      <c r="A13077" s="365" t="s">
        <v>13217</v>
      </c>
      <c r="B13077" s="366">
        <v>90.61</v>
      </c>
    </row>
    <row r="13078" spans="1:2">
      <c r="A13078" s="365" t="s">
        <v>13218</v>
      </c>
      <c r="B13078" s="366">
        <v>15.41</v>
      </c>
    </row>
    <row r="13079" spans="1:2">
      <c r="A13079" s="365" t="s">
        <v>13219</v>
      </c>
      <c r="B13079" s="366">
        <v>14</v>
      </c>
    </row>
    <row r="13080" spans="1:2">
      <c r="A13080" s="365" t="s">
        <v>13220</v>
      </c>
      <c r="B13080" s="366">
        <v>24.22</v>
      </c>
    </row>
    <row r="13081" spans="1:2">
      <c r="A13081" s="365" t="s">
        <v>13221</v>
      </c>
      <c r="B13081" s="366">
        <v>22</v>
      </c>
    </row>
    <row r="13082" spans="1:2">
      <c r="A13082" s="365" t="s">
        <v>13222</v>
      </c>
      <c r="B13082" s="366">
        <v>26.42</v>
      </c>
    </row>
    <row r="13083" spans="1:2">
      <c r="A13083" s="365" t="s">
        <v>13223</v>
      </c>
      <c r="B13083" s="366">
        <v>24</v>
      </c>
    </row>
    <row r="13084" spans="1:2">
      <c r="A13084" s="365" t="s">
        <v>13224</v>
      </c>
      <c r="B13084" s="366">
        <v>39.630000000000003</v>
      </c>
    </row>
    <row r="13085" spans="1:2">
      <c r="A13085" s="365" t="s">
        <v>13225</v>
      </c>
      <c r="B13085" s="366">
        <v>36.01</v>
      </c>
    </row>
    <row r="13086" spans="1:2">
      <c r="A13086" s="365" t="s">
        <v>13226</v>
      </c>
      <c r="B13086" s="366">
        <v>44.03</v>
      </c>
    </row>
    <row r="13087" spans="1:2">
      <c r="A13087" s="365" t="s">
        <v>13227</v>
      </c>
      <c r="B13087" s="366">
        <v>40.01</v>
      </c>
    </row>
    <row r="13088" spans="1:2">
      <c r="A13088" s="365" t="s">
        <v>13228</v>
      </c>
      <c r="B13088" s="366">
        <v>66.05</v>
      </c>
    </row>
    <row r="13089" spans="1:2">
      <c r="A13089" s="365" t="s">
        <v>13229</v>
      </c>
      <c r="B13089" s="366">
        <v>60.02</v>
      </c>
    </row>
    <row r="13090" spans="1:2">
      <c r="A13090" s="365" t="s">
        <v>13230</v>
      </c>
      <c r="B13090" s="366">
        <v>53.3</v>
      </c>
    </row>
    <row r="13091" spans="1:2">
      <c r="A13091" s="365" t="s">
        <v>13231</v>
      </c>
      <c r="B13091" s="366">
        <v>48.42</v>
      </c>
    </row>
    <row r="13092" spans="1:2">
      <c r="A13092" s="365" t="s">
        <v>13232</v>
      </c>
      <c r="B13092" s="366">
        <v>79.959999999999994</v>
      </c>
    </row>
    <row r="13093" spans="1:2">
      <c r="A13093" s="365" t="s">
        <v>13233</v>
      </c>
      <c r="B13093" s="366">
        <v>72.63</v>
      </c>
    </row>
    <row r="13094" spans="1:2">
      <c r="A13094" s="365" t="s">
        <v>13234</v>
      </c>
      <c r="B13094" s="366">
        <v>74.5</v>
      </c>
    </row>
    <row r="13095" spans="1:2">
      <c r="A13095" s="365" t="s">
        <v>13235</v>
      </c>
      <c r="B13095" s="366">
        <v>68.75</v>
      </c>
    </row>
    <row r="13096" spans="1:2">
      <c r="A13096" s="365" t="s">
        <v>13236</v>
      </c>
      <c r="B13096" s="366">
        <v>122.93</v>
      </c>
    </row>
    <row r="13097" spans="1:2">
      <c r="A13097" s="365" t="s">
        <v>13237</v>
      </c>
      <c r="B13097" s="366">
        <v>113.45</v>
      </c>
    </row>
    <row r="13098" spans="1:2">
      <c r="A13098" s="365" t="s">
        <v>13238</v>
      </c>
      <c r="B13098" s="366">
        <v>82.7</v>
      </c>
    </row>
    <row r="13099" spans="1:2">
      <c r="A13099" s="365" t="s">
        <v>13239</v>
      </c>
      <c r="B13099" s="366">
        <v>72.69</v>
      </c>
    </row>
    <row r="13100" spans="1:2">
      <c r="A13100" s="365" t="s">
        <v>13240</v>
      </c>
      <c r="B13100" s="366">
        <v>120.15</v>
      </c>
    </row>
    <row r="13101" spans="1:2">
      <c r="A13101" s="365" t="s">
        <v>13241</v>
      </c>
      <c r="B13101" s="366">
        <v>105.13</v>
      </c>
    </row>
    <row r="13102" spans="1:2">
      <c r="A13102" s="365" t="s">
        <v>13242</v>
      </c>
      <c r="B13102" s="366">
        <v>32.520000000000003</v>
      </c>
    </row>
    <row r="13103" spans="1:2">
      <c r="A13103" s="365" t="s">
        <v>13243</v>
      </c>
      <c r="B13103" s="366">
        <v>29.18</v>
      </c>
    </row>
    <row r="13104" spans="1:2">
      <c r="A13104" s="365" t="s">
        <v>13244</v>
      </c>
      <c r="B13104" s="366">
        <v>12.9</v>
      </c>
    </row>
    <row r="13105" spans="1:2">
      <c r="A13105" s="365" t="s">
        <v>13245</v>
      </c>
      <c r="B13105" s="366">
        <v>11.75</v>
      </c>
    </row>
    <row r="13106" spans="1:2">
      <c r="A13106" s="365" t="s">
        <v>13246</v>
      </c>
      <c r="B13106" s="366">
        <v>13.16</v>
      </c>
    </row>
    <row r="13107" spans="1:2">
      <c r="A13107" s="365" t="s">
        <v>13247</v>
      </c>
      <c r="B13107" s="366">
        <v>12.01</v>
      </c>
    </row>
    <row r="13108" spans="1:2">
      <c r="A13108" s="365" t="s">
        <v>13248</v>
      </c>
      <c r="B13108" s="366">
        <v>13.39</v>
      </c>
    </row>
    <row r="13109" spans="1:2">
      <c r="A13109" s="365" t="s">
        <v>13249</v>
      </c>
      <c r="B13109" s="366">
        <v>12.24</v>
      </c>
    </row>
    <row r="13110" spans="1:2">
      <c r="A13110" s="365" t="s">
        <v>13250</v>
      </c>
      <c r="B13110" s="366">
        <v>18.28</v>
      </c>
    </row>
    <row r="13111" spans="1:2">
      <c r="A13111" s="365" t="s">
        <v>13251</v>
      </c>
      <c r="B13111" s="366">
        <v>17.13</v>
      </c>
    </row>
    <row r="13112" spans="1:2">
      <c r="A13112" s="365" t="s">
        <v>13252</v>
      </c>
      <c r="B13112" s="366">
        <v>59.35</v>
      </c>
    </row>
    <row r="13113" spans="1:2">
      <c r="A13113" s="365" t="s">
        <v>13253</v>
      </c>
      <c r="B13113" s="366">
        <v>52.68</v>
      </c>
    </row>
    <row r="13114" spans="1:2">
      <c r="A13114" s="365" t="s">
        <v>13254</v>
      </c>
      <c r="B13114" s="366">
        <v>50.03</v>
      </c>
    </row>
    <row r="13115" spans="1:2">
      <c r="A13115" s="365" t="s">
        <v>13255</v>
      </c>
      <c r="B13115" s="366">
        <v>43.36</v>
      </c>
    </row>
    <row r="13116" spans="1:2">
      <c r="A13116" s="365" t="s">
        <v>13256</v>
      </c>
      <c r="B13116" s="366">
        <v>25.06</v>
      </c>
    </row>
    <row r="13117" spans="1:2">
      <c r="A13117" s="365" t="s">
        <v>13257</v>
      </c>
      <c r="B13117" s="366">
        <v>21.73</v>
      </c>
    </row>
    <row r="13118" spans="1:2">
      <c r="A13118" s="365" t="s">
        <v>13258</v>
      </c>
      <c r="B13118" s="366">
        <v>34.24</v>
      </c>
    </row>
    <row r="13119" spans="1:2">
      <c r="A13119" s="365" t="s">
        <v>13259</v>
      </c>
      <c r="B13119" s="366">
        <v>30.9</v>
      </c>
    </row>
    <row r="13120" spans="1:2">
      <c r="A13120" s="365" t="s">
        <v>13260</v>
      </c>
      <c r="B13120" s="366">
        <v>28.41</v>
      </c>
    </row>
    <row r="13121" spans="1:2">
      <c r="A13121" s="365" t="s">
        <v>13261</v>
      </c>
      <c r="B13121" s="366">
        <v>25.07</v>
      </c>
    </row>
    <row r="13122" spans="1:2">
      <c r="A13122" s="365" t="s">
        <v>13262</v>
      </c>
      <c r="B13122" s="366">
        <v>8.1199999999999992</v>
      </c>
    </row>
    <row r="13123" spans="1:2">
      <c r="A13123" s="365" t="s">
        <v>13263</v>
      </c>
      <c r="B13123" s="366">
        <v>7.32</v>
      </c>
    </row>
    <row r="13124" spans="1:2">
      <c r="A13124" s="365" t="s">
        <v>13264</v>
      </c>
      <c r="B13124" s="366">
        <v>8.41</v>
      </c>
    </row>
    <row r="13125" spans="1:2">
      <c r="A13125" s="365" t="s">
        <v>13265</v>
      </c>
      <c r="B13125" s="366">
        <v>7.61</v>
      </c>
    </row>
    <row r="13126" spans="1:2">
      <c r="A13126" s="365" t="s">
        <v>13266</v>
      </c>
      <c r="B13126" s="366">
        <v>9.1199999999999992</v>
      </c>
    </row>
    <row r="13127" spans="1:2">
      <c r="A13127" s="365" t="s">
        <v>13267</v>
      </c>
      <c r="B13127" s="366">
        <v>8.32</v>
      </c>
    </row>
    <row r="13128" spans="1:2">
      <c r="A13128" s="365" t="s">
        <v>13268</v>
      </c>
      <c r="B13128" s="366">
        <v>9.4600000000000009</v>
      </c>
    </row>
    <row r="13129" spans="1:2">
      <c r="A13129" s="365" t="s">
        <v>13269</v>
      </c>
      <c r="B13129" s="366">
        <v>8.59</v>
      </c>
    </row>
    <row r="13130" spans="1:2">
      <c r="A13130" s="365" t="s">
        <v>13270</v>
      </c>
      <c r="B13130" s="366">
        <v>9.48</v>
      </c>
    </row>
    <row r="13131" spans="1:2">
      <c r="A13131" s="365" t="s">
        <v>13271</v>
      </c>
      <c r="B13131" s="366">
        <v>8.61</v>
      </c>
    </row>
    <row r="13132" spans="1:2">
      <c r="A13132" s="365" t="s">
        <v>13272</v>
      </c>
      <c r="B13132" s="366">
        <v>10.130000000000001</v>
      </c>
    </row>
    <row r="13133" spans="1:2">
      <c r="A13133" s="365" t="s">
        <v>13273</v>
      </c>
      <c r="B13133" s="366">
        <v>9.19</v>
      </c>
    </row>
    <row r="13134" spans="1:2">
      <c r="A13134" s="365" t="s">
        <v>13274</v>
      </c>
      <c r="B13134" s="366">
        <v>10.56</v>
      </c>
    </row>
    <row r="13135" spans="1:2">
      <c r="A13135" s="365" t="s">
        <v>13275</v>
      </c>
      <c r="B13135" s="366">
        <v>9.6300000000000008</v>
      </c>
    </row>
    <row r="13136" spans="1:2">
      <c r="A13136" s="365" t="s">
        <v>13276</v>
      </c>
      <c r="B13136" s="366">
        <v>11.36</v>
      </c>
    </row>
    <row r="13137" spans="1:2">
      <c r="A13137" s="365" t="s">
        <v>13277</v>
      </c>
      <c r="B13137" s="366">
        <v>10.36</v>
      </c>
    </row>
    <row r="13138" spans="1:2">
      <c r="A13138" s="365" t="s">
        <v>13278</v>
      </c>
      <c r="B13138" s="366">
        <v>12.28</v>
      </c>
    </row>
    <row r="13139" spans="1:2">
      <c r="A13139" s="365" t="s">
        <v>13279</v>
      </c>
      <c r="B13139" s="366">
        <v>11.28</v>
      </c>
    </row>
    <row r="13140" spans="1:2">
      <c r="A13140" s="365" t="s">
        <v>13280</v>
      </c>
      <c r="B13140" s="366">
        <v>252.5</v>
      </c>
    </row>
    <row r="13141" spans="1:2">
      <c r="A13141" s="365" t="s">
        <v>13281</v>
      </c>
      <c r="B13141" s="366">
        <v>229.51</v>
      </c>
    </row>
    <row r="13142" spans="1:2">
      <c r="A13142" s="365" t="s">
        <v>13282</v>
      </c>
      <c r="B13142" s="366">
        <v>50.48</v>
      </c>
    </row>
    <row r="13143" spans="1:2">
      <c r="A13143" s="365" t="s">
        <v>13283</v>
      </c>
      <c r="B13143" s="366">
        <v>44.73</v>
      </c>
    </row>
    <row r="13144" spans="1:2">
      <c r="A13144" s="365" t="s">
        <v>13284</v>
      </c>
      <c r="B13144" s="366">
        <v>169.04</v>
      </c>
    </row>
    <row r="13145" spans="1:2">
      <c r="A13145" s="365" t="s">
        <v>13285</v>
      </c>
      <c r="B13145" s="366">
        <v>157.54</v>
      </c>
    </row>
    <row r="13146" spans="1:2">
      <c r="A13146" s="365" t="s">
        <v>13286</v>
      </c>
      <c r="B13146" s="366">
        <v>166.55</v>
      </c>
    </row>
    <row r="13147" spans="1:2">
      <c r="A13147" s="365" t="s">
        <v>13287</v>
      </c>
      <c r="B13147" s="366">
        <v>144.30000000000001</v>
      </c>
    </row>
    <row r="13148" spans="1:2">
      <c r="A13148" s="365" t="s">
        <v>13288</v>
      </c>
      <c r="B13148" s="366">
        <v>27.15</v>
      </c>
    </row>
    <row r="13149" spans="1:2">
      <c r="A13149" s="365" t="s">
        <v>13289</v>
      </c>
      <c r="B13149" s="366">
        <v>23.67</v>
      </c>
    </row>
    <row r="13150" spans="1:2">
      <c r="A13150" s="365" t="s">
        <v>13290</v>
      </c>
      <c r="B13150" s="366">
        <v>36.200000000000003</v>
      </c>
    </row>
    <row r="13151" spans="1:2">
      <c r="A13151" s="365" t="s">
        <v>13291</v>
      </c>
      <c r="B13151" s="366">
        <v>31.57</v>
      </c>
    </row>
    <row r="13152" spans="1:2">
      <c r="A13152" s="365" t="s">
        <v>13292</v>
      </c>
      <c r="B13152" s="366">
        <v>48.54</v>
      </c>
    </row>
    <row r="13153" spans="1:2">
      <c r="A13153" s="365" t="s">
        <v>13293</v>
      </c>
      <c r="B13153" s="366">
        <v>47.54</v>
      </c>
    </row>
    <row r="13154" spans="1:2">
      <c r="A13154" s="365" t="s">
        <v>13294</v>
      </c>
      <c r="B13154" s="366">
        <v>62.79</v>
      </c>
    </row>
    <row r="13155" spans="1:2">
      <c r="A13155" s="365" t="s">
        <v>13295</v>
      </c>
      <c r="B13155" s="366">
        <v>61.79</v>
      </c>
    </row>
    <row r="13156" spans="1:2">
      <c r="A13156" s="365" t="s">
        <v>13296</v>
      </c>
      <c r="B13156" s="366">
        <v>36.9</v>
      </c>
    </row>
    <row r="13157" spans="1:2">
      <c r="A13157" s="365" t="s">
        <v>13297</v>
      </c>
      <c r="B13157" s="366">
        <v>35.9</v>
      </c>
    </row>
    <row r="13158" spans="1:2">
      <c r="A13158" s="365" t="s">
        <v>13298</v>
      </c>
      <c r="B13158" s="366">
        <v>36.99</v>
      </c>
    </row>
    <row r="13159" spans="1:2">
      <c r="A13159" s="365" t="s">
        <v>13299</v>
      </c>
      <c r="B13159" s="366">
        <v>35.99</v>
      </c>
    </row>
    <row r="13160" spans="1:2">
      <c r="A13160" s="365" t="s">
        <v>13300</v>
      </c>
      <c r="B13160" s="366">
        <v>51.86</v>
      </c>
    </row>
    <row r="13161" spans="1:2">
      <c r="A13161" s="365" t="s">
        <v>13301</v>
      </c>
      <c r="B13161" s="366">
        <v>50.84</v>
      </c>
    </row>
    <row r="13162" spans="1:2">
      <c r="A13162" s="365" t="s">
        <v>13302</v>
      </c>
      <c r="B13162" s="366">
        <v>64.099999999999994</v>
      </c>
    </row>
    <row r="13163" spans="1:2">
      <c r="A13163" s="365" t="s">
        <v>13303</v>
      </c>
      <c r="B13163" s="366">
        <v>62.89</v>
      </c>
    </row>
    <row r="13164" spans="1:2">
      <c r="A13164" s="365" t="s">
        <v>13304</v>
      </c>
      <c r="B13164" s="366">
        <v>84.09</v>
      </c>
    </row>
    <row r="13165" spans="1:2">
      <c r="A13165" s="365" t="s">
        <v>13305</v>
      </c>
      <c r="B13165" s="366">
        <v>82.71</v>
      </c>
    </row>
    <row r="13166" spans="1:2">
      <c r="A13166" s="365" t="s">
        <v>13306</v>
      </c>
      <c r="B13166" s="366">
        <v>99.38</v>
      </c>
    </row>
    <row r="13167" spans="1:2">
      <c r="A13167" s="365" t="s">
        <v>13307</v>
      </c>
      <c r="B13167" s="366">
        <v>97.82</v>
      </c>
    </row>
    <row r="13168" spans="1:2">
      <c r="A13168" s="365" t="s">
        <v>13308</v>
      </c>
      <c r="B13168" s="366">
        <v>127.63</v>
      </c>
    </row>
    <row r="13169" spans="1:2">
      <c r="A13169" s="365" t="s">
        <v>13309</v>
      </c>
      <c r="B13169" s="366">
        <v>125.85</v>
      </c>
    </row>
    <row r="13170" spans="1:2">
      <c r="A13170" s="365" t="s">
        <v>13310</v>
      </c>
      <c r="B13170" s="366">
        <v>160.81</v>
      </c>
    </row>
    <row r="13171" spans="1:2">
      <c r="A13171" s="365" t="s">
        <v>13311</v>
      </c>
      <c r="B13171" s="366">
        <v>158.71</v>
      </c>
    </row>
    <row r="13172" spans="1:2">
      <c r="A13172" s="365" t="s">
        <v>13312</v>
      </c>
      <c r="B13172" s="366">
        <v>212.49</v>
      </c>
    </row>
    <row r="13173" spans="1:2">
      <c r="A13173" s="365" t="s">
        <v>13313</v>
      </c>
      <c r="B13173" s="366">
        <v>210.11</v>
      </c>
    </row>
    <row r="13174" spans="1:2">
      <c r="A13174" s="365" t="s">
        <v>13314</v>
      </c>
      <c r="B13174" s="366">
        <v>245.21</v>
      </c>
    </row>
    <row r="13175" spans="1:2">
      <c r="A13175" s="365" t="s">
        <v>13315</v>
      </c>
      <c r="B13175" s="366">
        <v>242.68</v>
      </c>
    </row>
    <row r="13176" spans="1:2">
      <c r="A13176" s="365" t="s">
        <v>13316</v>
      </c>
      <c r="B13176" s="366">
        <v>324.82</v>
      </c>
    </row>
    <row r="13177" spans="1:2">
      <c r="A13177" s="365" t="s">
        <v>13317</v>
      </c>
      <c r="B13177" s="366">
        <v>321.82</v>
      </c>
    </row>
    <row r="13178" spans="1:2">
      <c r="A13178" s="365" t="s">
        <v>13318</v>
      </c>
      <c r="B13178" s="366">
        <v>510.27</v>
      </c>
    </row>
    <row r="13179" spans="1:2">
      <c r="A13179" s="365" t="s">
        <v>13319</v>
      </c>
      <c r="B13179" s="366">
        <v>507.01</v>
      </c>
    </row>
    <row r="13180" spans="1:2">
      <c r="A13180" s="365" t="s">
        <v>13320</v>
      </c>
      <c r="B13180" s="366">
        <v>563.51</v>
      </c>
    </row>
    <row r="13181" spans="1:2">
      <c r="A13181" s="365" t="s">
        <v>13321</v>
      </c>
      <c r="B13181" s="366">
        <v>559.96</v>
      </c>
    </row>
    <row r="13182" spans="1:2">
      <c r="A13182" s="365" t="s">
        <v>13322</v>
      </c>
      <c r="B13182" s="366">
        <v>186.74</v>
      </c>
    </row>
    <row r="13183" spans="1:2">
      <c r="A13183" s="365" t="s">
        <v>13323</v>
      </c>
      <c r="B13183" s="366">
        <v>175.25</v>
      </c>
    </row>
    <row r="13184" spans="1:2">
      <c r="A13184" s="365" t="s">
        <v>13324</v>
      </c>
      <c r="B13184" s="366">
        <v>169.65</v>
      </c>
    </row>
    <row r="13185" spans="1:2">
      <c r="A13185" s="365" t="s">
        <v>13325</v>
      </c>
      <c r="B13185" s="366">
        <v>158.16</v>
      </c>
    </row>
    <row r="13186" spans="1:2">
      <c r="A13186" s="365" t="s">
        <v>13326</v>
      </c>
      <c r="B13186" s="366">
        <v>807.68</v>
      </c>
    </row>
    <row r="13187" spans="1:2">
      <c r="A13187" s="365" t="s">
        <v>13327</v>
      </c>
      <c r="B13187" s="366">
        <v>772.38</v>
      </c>
    </row>
    <row r="13188" spans="1:2">
      <c r="A13188" s="365" t="s">
        <v>13328</v>
      </c>
      <c r="B13188" s="366">
        <v>1156.5</v>
      </c>
    </row>
    <row r="13189" spans="1:2">
      <c r="A13189" s="365" t="s">
        <v>13329</v>
      </c>
      <c r="B13189" s="366">
        <v>1112.74</v>
      </c>
    </row>
    <row r="13190" spans="1:2">
      <c r="A13190" s="365" t="s">
        <v>13330</v>
      </c>
      <c r="B13190" s="366">
        <v>2242.6</v>
      </c>
    </row>
    <row r="13191" spans="1:2">
      <c r="A13191" s="365" t="s">
        <v>13331</v>
      </c>
      <c r="B13191" s="366">
        <v>2164.73</v>
      </c>
    </row>
    <row r="13192" spans="1:2">
      <c r="A13192" s="365" t="s">
        <v>13332</v>
      </c>
      <c r="B13192" s="366">
        <v>3383.14</v>
      </c>
    </row>
    <row r="13193" spans="1:2">
      <c r="A13193" s="365" t="s">
        <v>13333</v>
      </c>
      <c r="B13193" s="366">
        <v>3294.14</v>
      </c>
    </row>
    <row r="13194" spans="1:2">
      <c r="A13194" s="365" t="s">
        <v>13334</v>
      </c>
      <c r="B13194" s="366">
        <v>4635.3900000000003</v>
      </c>
    </row>
    <row r="13195" spans="1:2">
      <c r="A13195" s="365" t="s">
        <v>13335</v>
      </c>
      <c r="B13195" s="366">
        <v>4528.74</v>
      </c>
    </row>
    <row r="13196" spans="1:2">
      <c r="A13196" s="365" t="s">
        <v>13336</v>
      </c>
      <c r="B13196" s="366">
        <v>24.33</v>
      </c>
    </row>
    <row r="13197" spans="1:2">
      <c r="A13197" s="365" t="s">
        <v>13337</v>
      </c>
      <c r="B13197" s="366">
        <v>22.12</v>
      </c>
    </row>
    <row r="13198" spans="1:2">
      <c r="A13198" s="365" t="s">
        <v>13338</v>
      </c>
      <c r="B13198" s="366">
        <v>31.44</v>
      </c>
    </row>
    <row r="13199" spans="1:2">
      <c r="A13199" s="365" t="s">
        <v>13339</v>
      </c>
      <c r="B13199" s="366">
        <v>28.95</v>
      </c>
    </row>
    <row r="13200" spans="1:2">
      <c r="A13200" s="365" t="s">
        <v>13340</v>
      </c>
      <c r="B13200" s="366">
        <v>39.49</v>
      </c>
    </row>
    <row r="13201" spans="1:2">
      <c r="A13201" s="365" t="s">
        <v>13341</v>
      </c>
      <c r="B13201" s="366">
        <v>36.71</v>
      </c>
    </row>
    <row r="13202" spans="1:2">
      <c r="A13202" s="365" t="s">
        <v>13342</v>
      </c>
      <c r="B13202" s="366">
        <v>42.88</v>
      </c>
    </row>
    <row r="13203" spans="1:2">
      <c r="A13203" s="365" t="s">
        <v>13343</v>
      </c>
      <c r="B13203" s="366">
        <v>39.81</v>
      </c>
    </row>
    <row r="13204" spans="1:2">
      <c r="A13204" s="365" t="s">
        <v>13344</v>
      </c>
      <c r="B13204" s="366">
        <v>61.39</v>
      </c>
    </row>
    <row r="13205" spans="1:2">
      <c r="A13205" s="365" t="s">
        <v>13345</v>
      </c>
      <c r="B13205" s="366">
        <v>57.91</v>
      </c>
    </row>
    <row r="13206" spans="1:2">
      <c r="A13206" s="365" t="s">
        <v>13346</v>
      </c>
      <c r="B13206" s="366">
        <v>89.87</v>
      </c>
    </row>
    <row r="13207" spans="1:2">
      <c r="A13207" s="365" t="s">
        <v>13347</v>
      </c>
      <c r="B13207" s="366">
        <v>85.99</v>
      </c>
    </row>
    <row r="13208" spans="1:2">
      <c r="A13208" s="365" t="s">
        <v>13348</v>
      </c>
      <c r="B13208" s="366">
        <v>273.63</v>
      </c>
    </row>
    <row r="13209" spans="1:2">
      <c r="A13209" s="365" t="s">
        <v>13349</v>
      </c>
      <c r="B13209" s="366">
        <v>247.77</v>
      </c>
    </row>
    <row r="13210" spans="1:2">
      <c r="A13210" s="365" t="s">
        <v>13350</v>
      </c>
      <c r="B13210" s="366">
        <v>509.06</v>
      </c>
    </row>
    <row r="13211" spans="1:2">
      <c r="A13211" s="365" t="s">
        <v>13351</v>
      </c>
      <c r="B13211" s="366">
        <v>469.85</v>
      </c>
    </row>
    <row r="13212" spans="1:2">
      <c r="A13212" s="365" t="s">
        <v>13352</v>
      </c>
      <c r="B13212" s="366">
        <v>210.73</v>
      </c>
    </row>
    <row r="13213" spans="1:2">
      <c r="A13213" s="365" t="s">
        <v>13353</v>
      </c>
      <c r="B13213" s="366">
        <v>192.34</v>
      </c>
    </row>
    <row r="13214" spans="1:2">
      <c r="A13214" s="365" t="s">
        <v>13354</v>
      </c>
      <c r="B13214" s="366">
        <v>199.31</v>
      </c>
    </row>
    <row r="13215" spans="1:2">
      <c r="A13215" s="365" t="s">
        <v>13355</v>
      </c>
      <c r="B13215" s="366">
        <v>180.92</v>
      </c>
    </row>
    <row r="13216" spans="1:2">
      <c r="A13216" s="365" t="s">
        <v>13356</v>
      </c>
      <c r="B13216" s="366">
        <v>395.39</v>
      </c>
    </row>
    <row r="13217" spans="1:2">
      <c r="A13217" s="365" t="s">
        <v>13357</v>
      </c>
      <c r="B13217" s="366">
        <v>358.6</v>
      </c>
    </row>
    <row r="13218" spans="1:2">
      <c r="A13218" s="365" t="s">
        <v>13358</v>
      </c>
      <c r="B13218" s="366">
        <v>339.74</v>
      </c>
    </row>
    <row r="13219" spans="1:2">
      <c r="A13219" s="365" t="s">
        <v>13359</v>
      </c>
      <c r="B13219" s="366">
        <v>302.47000000000003</v>
      </c>
    </row>
    <row r="13220" spans="1:2">
      <c r="A13220" s="365" t="s">
        <v>13360</v>
      </c>
      <c r="B13220" s="366">
        <v>333.57</v>
      </c>
    </row>
    <row r="13221" spans="1:2">
      <c r="A13221" s="365" t="s">
        <v>13361</v>
      </c>
      <c r="B13221" s="366">
        <v>296.3</v>
      </c>
    </row>
    <row r="13222" spans="1:2">
      <c r="A13222" s="365" t="s">
        <v>13362</v>
      </c>
      <c r="B13222" s="366">
        <v>176.82</v>
      </c>
    </row>
    <row r="13223" spans="1:2">
      <c r="A13223" s="365" t="s">
        <v>13363</v>
      </c>
      <c r="B13223" s="366">
        <v>156.69999999999999</v>
      </c>
    </row>
    <row r="13224" spans="1:2">
      <c r="A13224" s="365" t="s">
        <v>13364</v>
      </c>
      <c r="B13224" s="366">
        <v>316.89</v>
      </c>
    </row>
    <row r="13225" spans="1:2">
      <c r="A13225" s="365" t="s">
        <v>13365</v>
      </c>
      <c r="B13225" s="366">
        <v>291.02</v>
      </c>
    </row>
    <row r="13226" spans="1:2">
      <c r="A13226" s="365" t="s">
        <v>13366</v>
      </c>
      <c r="B13226" s="366">
        <v>426.51</v>
      </c>
    </row>
    <row r="13227" spans="1:2">
      <c r="A13227" s="365" t="s">
        <v>13367</v>
      </c>
      <c r="B13227" s="366">
        <v>394.9</v>
      </c>
    </row>
    <row r="13228" spans="1:2">
      <c r="A13228" s="365" t="s">
        <v>13368</v>
      </c>
      <c r="B13228" s="366">
        <v>411.09</v>
      </c>
    </row>
    <row r="13229" spans="1:2">
      <c r="A13229" s="365" t="s">
        <v>13369</v>
      </c>
      <c r="B13229" s="366">
        <v>379.48</v>
      </c>
    </row>
    <row r="13230" spans="1:2">
      <c r="A13230" s="365" t="s">
        <v>13370</v>
      </c>
      <c r="B13230" s="366">
        <v>208.55</v>
      </c>
    </row>
    <row r="13231" spans="1:2">
      <c r="A13231" s="365" t="s">
        <v>13371</v>
      </c>
      <c r="B13231" s="366">
        <v>186.9</v>
      </c>
    </row>
    <row r="13232" spans="1:2">
      <c r="A13232" s="365" t="s">
        <v>13372</v>
      </c>
      <c r="B13232" s="366">
        <v>266.92</v>
      </c>
    </row>
    <row r="13233" spans="1:2">
      <c r="A13233" s="365" t="s">
        <v>13373</v>
      </c>
      <c r="B13233" s="366">
        <v>239.85</v>
      </c>
    </row>
    <row r="13234" spans="1:2">
      <c r="A13234" s="365" t="s">
        <v>13374</v>
      </c>
      <c r="B13234" s="366">
        <v>174.54</v>
      </c>
    </row>
    <row r="13235" spans="1:2">
      <c r="A13235" s="365" t="s">
        <v>13375</v>
      </c>
      <c r="B13235" s="366">
        <v>154.41999999999999</v>
      </c>
    </row>
    <row r="13236" spans="1:2">
      <c r="A13236" s="365" t="s">
        <v>13376</v>
      </c>
      <c r="B13236" s="366">
        <v>202.15</v>
      </c>
    </row>
    <row r="13237" spans="1:2">
      <c r="A13237" s="365" t="s">
        <v>13377</v>
      </c>
      <c r="B13237" s="366">
        <v>180.64</v>
      </c>
    </row>
    <row r="13238" spans="1:2">
      <c r="A13238" s="365" t="s">
        <v>13378</v>
      </c>
      <c r="B13238" s="366">
        <v>291.95</v>
      </c>
    </row>
    <row r="13239" spans="1:2">
      <c r="A13239" s="365" t="s">
        <v>13379</v>
      </c>
      <c r="B13239" s="366">
        <v>263.68</v>
      </c>
    </row>
    <row r="13240" spans="1:2">
      <c r="A13240" s="365" t="s">
        <v>13380</v>
      </c>
      <c r="B13240" s="366">
        <v>421.03</v>
      </c>
    </row>
    <row r="13241" spans="1:2">
      <c r="A13241" s="365" t="s">
        <v>13381</v>
      </c>
      <c r="B13241" s="366">
        <v>383.68</v>
      </c>
    </row>
    <row r="13242" spans="1:2">
      <c r="A13242" s="365" t="s">
        <v>13382</v>
      </c>
      <c r="B13242" s="366">
        <v>201.89</v>
      </c>
    </row>
    <row r="13243" spans="1:2">
      <c r="A13243" s="365" t="s">
        <v>13383</v>
      </c>
      <c r="B13243" s="366">
        <v>180.38</v>
      </c>
    </row>
    <row r="13244" spans="1:2">
      <c r="A13244" s="365" t="s">
        <v>13384</v>
      </c>
      <c r="B13244" s="366">
        <v>42.69</v>
      </c>
    </row>
    <row r="13245" spans="1:2">
      <c r="A13245" s="365" t="s">
        <v>13385</v>
      </c>
      <c r="B13245" s="366">
        <v>40.68</v>
      </c>
    </row>
    <row r="13246" spans="1:2">
      <c r="A13246" s="365" t="s">
        <v>13386</v>
      </c>
      <c r="B13246" s="366">
        <v>235.24</v>
      </c>
    </row>
    <row r="13247" spans="1:2">
      <c r="A13247" s="365" t="s">
        <v>13387</v>
      </c>
      <c r="B13247" s="366">
        <v>207.98</v>
      </c>
    </row>
    <row r="13248" spans="1:2">
      <c r="A13248" s="365" t="s">
        <v>13388</v>
      </c>
      <c r="B13248" s="366">
        <v>259.92</v>
      </c>
    </row>
    <row r="13249" spans="1:2">
      <c r="A13249" s="365" t="s">
        <v>13389</v>
      </c>
      <c r="B13249" s="366">
        <v>238.42</v>
      </c>
    </row>
    <row r="13250" spans="1:2">
      <c r="A13250" s="365" t="s">
        <v>13390</v>
      </c>
      <c r="B13250" s="366">
        <v>21.78</v>
      </c>
    </row>
    <row r="13251" spans="1:2">
      <c r="A13251" s="365" t="s">
        <v>13391</v>
      </c>
      <c r="B13251" s="366">
        <v>20.11</v>
      </c>
    </row>
    <row r="13252" spans="1:2">
      <c r="A13252" s="365" t="s">
        <v>13392</v>
      </c>
      <c r="B13252" s="366">
        <v>179.23</v>
      </c>
    </row>
    <row r="13253" spans="1:2">
      <c r="A13253" s="365" t="s">
        <v>13393</v>
      </c>
      <c r="B13253" s="366">
        <v>159.12</v>
      </c>
    </row>
    <row r="13254" spans="1:2">
      <c r="A13254" s="365" t="s">
        <v>13394</v>
      </c>
      <c r="B13254" s="366">
        <v>438.1</v>
      </c>
    </row>
    <row r="13255" spans="1:2">
      <c r="A13255" s="365" t="s">
        <v>13395</v>
      </c>
      <c r="B13255" s="366">
        <v>397.96</v>
      </c>
    </row>
    <row r="13256" spans="1:2">
      <c r="A13256" s="365" t="s">
        <v>13396</v>
      </c>
      <c r="B13256" s="366">
        <v>369.39</v>
      </c>
    </row>
    <row r="13257" spans="1:2">
      <c r="A13257" s="365" t="s">
        <v>13397</v>
      </c>
      <c r="B13257" s="366">
        <v>332.13</v>
      </c>
    </row>
    <row r="13258" spans="1:2">
      <c r="A13258" s="365" t="s">
        <v>13398</v>
      </c>
      <c r="B13258" s="366">
        <v>384.92</v>
      </c>
    </row>
    <row r="13259" spans="1:2">
      <c r="A13259" s="365" t="s">
        <v>13399</v>
      </c>
      <c r="B13259" s="366">
        <v>347.66</v>
      </c>
    </row>
    <row r="13260" spans="1:2">
      <c r="A13260" s="365" t="s">
        <v>13400</v>
      </c>
      <c r="B13260" s="366">
        <v>416.58</v>
      </c>
    </row>
    <row r="13261" spans="1:2">
      <c r="A13261" s="365" t="s">
        <v>13401</v>
      </c>
      <c r="B13261" s="366">
        <v>379.32</v>
      </c>
    </row>
    <row r="13262" spans="1:2">
      <c r="A13262" s="365" t="s">
        <v>13402</v>
      </c>
      <c r="B13262" s="366">
        <v>363.41</v>
      </c>
    </row>
    <row r="13263" spans="1:2">
      <c r="A13263" s="365" t="s">
        <v>13403</v>
      </c>
      <c r="B13263" s="366">
        <v>329.01</v>
      </c>
    </row>
    <row r="13264" spans="1:2">
      <c r="A13264" s="365" t="s">
        <v>13404</v>
      </c>
      <c r="B13264" s="366">
        <v>350.36</v>
      </c>
    </row>
    <row r="13265" spans="1:2">
      <c r="A13265" s="365" t="s">
        <v>13405</v>
      </c>
      <c r="B13265" s="366">
        <v>315.95999999999998</v>
      </c>
    </row>
    <row r="13266" spans="1:2">
      <c r="A13266" s="365" t="s">
        <v>13406</v>
      </c>
      <c r="B13266" s="366">
        <v>382.32</v>
      </c>
    </row>
    <row r="13267" spans="1:2">
      <c r="A13267" s="365" t="s">
        <v>13407</v>
      </c>
      <c r="B13267" s="366">
        <v>346.21</v>
      </c>
    </row>
    <row r="13268" spans="1:2">
      <c r="A13268" s="365" t="s">
        <v>13408</v>
      </c>
      <c r="B13268" s="366">
        <v>344.25</v>
      </c>
    </row>
    <row r="13269" spans="1:2">
      <c r="A13269" s="365" t="s">
        <v>13409</v>
      </c>
      <c r="B13269" s="366">
        <v>309.85000000000002</v>
      </c>
    </row>
    <row r="13270" spans="1:2">
      <c r="A13270" s="365" t="s">
        <v>13410</v>
      </c>
      <c r="B13270" s="366">
        <v>331.2</v>
      </c>
    </row>
    <row r="13271" spans="1:2">
      <c r="A13271" s="365" t="s">
        <v>13411</v>
      </c>
      <c r="B13271" s="366">
        <v>296.8</v>
      </c>
    </row>
    <row r="13272" spans="1:2">
      <c r="A13272" s="365" t="s">
        <v>13412</v>
      </c>
      <c r="B13272" s="366">
        <v>369.41</v>
      </c>
    </row>
    <row r="13273" spans="1:2">
      <c r="A13273" s="365" t="s">
        <v>13413</v>
      </c>
      <c r="B13273" s="366">
        <v>335.02</v>
      </c>
    </row>
    <row r="13274" spans="1:2">
      <c r="A13274" s="365" t="s">
        <v>13414</v>
      </c>
      <c r="B13274" s="366">
        <v>322.73</v>
      </c>
    </row>
    <row r="13275" spans="1:2">
      <c r="A13275" s="365" t="s">
        <v>13415</v>
      </c>
      <c r="B13275" s="366">
        <v>291.20999999999998</v>
      </c>
    </row>
    <row r="13276" spans="1:2">
      <c r="A13276" s="365" t="s">
        <v>13416</v>
      </c>
      <c r="B13276" s="366">
        <v>309.68</v>
      </c>
    </row>
    <row r="13277" spans="1:2">
      <c r="A13277" s="365" t="s">
        <v>13417</v>
      </c>
      <c r="B13277" s="366">
        <v>278.16000000000003</v>
      </c>
    </row>
    <row r="13278" spans="1:2">
      <c r="A13278" s="365" t="s">
        <v>13418</v>
      </c>
      <c r="B13278" s="366">
        <v>289.14999999999998</v>
      </c>
    </row>
    <row r="13279" spans="1:2">
      <c r="A13279" s="365" t="s">
        <v>13419</v>
      </c>
      <c r="B13279" s="366">
        <v>260.88</v>
      </c>
    </row>
    <row r="13280" spans="1:2">
      <c r="A13280" s="365" t="s">
        <v>13420</v>
      </c>
      <c r="B13280" s="366">
        <v>246.23</v>
      </c>
    </row>
    <row r="13281" spans="1:2">
      <c r="A13281" s="365" t="s">
        <v>13421</v>
      </c>
      <c r="B13281" s="366">
        <v>223.24</v>
      </c>
    </row>
    <row r="13282" spans="1:2">
      <c r="A13282" s="365" t="s">
        <v>13422</v>
      </c>
      <c r="B13282" s="366">
        <v>175.16</v>
      </c>
    </row>
    <row r="13283" spans="1:2">
      <c r="A13283" s="365" t="s">
        <v>13423</v>
      </c>
      <c r="B13283" s="366">
        <v>157.19999999999999</v>
      </c>
    </row>
    <row r="13284" spans="1:2">
      <c r="A13284" s="365" t="s">
        <v>13424</v>
      </c>
      <c r="B13284" s="366">
        <v>228.44</v>
      </c>
    </row>
    <row r="13285" spans="1:2">
      <c r="A13285" s="365" t="s">
        <v>13425</v>
      </c>
      <c r="B13285" s="366">
        <v>205.47</v>
      </c>
    </row>
    <row r="13286" spans="1:2">
      <c r="A13286" s="365" t="s">
        <v>13426</v>
      </c>
      <c r="B13286" s="366">
        <v>64.010000000000005</v>
      </c>
    </row>
    <row r="13287" spans="1:2">
      <c r="A13287" s="365" t="s">
        <v>13427</v>
      </c>
      <c r="B13287" s="366">
        <v>58.49</v>
      </c>
    </row>
    <row r="13288" spans="1:2">
      <c r="A13288" s="365" t="s">
        <v>13428</v>
      </c>
      <c r="B13288" s="366">
        <v>238.32</v>
      </c>
    </row>
    <row r="13289" spans="1:2">
      <c r="A13289" s="365" t="s">
        <v>13429</v>
      </c>
      <c r="B13289" s="366">
        <v>226.83</v>
      </c>
    </row>
    <row r="13290" spans="1:2">
      <c r="A13290" s="365" t="s">
        <v>13430</v>
      </c>
      <c r="B13290" s="366">
        <v>144.16</v>
      </c>
    </row>
    <row r="13291" spans="1:2">
      <c r="A13291" s="365" t="s">
        <v>13431</v>
      </c>
      <c r="B13291" s="366">
        <v>132.66</v>
      </c>
    </row>
    <row r="13292" spans="1:2">
      <c r="A13292" s="365" t="s">
        <v>13432</v>
      </c>
      <c r="B13292" s="366">
        <v>152.28</v>
      </c>
    </row>
    <row r="13293" spans="1:2">
      <c r="A13293" s="365" t="s">
        <v>13433</v>
      </c>
      <c r="B13293" s="366">
        <v>146.54</v>
      </c>
    </row>
    <row r="13294" spans="1:2">
      <c r="A13294" s="365" t="s">
        <v>13434</v>
      </c>
      <c r="B13294" s="366">
        <v>85.65</v>
      </c>
    </row>
    <row r="13295" spans="1:2">
      <c r="A13295" s="365" t="s">
        <v>13435</v>
      </c>
      <c r="B13295" s="366">
        <v>79.900000000000006</v>
      </c>
    </row>
    <row r="13296" spans="1:2">
      <c r="A13296" s="365" t="s">
        <v>13436</v>
      </c>
      <c r="B13296" s="366">
        <v>55.11</v>
      </c>
    </row>
    <row r="13297" spans="1:2">
      <c r="A13297" s="365" t="s">
        <v>13437</v>
      </c>
      <c r="B13297" s="366">
        <v>50.51</v>
      </c>
    </row>
    <row r="13298" spans="1:2">
      <c r="A13298" s="365" t="s">
        <v>13438</v>
      </c>
      <c r="B13298" s="366">
        <v>231.8</v>
      </c>
    </row>
    <row r="13299" spans="1:2">
      <c r="A13299" s="365" t="s">
        <v>13439</v>
      </c>
      <c r="B13299" s="366">
        <v>220.29</v>
      </c>
    </row>
    <row r="13300" spans="1:2">
      <c r="A13300" s="365" t="s">
        <v>13440</v>
      </c>
      <c r="B13300" s="366">
        <v>115.75</v>
      </c>
    </row>
    <row r="13301" spans="1:2">
      <c r="A13301" s="365" t="s">
        <v>13441</v>
      </c>
      <c r="B13301" s="366">
        <v>106.69</v>
      </c>
    </row>
    <row r="13302" spans="1:2">
      <c r="A13302" s="365" t="s">
        <v>13442</v>
      </c>
      <c r="B13302" s="366">
        <v>73.77</v>
      </c>
    </row>
    <row r="13303" spans="1:2">
      <c r="A13303" s="365" t="s">
        <v>13443</v>
      </c>
      <c r="B13303" s="366">
        <v>68.7</v>
      </c>
    </row>
    <row r="13304" spans="1:2">
      <c r="A13304" s="365" t="s">
        <v>13444</v>
      </c>
      <c r="B13304" s="366">
        <v>36.53</v>
      </c>
    </row>
    <row r="13305" spans="1:2">
      <c r="A13305" s="365" t="s">
        <v>13445</v>
      </c>
      <c r="B13305" s="366">
        <v>34.229999999999997</v>
      </c>
    </row>
    <row r="13306" spans="1:2">
      <c r="A13306" s="365" t="s">
        <v>13446</v>
      </c>
      <c r="B13306" s="366">
        <v>30.78</v>
      </c>
    </row>
    <row r="13307" spans="1:2">
      <c r="A13307" s="365" t="s">
        <v>13447</v>
      </c>
      <c r="B13307" s="366">
        <v>29.06</v>
      </c>
    </row>
    <row r="13308" spans="1:2">
      <c r="A13308" s="365" t="s">
        <v>13448</v>
      </c>
      <c r="B13308" s="366">
        <v>267.91000000000003</v>
      </c>
    </row>
    <row r="13309" spans="1:2">
      <c r="A13309" s="365" t="s">
        <v>13449</v>
      </c>
      <c r="B13309" s="366">
        <v>256.39999999999998</v>
      </c>
    </row>
    <row r="13310" spans="1:2">
      <c r="A13310" s="365" t="s">
        <v>13450</v>
      </c>
      <c r="B13310" s="366">
        <v>148.69</v>
      </c>
    </row>
    <row r="13311" spans="1:2">
      <c r="A13311" s="365" t="s">
        <v>13451</v>
      </c>
      <c r="B13311" s="366">
        <v>138.33000000000001</v>
      </c>
    </row>
    <row r="13312" spans="1:2">
      <c r="A13312" s="365" t="s">
        <v>13452</v>
      </c>
      <c r="B13312" s="366">
        <v>83.1</v>
      </c>
    </row>
    <row r="13313" spans="1:2">
      <c r="A13313" s="365" t="s">
        <v>13453</v>
      </c>
      <c r="B13313" s="366">
        <v>78.03</v>
      </c>
    </row>
    <row r="13314" spans="1:2">
      <c r="A13314" s="365" t="s">
        <v>13454</v>
      </c>
      <c r="B13314" s="366">
        <v>333.5</v>
      </c>
    </row>
    <row r="13315" spans="1:2">
      <c r="A13315" s="365" t="s">
        <v>13455</v>
      </c>
      <c r="B13315" s="366">
        <v>308.10000000000002</v>
      </c>
    </row>
    <row r="13316" spans="1:2">
      <c r="A13316" s="365" t="s">
        <v>13456</v>
      </c>
      <c r="B13316" s="366">
        <v>440.06</v>
      </c>
    </row>
    <row r="13317" spans="1:2">
      <c r="A13317" s="365" t="s">
        <v>13457</v>
      </c>
      <c r="B13317" s="366">
        <v>403.17</v>
      </c>
    </row>
    <row r="13318" spans="1:2">
      <c r="A13318" s="365" t="s">
        <v>13458</v>
      </c>
      <c r="B13318" s="366">
        <v>387</v>
      </c>
    </row>
    <row r="13319" spans="1:2">
      <c r="A13319" s="365" t="s">
        <v>13459</v>
      </c>
      <c r="B13319" s="366">
        <v>358.27</v>
      </c>
    </row>
    <row r="13320" spans="1:2">
      <c r="A13320" s="365" t="s">
        <v>13460</v>
      </c>
      <c r="B13320" s="366">
        <v>5.76</v>
      </c>
    </row>
    <row r="13321" spans="1:2">
      <c r="A13321" s="365" t="s">
        <v>13461</v>
      </c>
      <c r="B13321" s="366">
        <v>5.76</v>
      </c>
    </row>
    <row r="13322" spans="1:2">
      <c r="A13322" s="365" t="s">
        <v>13462</v>
      </c>
      <c r="B13322" s="366">
        <v>3.82</v>
      </c>
    </row>
    <row r="13323" spans="1:2">
      <c r="A13323" s="365" t="s">
        <v>13463</v>
      </c>
      <c r="B13323" s="366">
        <v>3.82</v>
      </c>
    </row>
    <row r="13324" spans="1:2">
      <c r="A13324" s="365" t="s">
        <v>13464</v>
      </c>
      <c r="B13324" s="366">
        <v>16.579999999999998</v>
      </c>
    </row>
    <row r="13325" spans="1:2">
      <c r="A13325" s="365" t="s">
        <v>13465</v>
      </c>
      <c r="B13325" s="366">
        <v>16.579999999999998</v>
      </c>
    </row>
    <row r="13326" spans="1:2">
      <c r="A13326" s="365" t="s">
        <v>13466</v>
      </c>
      <c r="B13326" s="366">
        <v>3.3</v>
      </c>
    </row>
    <row r="13327" spans="1:2">
      <c r="A13327" s="365" t="s">
        <v>13467</v>
      </c>
      <c r="B13327" s="366">
        <v>3.3</v>
      </c>
    </row>
    <row r="13328" spans="1:2">
      <c r="A13328" s="365" t="s">
        <v>13468</v>
      </c>
      <c r="B13328" s="366">
        <v>14.74</v>
      </c>
    </row>
    <row r="13329" spans="1:2">
      <c r="A13329" s="365" t="s">
        <v>13469</v>
      </c>
      <c r="B13329" s="366">
        <v>14.74</v>
      </c>
    </row>
    <row r="13330" spans="1:2">
      <c r="A13330" s="365" t="s">
        <v>13470</v>
      </c>
      <c r="B13330" s="366">
        <v>42.23</v>
      </c>
    </row>
    <row r="13331" spans="1:2">
      <c r="A13331" s="365" t="s">
        <v>13471</v>
      </c>
      <c r="B13331" s="366">
        <v>42.23</v>
      </c>
    </row>
    <row r="13332" spans="1:2">
      <c r="A13332" s="365" t="s">
        <v>13472</v>
      </c>
      <c r="B13332" s="366">
        <v>34.25</v>
      </c>
    </row>
    <row r="13333" spans="1:2">
      <c r="A13333" s="365" t="s">
        <v>13473</v>
      </c>
      <c r="B13333" s="366">
        <v>34.25</v>
      </c>
    </row>
    <row r="13334" spans="1:2">
      <c r="A13334" s="365" t="s">
        <v>13474</v>
      </c>
      <c r="B13334" s="366">
        <v>18.329999999999998</v>
      </c>
    </row>
    <row r="13335" spans="1:2">
      <c r="A13335" s="365" t="s">
        <v>13475</v>
      </c>
      <c r="B13335" s="366">
        <v>18.329999999999998</v>
      </c>
    </row>
    <row r="13336" spans="1:2">
      <c r="A13336" s="365" t="s">
        <v>13476</v>
      </c>
      <c r="B13336" s="366">
        <v>160.63999999999999</v>
      </c>
    </row>
    <row r="13337" spans="1:2">
      <c r="A13337" s="365" t="s">
        <v>13477</v>
      </c>
      <c r="B13337" s="366">
        <v>156.35</v>
      </c>
    </row>
    <row r="13338" spans="1:2">
      <c r="A13338" s="365" t="s">
        <v>13478</v>
      </c>
      <c r="B13338" s="366">
        <v>218.61</v>
      </c>
    </row>
    <row r="13339" spans="1:2">
      <c r="A13339" s="365" t="s">
        <v>13479</v>
      </c>
      <c r="B13339" s="366">
        <v>213.64</v>
      </c>
    </row>
    <row r="13340" spans="1:2">
      <c r="A13340" s="365" t="s">
        <v>13480</v>
      </c>
      <c r="B13340" s="366">
        <v>114.93</v>
      </c>
    </row>
    <row r="13341" spans="1:2">
      <c r="A13341" s="365" t="s">
        <v>13481</v>
      </c>
      <c r="B13341" s="366">
        <v>114.64</v>
      </c>
    </row>
    <row r="13342" spans="1:2">
      <c r="A13342" s="365" t="s">
        <v>13482</v>
      </c>
      <c r="B13342" s="366">
        <v>166.88</v>
      </c>
    </row>
    <row r="13343" spans="1:2">
      <c r="A13343" s="365" t="s">
        <v>13483</v>
      </c>
      <c r="B13343" s="366">
        <v>166.59</v>
      </c>
    </row>
    <row r="13344" spans="1:2">
      <c r="A13344" s="365" t="s">
        <v>13484</v>
      </c>
      <c r="B13344" s="366">
        <v>30.15</v>
      </c>
    </row>
    <row r="13345" spans="1:2">
      <c r="A13345" s="365" t="s">
        <v>13485</v>
      </c>
      <c r="B13345" s="366">
        <v>29.86</v>
      </c>
    </row>
    <row r="13346" spans="1:2">
      <c r="A13346" s="365" t="s">
        <v>13486</v>
      </c>
      <c r="B13346" s="366">
        <v>4.43</v>
      </c>
    </row>
    <row r="13347" spans="1:2">
      <c r="A13347" s="365" t="s">
        <v>13487</v>
      </c>
      <c r="B13347" s="366">
        <v>3.93</v>
      </c>
    </row>
    <row r="13348" spans="1:2">
      <c r="A13348" s="365" t="s">
        <v>13488</v>
      </c>
      <c r="B13348" s="366">
        <v>5.75</v>
      </c>
    </row>
    <row r="13349" spans="1:2">
      <c r="A13349" s="365" t="s">
        <v>13489</v>
      </c>
      <c r="B13349" s="366">
        <v>5.08</v>
      </c>
    </row>
    <row r="13350" spans="1:2">
      <c r="A13350" s="365" t="s">
        <v>13490</v>
      </c>
      <c r="B13350" s="366">
        <v>8.59</v>
      </c>
    </row>
    <row r="13351" spans="1:2">
      <c r="A13351" s="365" t="s">
        <v>13491</v>
      </c>
      <c r="B13351" s="366">
        <v>7.58</v>
      </c>
    </row>
    <row r="13352" spans="1:2">
      <c r="A13352" s="365" t="s">
        <v>13492</v>
      </c>
      <c r="B13352" s="366">
        <v>11.19</v>
      </c>
    </row>
    <row r="13353" spans="1:2">
      <c r="A13353" s="365" t="s">
        <v>13493</v>
      </c>
      <c r="B13353" s="366">
        <v>9.86</v>
      </c>
    </row>
    <row r="13354" spans="1:2">
      <c r="A13354" s="365" t="s">
        <v>13494</v>
      </c>
      <c r="B13354" s="366">
        <v>21.33</v>
      </c>
    </row>
    <row r="13355" spans="1:2">
      <c r="A13355" s="365" t="s">
        <v>13495</v>
      </c>
      <c r="B13355" s="366">
        <v>18.66</v>
      </c>
    </row>
    <row r="13356" spans="1:2">
      <c r="A13356" s="365" t="s">
        <v>13496</v>
      </c>
      <c r="B13356" s="366">
        <v>393.35</v>
      </c>
    </row>
    <row r="13357" spans="1:2">
      <c r="A13357" s="365" t="s">
        <v>13497</v>
      </c>
      <c r="B13357" s="366">
        <v>376.11</v>
      </c>
    </row>
    <row r="13358" spans="1:2">
      <c r="A13358" s="365" t="s">
        <v>13498</v>
      </c>
      <c r="B13358" s="366">
        <v>612.33000000000004</v>
      </c>
    </row>
    <row r="13359" spans="1:2">
      <c r="A13359" s="365" t="s">
        <v>13499</v>
      </c>
      <c r="B13359" s="366">
        <v>583.59</v>
      </c>
    </row>
    <row r="13360" spans="1:2">
      <c r="A13360" s="365" t="s">
        <v>13500</v>
      </c>
      <c r="B13360" s="366">
        <v>328.69</v>
      </c>
    </row>
    <row r="13361" spans="1:2">
      <c r="A13361" s="365" t="s">
        <v>13501</v>
      </c>
      <c r="B13361" s="366">
        <v>305.7</v>
      </c>
    </row>
    <row r="13362" spans="1:2">
      <c r="A13362" s="365" t="s">
        <v>13502</v>
      </c>
      <c r="B13362" s="366">
        <v>387.28</v>
      </c>
    </row>
    <row r="13363" spans="1:2">
      <c r="A13363" s="365" t="s">
        <v>13503</v>
      </c>
      <c r="B13363" s="366">
        <v>372.91</v>
      </c>
    </row>
    <row r="13364" spans="1:2">
      <c r="A13364" s="365" t="s">
        <v>13504</v>
      </c>
      <c r="B13364" s="366">
        <v>439.36</v>
      </c>
    </row>
    <row r="13365" spans="1:2">
      <c r="A13365" s="365" t="s">
        <v>13505</v>
      </c>
      <c r="B13365" s="366">
        <v>423.56</v>
      </c>
    </row>
    <row r="13366" spans="1:2">
      <c r="A13366" s="365" t="s">
        <v>13506</v>
      </c>
      <c r="B13366" s="366">
        <v>396.59</v>
      </c>
    </row>
    <row r="13367" spans="1:2">
      <c r="A13367" s="365" t="s">
        <v>13507</v>
      </c>
      <c r="B13367" s="366">
        <v>371.56</v>
      </c>
    </row>
    <row r="13368" spans="1:2">
      <c r="A13368" s="365" t="s">
        <v>13508</v>
      </c>
      <c r="B13368" s="366">
        <v>396.31</v>
      </c>
    </row>
    <row r="13369" spans="1:2">
      <c r="A13369" s="365" t="s">
        <v>13509</v>
      </c>
      <c r="B13369" s="366">
        <v>380.74</v>
      </c>
    </row>
    <row r="13370" spans="1:2">
      <c r="A13370" s="365" t="s">
        <v>13510</v>
      </c>
      <c r="B13370" s="366">
        <v>99.63</v>
      </c>
    </row>
    <row r="13371" spans="1:2">
      <c r="A13371" s="365" t="s">
        <v>13511</v>
      </c>
      <c r="B13371" s="366">
        <v>94.16</v>
      </c>
    </row>
    <row r="13372" spans="1:2">
      <c r="A13372" s="365" t="s">
        <v>13512</v>
      </c>
      <c r="B13372" s="366">
        <v>146.47999999999999</v>
      </c>
    </row>
    <row r="13373" spans="1:2">
      <c r="A13373" s="365" t="s">
        <v>13513</v>
      </c>
      <c r="B13373" s="366">
        <v>140.6</v>
      </c>
    </row>
    <row r="13374" spans="1:2">
      <c r="A13374" s="365" t="s">
        <v>13514</v>
      </c>
      <c r="B13374" s="366">
        <v>185.23</v>
      </c>
    </row>
    <row r="13375" spans="1:2">
      <c r="A13375" s="365" t="s">
        <v>13515</v>
      </c>
      <c r="B13375" s="366">
        <v>178.94</v>
      </c>
    </row>
    <row r="13376" spans="1:2">
      <c r="A13376" s="365" t="s">
        <v>13516</v>
      </c>
      <c r="B13376" s="366">
        <v>247.01</v>
      </c>
    </row>
    <row r="13377" spans="1:2">
      <c r="A13377" s="365" t="s">
        <v>13517</v>
      </c>
      <c r="B13377" s="366">
        <v>239.79</v>
      </c>
    </row>
    <row r="13378" spans="1:2">
      <c r="A13378" s="365" t="s">
        <v>13518</v>
      </c>
      <c r="B13378" s="366">
        <v>344.57</v>
      </c>
    </row>
    <row r="13379" spans="1:2">
      <c r="A13379" s="365" t="s">
        <v>13519</v>
      </c>
      <c r="B13379" s="366">
        <v>336.9</v>
      </c>
    </row>
    <row r="13380" spans="1:2">
      <c r="A13380" s="365" t="s">
        <v>13520</v>
      </c>
      <c r="B13380" s="366">
        <v>688.9</v>
      </c>
    </row>
    <row r="13381" spans="1:2">
      <c r="A13381" s="365" t="s">
        <v>13521</v>
      </c>
      <c r="B13381" s="366">
        <v>658.14</v>
      </c>
    </row>
    <row r="13382" spans="1:2">
      <c r="A13382" s="365" t="s">
        <v>13522</v>
      </c>
      <c r="B13382" s="366">
        <v>780.45</v>
      </c>
    </row>
    <row r="13383" spans="1:2">
      <c r="A13383" s="365" t="s">
        <v>13523</v>
      </c>
      <c r="B13383" s="366">
        <v>749.69</v>
      </c>
    </row>
    <row r="13384" spans="1:2">
      <c r="A13384" s="365" t="s">
        <v>13524</v>
      </c>
      <c r="B13384" s="366">
        <v>1502.92</v>
      </c>
    </row>
    <row r="13385" spans="1:2">
      <c r="A13385" s="365" t="s">
        <v>13525</v>
      </c>
      <c r="B13385" s="366">
        <v>1447.55</v>
      </c>
    </row>
    <row r="13386" spans="1:2">
      <c r="A13386" s="365" t="s">
        <v>13526</v>
      </c>
      <c r="B13386" s="366">
        <v>2638.04</v>
      </c>
    </row>
    <row r="13387" spans="1:2">
      <c r="A13387" s="365" t="s">
        <v>13527</v>
      </c>
      <c r="B13387" s="366">
        <v>2574.06</v>
      </c>
    </row>
    <row r="13388" spans="1:2">
      <c r="A13388" s="365" t="s">
        <v>13528</v>
      </c>
      <c r="B13388" s="366">
        <v>1657.15</v>
      </c>
    </row>
    <row r="13389" spans="1:2">
      <c r="A13389" s="365" t="s">
        <v>13529</v>
      </c>
      <c r="B13389" s="366">
        <v>1601.78</v>
      </c>
    </row>
    <row r="13390" spans="1:2">
      <c r="A13390" s="365" t="s">
        <v>13530</v>
      </c>
      <c r="B13390" s="366">
        <v>2939.62</v>
      </c>
    </row>
    <row r="13391" spans="1:2">
      <c r="A13391" s="365" t="s">
        <v>13531</v>
      </c>
      <c r="B13391" s="366">
        <v>2875.63</v>
      </c>
    </row>
    <row r="13392" spans="1:2">
      <c r="A13392" s="365" t="s">
        <v>13532</v>
      </c>
      <c r="B13392" s="366">
        <v>2997.12</v>
      </c>
    </row>
    <row r="13393" spans="1:2">
      <c r="A13393" s="365" t="s">
        <v>13533</v>
      </c>
      <c r="B13393" s="366">
        <v>2906.63</v>
      </c>
    </row>
    <row r="13394" spans="1:2">
      <c r="A13394" s="365" t="s">
        <v>13534</v>
      </c>
      <c r="B13394" s="366">
        <v>3022.02</v>
      </c>
    </row>
    <row r="13395" spans="1:2">
      <c r="A13395" s="365" t="s">
        <v>13535</v>
      </c>
      <c r="B13395" s="366">
        <v>2931.53</v>
      </c>
    </row>
    <row r="13396" spans="1:2">
      <c r="A13396" s="365" t="s">
        <v>13536</v>
      </c>
      <c r="B13396" s="366">
        <v>4032.44</v>
      </c>
    </row>
    <row r="13397" spans="1:2">
      <c r="A13397" s="365" t="s">
        <v>13537</v>
      </c>
      <c r="B13397" s="366">
        <v>3930.68</v>
      </c>
    </row>
    <row r="13398" spans="1:2">
      <c r="A13398" s="365" t="s">
        <v>13538</v>
      </c>
      <c r="B13398" s="366">
        <v>4164</v>
      </c>
    </row>
    <row r="13399" spans="1:2">
      <c r="A13399" s="365" t="s">
        <v>13539</v>
      </c>
      <c r="B13399" s="366">
        <v>4062.24</v>
      </c>
    </row>
    <row r="13400" spans="1:2">
      <c r="A13400" s="365" t="s">
        <v>13540</v>
      </c>
      <c r="B13400" s="366">
        <v>65.44</v>
      </c>
    </row>
    <row r="13401" spans="1:2">
      <c r="A13401" s="365" t="s">
        <v>13541</v>
      </c>
      <c r="B13401" s="366">
        <v>62.1</v>
      </c>
    </row>
    <row r="13402" spans="1:2">
      <c r="A13402" s="365" t="s">
        <v>13542</v>
      </c>
      <c r="B13402" s="366">
        <v>219.99</v>
      </c>
    </row>
    <row r="13403" spans="1:2">
      <c r="A13403" s="365" t="s">
        <v>13543</v>
      </c>
      <c r="B13403" s="366">
        <v>208.47</v>
      </c>
    </row>
    <row r="13404" spans="1:2">
      <c r="A13404" s="365" t="s">
        <v>13544</v>
      </c>
      <c r="B13404" s="366">
        <v>304.41000000000003</v>
      </c>
    </row>
    <row r="13405" spans="1:2">
      <c r="A13405" s="365" t="s">
        <v>13545</v>
      </c>
      <c r="B13405" s="366">
        <v>292.89</v>
      </c>
    </row>
    <row r="13406" spans="1:2">
      <c r="A13406" s="365" t="s">
        <v>13546</v>
      </c>
      <c r="B13406" s="366">
        <v>58.04</v>
      </c>
    </row>
    <row r="13407" spans="1:2">
      <c r="A13407" s="365" t="s">
        <v>13547</v>
      </c>
      <c r="B13407" s="366">
        <v>54.71</v>
      </c>
    </row>
    <row r="13408" spans="1:2">
      <c r="A13408" s="365" t="s">
        <v>13548</v>
      </c>
      <c r="B13408" s="366">
        <v>36.49</v>
      </c>
    </row>
    <row r="13409" spans="1:2">
      <c r="A13409" s="365" t="s">
        <v>13549</v>
      </c>
      <c r="B13409" s="366">
        <v>33.82</v>
      </c>
    </row>
    <row r="13410" spans="1:2">
      <c r="A13410" s="365" t="s">
        <v>13550</v>
      </c>
      <c r="B13410" s="366">
        <v>61.94</v>
      </c>
    </row>
    <row r="13411" spans="1:2">
      <c r="A13411" s="365" t="s">
        <v>13551</v>
      </c>
      <c r="B13411" s="366">
        <v>58.6</v>
      </c>
    </row>
    <row r="13412" spans="1:2">
      <c r="A13412" s="365" t="s">
        <v>13552</v>
      </c>
      <c r="B13412" s="366">
        <v>1431.9</v>
      </c>
    </row>
    <row r="13413" spans="1:2">
      <c r="A13413" s="365" t="s">
        <v>13553</v>
      </c>
      <c r="B13413" s="366">
        <v>1425</v>
      </c>
    </row>
    <row r="13414" spans="1:2">
      <c r="A13414" s="365" t="s">
        <v>13554</v>
      </c>
      <c r="B13414" s="366">
        <v>1423.29</v>
      </c>
    </row>
    <row r="13415" spans="1:2">
      <c r="A13415" s="365" t="s">
        <v>13555</v>
      </c>
      <c r="B13415" s="366">
        <v>1417.54</v>
      </c>
    </row>
    <row r="13416" spans="1:2">
      <c r="A13416" s="365" t="s">
        <v>13556</v>
      </c>
      <c r="B13416" s="366">
        <v>313.7</v>
      </c>
    </row>
    <row r="13417" spans="1:2">
      <c r="A13417" s="365" t="s">
        <v>13557</v>
      </c>
      <c r="B13417" s="366">
        <v>313.02999999999997</v>
      </c>
    </row>
    <row r="13418" spans="1:2">
      <c r="A13418" s="365" t="s">
        <v>13558</v>
      </c>
      <c r="B13418" s="366">
        <v>626.15</v>
      </c>
    </row>
    <row r="13419" spans="1:2">
      <c r="A13419" s="365" t="s">
        <v>13559</v>
      </c>
      <c r="B13419" s="366">
        <v>624.98</v>
      </c>
    </row>
    <row r="13420" spans="1:2">
      <c r="A13420" s="365" t="s">
        <v>13560</v>
      </c>
      <c r="B13420" s="366">
        <v>7818.09</v>
      </c>
    </row>
    <row r="13421" spans="1:2">
      <c r="A13421" s="365" t="s">
        <v>13561</v>
      </c>
      <c r="B13421" s="366">
        <v>7767.29</v>
      </c>
    </row>
    <row r="13422" spans="1:2">
      <c r="A13422" s="365" t="s">
        <v>13562</v>
      </c>
      <c r="B13422" s="366">
        <v>989.06</v>
      </c>
    </row>
    <row r="13423" spans="1:2">
      <c r="A13423" s="365" t="s">
        <v>13563</v>
      </c>
      <c r="B13423" s="366">
        <v>938.26</v>
      </c>
    </row>
    <row r="13424" spans="1:2">
      <c r="A13424" s="365" t="s">
        <v>13564</v>
      </c>
      <c r="B13424" s="366">
        <v>1563.01</v>
      </c>
    </row>
    <row r="13425" spans="1:2">
      <c r="A13425" s="365" t="s">
        <v>13565</v>
      </c>
      <c r="B13425" s="366">
        <v>1488.18</v>
      </c>
    </row>
    <row r="13426" spans="1:2">
      <c r="A13426" s="365" t="s">
        <v>13566</v>
      </c>
      <c r="B13426" s="366">
        <v>114.04</v>
      </c>
    </row>
    <row r="13427" spans="1:2">
      <c r="A13427" s="365" t="s">
        <v>13567</v>
      </c>
      <c r="B13427" s="366">
        <v>112.44</v>
      </c>
    </row>
    <row r="13428" spans="1:2">
      <c r="A13428" s="365" t="s">
        <v>13568</v>
      </c>
      <c r="B13428" s="366">
        <v>97.66</v>
      </c>
    </row>
    <row r="13429" spans="1:2">
      <c r="A13429" s="365" t="s">
        <v>13569</v>
      </c>
      <c r="B13429" s="366">
        <v>96.23</v>
      </c>
    </row>
    <row r="13430" spans="1:2">
      <c r="A13430" s="365" t="s">
        <v>13570</v>
      </c>
      <c r="B13430" s="366">
        <v>82.04</v>
      </c>
    </row>
    <row r="13431" spans="1:2">
      <c r="A13431" s="365" t="s">
        <v>13571</v>
      </c>
      <c r="B13431" s="366">
        <v>80.44</v>
      </c>
    </row>
    <row r="13432" spans="1:2">
      <c r="A13432" s="365" t="s">
        <v>13572</v>
      </c>
      <c r="B13432" s="366">
        <v>68.42</v>
      </c>
    </row>
    <row r="13433" spans="1:2">
      <c r="A13433" s="365" t="s">
        <v>13573</v>
      </c>
      <c r="B13433" s="366">
        <v>66.989999999999995</v>
      </c>
    </row>
    <row r="13434" spans="1:2">
      <c r="A13434" s="365" t="s">
        <v>13574</v>
      </c>
      <c r="B13434" s="366">
        <v>1495.76</v>
      </c>
    </row>
    <row r="13435" spans="1:2">
      <c r="A13435" s="365" t="s">
        <v>13575</v>
      </c>
      <c r="B13435" s="366">
        <v>1436.43</v>
      </c>
    </row>
    <row r="13436" spans="1:2">
      <c r="A13436" s="365" t="s">
        <v>13576</v>
      </c>
      <c r="B13436" s="366">
        <v>25.79</v>
      </c>
    </row>
    <row r="13437" spans="1:2">
      <c r="A13437" s="365" t="s">
        <v>13577</v>
      </c>
      <c r="B13437" s="366">
        <v>23.49</v>
      </c>
    </row>
    <row r="13438" spans="1:2">
      <c r="A13438" s="365" t="s">
        <v>13578</v>
      </c>
      <c r="B13438" s="366">
        <v>42.87</v>
      </c>
    </row>
    <row r="13439" spans="1:2">
      <c r="A13439" s="365" t="s">
        <v>13579</v>
      </c>
      <c r="B13439" s="366">
        <v>40</v>
      </c>
    </row>
    <row r="13440" spans="1:2">
      <c r="A13440" s="365" t="s">
        <v>13580</v>
      </c>
      <c r="B13440" s="366">
        <v>15.06</v>
      </c>
    </row>
    <row r="13441" spans="1:2">
      <c r="A13441" s="365" t="s">
        <v>13581</v>
      </c>
      <c r="B13441" s="366">
        <v>13.34</v>
      </c>
    </row>
    <row r="13442" spans="1:2">
      <c r="A13442" s="365" t="s">
        <v>13582</v>
      </c>
      <c r="B13442" s="366">
        <v>63855.13</v>
      </c>
    </row>
    <row r="13443" spans="1:2">
      <c r="A13443" s="365" t="s">
        <v>13583</v>
      </c>
      <c r="B13443" s="366">
        <v>63832.14</v>
      </c>
    </row>
    <row r="13444" spans="1:2">
      <c r="A13444" s="365" t="s">
        <v>13584</v>
      </c>
      <c r="B13444" s="366">
        <v>1797.7</v>
      </c>
    </row>
    <row r="13445" spans="1:2">
      <c r="A13445" s="365" t="s">
        <v>13585</v>
      </c>
      <c r="B13445" s="366">
        <v>1791.95</v>
      </c>
    </row>
    <row r="13446" spans="1:2">
      <c r="A13446" s="365" t="s">
        <v>13586</v>
      </c>
      <c r="B13446" s="366">
        <v>1114.6300000000001</v>
      </c>
    </row>
    <row r="13447" spans="1:2">
      <c r="A13447" s="365" t="s">
        <v>13587</v>
      </c>
      <c r="B13447" s="366">
        <v>1108.8800000000001</v>
      </c>
    </row>
    <row r="13448" spans="1:2">
      <c r="A13448" s="365" t="s">
        <v>13588</v>
      </c>
      <c r="B13448" s="366">
        <v>3055.78</v>
      </c>
    </row>
    <row r="13449" spans="1:2">
      <c r="A13449" s="365" t="s">
        <v>13589</v>
      </c>
      <c r="B13449" s="366">
        <v>3050.03</v>
      </c>
    </row>
    <row r="13450" spans="1:2">
      <c r="A13450" s="365" t="s">
        <v>13590</v>
      </c>
      <c r="B13450" s="366">
        <v>2234.29</v>
      </c>
    </row>
    <row r="13451" spans="1:2">
      <c r="A13451" s="365" t="s">
        <v>13591</v>
      </c>
      <c r="B13451" s="366">
        <v>2228.54</v>
      </c>
    </row>
    <row r="13452" spans="1:2">
      <c r="A13452" s="365" t="s">
        <v>13592</v>
      </c>
      <c r="B13452" s="366">
        <v>267.8</v>
      </c>
    </row>
    <row r="13453" spans="1:2">
      <c r="A13453" s="365" t="s">
        <v>13593</v>
      </c>
      <c r="B13453" s="366">
        <v>267.8</v>
      </c>
    </row>
    <row r="13454" spans="1:2">
      <c r="A13454" s="365" t="s">
        <v>13594</v>
      </c>
      <c r="B13454" s="366">
        <v>333.26</v>
      </c>
    </row>
    <row r="13455" spans="1:2">
      <c r="A13455" s="365" t="s">
        <v>13595</v>
      </c>
      <c r="B13455" s="366">
        <v>321.77</v>
      </c>
    </row>
    <row r="13456" spans="1:2">
      <c r="A13456" s="365" t="s">
        <v>13596</v>
      </c>
      <c r="B13456" s="366">
        <v>115.56</v>
      </c>
    </row>
    <row r="13457" spans="1:2">
      <c r="A13457" s="365" t="s">
        <v>13597</v>
      </c>
      <c r="B13457" s="366">
        <v>113.54</v>
      </c>
    </row>
    <row r="13458" spans="1:2">
      <c r="A13458" s="365" t="s">
        <v>13598</v>
      </c>
      <c r="B13458" s="366">
        <v>38.6</v>
      </c>
    </row>
    <row r="13459" spans="1:2">
      <c r="A13459" s="365" t="s">
        <v>13599</v>
      </c>
      <c r="B13459" s="366">
        <v>37.450000000000003</v>
      </c>
    </row>
    <row r="13460" spans="1:2">
      <c r="A13460" s="365" t="s">
        <v>13600</v>
      </c>
      <c r="B13460" s="366">
        <v>192.43</v>
      </c>
    </row>
    <row r="13461" spans="1:2">
      <c r="A13461" s="365" t="s">
        <v>13601</v>
      </c>
      <c r="B13461" s="366">
        <v>189.56</v>
      </c>
    </row>
    <row r="13462" spans="1:2">
      <c r="A13462" s="365" t="s">
        <v>13602</v>
      </c>
      <c r="B13462" s="366">
        <v>1198.26</v>
      </c>
    </row>
    <row r="13463" spans="1:2">
      <c r="A13463" s="365" t="s">
        <v>13603</v>
      </c>
      <c r="B13463" s="366">
        <v>1152.28</v>
      </c>
    </row>
    <row r="13464" spans="1:2">
      <c r="A13464" s="365" t="s">
        <v>13604</v>
      </c>
      <c r="B13464" s="366">
        <v>513.23</v>
      </c>
    </row>
    <row r="13465" spans="1:2">
      <c r="A13465" s="365" t="s">
        <v>13605</v>
      </c>
      <c r="B13465" s="366">
        <v>478.74</v>
      </c>
    </row>
    <row r="13466" spans="1:2">
      <c r="A13466" s="365" t="s">
        <v>13606</v>
      </c>
      <c r="B13466" s="366">
        <v>402.71</v>
      </c>
    </row>
    <row r="13467" spans="1:2">
      <c r="A13467" s="365" t="s">
        <v>13607</v>
      </c>
      <c r="B13467" s="366">
        <v>396.96</v>
      </c>
    </row>
    <row r="13468" spans="1:2">
      <c r="A13468" s="365" t="s">
        <v>13608</v>
      </c>
      <c r="B13468" s="366">
        <v>592.54999999999995</v>
      </c>
    </row>
    <row r="13469" spans="1:2">
      <c r="A13469" s="365" t="s">
        <v>13609</v>
      </c>
      <c r="B13469" s="366">
        <v>546.57000000000005</v>
      </c>
    </row>
    <row r="13470" spans="1:2">
      <c r="A13470" s="365" t="s">
        <v>13610</v>
      </c>
      <c r="B13470" s="366">
        <v>113.44</v>
      </c>
    </row>
    <row r="13471" spans="1:2">
      <c r="A13471" s="365" t="s">
        <v>13611</v>
      </c>
      <c r="B13471" s="366">
        <v>103.09</v>
      </c>
    </row>
    <row r="13472" spans="1:2">
      <c r="A13472" s="365" t="s">
        <v>13612</v>
      </c>
      <c r="B13472" s="366">
        <v>129.87</v>
      </c>
    </row>
    <row r="13473" spans="1:2">
      <c r="A13473" s="365" t="s">
        <v>13613</v>
      </c>
      <c r="B13473" s="366">
        <v>119.52</v>
      </c>
    </row>
    <row r="13474" spans="1:2">
      <c r="A13474" s="365" t="s">
        <v>13614</v>
      </c>
      <c r="B13474" s="366">
        <v>177.39</v>
      </c>
    </row>
    <row r="13475" spans="1:2">
      <c r="A13475" s="365" t="s">
        <v>13615</v>
      </c>
      <c r="B13475" s="366">
        <v>164.46</v>
      </c>
    </row>
    <row r="13476" spans="1:2">
      <c r="A13476" s="365" t="s">
        <v>13616</v>
      </c>
      <c r="B13476" s="366">
        <v>443.22</v>
      </c>
    </row>
    <row r="13477" spans="1:2">
      <c r="A13477" s="365" t="s">
        <v>13617</v>
      </c>
      <c r="B13477" s="366">
        <v>427.7</v>
      </c>
    </row>
    <row r="13478" spans="1:2">
      <c r="A13478" s="365" t="s">
        <v>13618</v>
      </c>
      <c r="B13478" s="366">
        <v>478.65</v>
      </c>
    </row>
    <row r="13479" spans="1:2">
      <c r="A13479" s="365" t="s">
        <v>13619</v>
      </c>
      <c r="B13479" s="366">
        <v>465.11</v>
      </c>
    </row>
    <row r="13480" spans="1:2">
      <c r="A13480" s="365" t="s">
        <v>13620</v>
      </c>
      <c r="B13480" s="366">
        <v>679.61</v>
      </c>
    </row>
    <row r="13481" spans="1:2">
      <c r="A13481" s="365" t="s">
        <v>13621</v>
      </c>
      <c r="B13481" s="366">
        <v>653.74</v>
      </c>
    </row>
    <row r="13482" spans="1:2">
      <c r="A13482" s="365" t="s">
        <v>13622</v>
      </c>
      <c r="B13482" s="366">
        <v>733.63</v>
      </c>
    </row>
    <row r="13483" spans="1:2">
      <c r="A13483" s="365" t="s">
        <v>13623</v>
      </c>
      <c r="B13483" s="366">
        <v>707.76</v>
      </c>
    </row>
    <row r="13484" spans="1:2">
      <c r="A13484" s="365" t="s">
        <v>13624</v>
      </c>
      <c r="B13484" s="366">
        <v>1213.9100000000001</v>
      </c>
    </row>
    <row r="13485" spans="1:2">
      <c r="A13485" s="365" t="s">
        <v>13625</v>
      </c>
      <c r="B13485" s="366">
        <v>1188.04</v>
      </c>
    </row>
    <row r="13486" spans="1:2">
      <c r="A13486" s="365" t="s">
        <v>13626</v>
      </c>
      <c r="B13486" s="366">
        <v>1472.33</v>
      </c>
    </row>
    <row r="13487" spans="1:2">
      <c r="A13487" s="365" t="s">
        <v>13627</v>
      </c>
      <c r="B13487" s="366">
        <v>1446.46</v>
      </c>
    </row>
    <row r="13488" spans="1:2">
      <c r="A13488" s="365" t="s">
        <v>13628</v>
      </c>
      <c r="B13488" s="366">
        <v>122.04</v>
      </c>
    </row>
    <row r="13489" spans="1:2">
      <c r="A13489" s="365" t="s">
        <v>13629</v>
      </c>
      <c r="B13489" s="366">
        <v>110.55</v>
      </c>
    </row>
    <row r="13490" spans="1:2">
      <c r="A13490" s="365" t="s">
        <v>13630</v>
      </c>
      <c r="B13490" s="366">
        <v>138.47</v>
      </c>
    </row>
    <row r="13491" spans="1:2">
      <c r="A13491" s="365" t="s">
        <v>13631</v>
      </c>
      <c r="B13491" s="366">
        <v>126.98</v>
      </c>
    </row>
    <row r="13492" spans="1:2">
      <c r="A13492" s="365" t="s">
        <v>13632</v>
      </c>
      <c r="B13492" s="366">
        <v>188.15</v>
      </c>
    </row>
    <row r="13493" spans="1:2">
      <c r="A13493" s="365" t="s">
        <v>13633</v>
      </c>
      <c r="B13493" s="366">
        <v>173.78</v>
      </c>
    </row>
    <row r="13494" spans="1:2">
      <c r="A13494" s="365" t="s">
        <v>13634</v>
      </c>
      <c r="B13494" s="366">
        <v>470.54</v>
      </c>
    </row>
    <row r="13495" spans="1:2">
      <c r="A13495" s="365" t="s">
        <v>13635</v>
      </c>
      <c r="B13495" s="366">
        <v>453.29</v>
      </c>
    </row>
    <row r="13496" spans="1:2">
      <c r="A13496" s="365" t="s">
        <v>13636</v>
      </c>
      <c r="B13496" s="366">
        <v>542.46</v>
      </c>
    </row>
    <row r="13497" spans="1:2">
      <c r="A13497" s="365" t="s">
        <v>13637</v>
      </c>
      <c r="B13497" s="366">
        <v>522.35</v>
      </c>
    </row>
    <row r="13498" spans="1:2">
      <c r="A13498" s="365" t="s">
        <v>13638</v>
      </c>
      <c r="B13498" s="366">
        <v>715.95</v>
      </c>
    </row>
    <row r="13499" spans="1:2">
      <c r="A13499" s="365" t="s">
        <v>13639</v>
      </c>
      <c r="B13499" s="366">
        <v>687.22</v>
      </c>
    </row>
    <row r="13500" spans="1:2">
      <c r="A13500" s="365" t="s">
        <v>13640</v>
      </c>
      <c r="B13500" s="366">
        <v>854.49</v>
      </c>
    </row>
    <row r="13501" spans="1:2">
      <c r="A13501" s="365" t="s">
        <v>13641</v>
      </c>
      <c r="B13501" s="366">
        <v>820</v>
      </c>
    </row>
    <row r="13502" spans="1:2">
      <c r="A13502" s="365" t="s">
        <v>13642</v>
      </c>
      <c r="B13502" s="366">
        <v>1303.3900000000001</v>
      </c>
    </row>
    <row r="13503" spans="1:2">
      <c r="A13503" s="365" t="s">
        <v>13643</v>
      </c>
      <c r="B13503" s="366">
        <v>1266.03</v>
      </c>
    </row>
    <row r="13504" spans="1:2">
      <c r="A13504" s="365" t="s">
        <v>13644</v>
      </c>
      <c r="B13504" s="366">
        <v>1557.62</v>
      </c>
    </row>
    <row r="13505" spans="1:2">
      <c r="A13505" s="365" t="s">
        <v>13645</v>
      </c>
      <c r="B13505" s="366">
        <v>1520.26</v>
      </c>
    </row>
    <row r="13506" spans="1:2">
      <c r="A13506" s="365" t="s">
        <v>13646</v>
      </c>
      <c r="B13506" s="366">
        <v>74.3</v>
      </c>
    </row>
    <row r="13507" spans="1:2">
      <c r="A13507" s="365" t="s">
        <v>13647</v>
      </c>
      <c r="B13507" s="366">
        <v>73.510000000000005</v>
      </c>
    </row>
    <row r="13508" spans="1:2">
      <c r="A13508" s="365" t="s">
        <v>13648</v>
      </c>
      <c r="B13508" s="366">
        <v>86.47</v>
      </c>
    </row>
    <row r="13509" spans="1:2">
      <c r="A13509" s="365" t="s">
        <v>13649</v>
      </c>
      <c r="B13509" s="366">
        <v>85.68</v>
      </c>
    </row>
    <row r="13510" spans="1:2">
      <c r="A13510" s="365" t="s">
        <v>13650</v>
      </c>
      <c r="B13510" s="366">
        <v>94.91</v>
      </c>
    </row>
    <row r="13511" spans="1:2">
      <c r="A13511" s="365" t="s">
        <v>13651</v>
      </c>
      <c r="B13511" s="366">
        <v>94.12</v>
      </c>
    </row>
    <row r="13512" spans="1:2">
      <c r="A13512" s="365" t="s">
        <v>13652</v>
      </c>
      <c r="B13512" s="366">
        <v>181.68</v>
      </c>
    </row>
    <row r="13513" spans="1:2">
      <c r="A13513" s="365" t="s">
        <v>13653</v>
      </c>
      <c r="B13513" s="366">
        <v>180.89</v>
      </c>
    </row>
    <row r="13514" spans="1:2">
      <c r="A13514" s="365" t="s">
        <v>13654</v>
      </c>
      <c r="B13514" s="366">
        <v>92.07</v>
      </c>
    </row>
    <row r="13515" spans="1:2">
      <c r="A13515" s="365" t="s">
        <v>13655</v>
      </c>
      <c r="B13515" s="366">
        <v>91.13</v>
      </c>
    </row>
    <row r="13516" spans="1:2">
      <c r="A13516" s="365" t="s">
        <v>13656</v>
      </c>
      <c r="B13516" s="366">
        <v>113.21</v>
      </c>
    </row>
    <row r="13517" spans="1:2">
      <c r="A13517" s="365" t="s">
        <v>13657</v>
      </c>
      <c r="B13517" s="366">
        <v>112.27</v>
      </c>
    </row>
    <row r="13518" spans="1:2">
      <c r="A13518" s="365" t="s">
        <v>13658</v>
      </c>
      <c r="B13518" s="366">
        <v>142.32</v>
      </c>
    </row>
    <row r="13519" spans="1:2">
      <c r="A13519" s="365" t="s">
        <v>13659</v>
      </c>
      <c r="B13519" s="366">
        <v>141.38</v>
      </c>
    </row>
    <row r="13520" spans="1:2">
      <c r="A13520" s="365" t="s">
        <v>13660</v>
      </c>
      <c r="B13520" s="366">
        <v>189.6</v>
      </c>
    </row>
    <row r="13521" spans="1:2">
      <c r="A13521" s="365" t="s">
        <v>13661</v>
      </c>
      <c r="B13521" s="366">
        <v>188.66</v>
      </c>
    </row>
    <row r="13522" spans="1:2">
      <c r="A13522" s="365" t="s">
        <v>13662</v>
      </c>
      <c r="B13522" s="366">
        <v>212.68</v>
      </c>
    </row>
    <row r="13523" spans="1:2">
      <c r="A13523" s="365" t="s">
        <v>13663</v>
      </c>
      <c r="B13523" s="366">
        <v>211.74</v>
      </c>
    </row>
    <row r="13524" spans="1:2">
      <c r="A13524" s="365" t="s">
        <v>13664</v>
      </c>
      <c r="B13524" s="366">
        <v>1286.21</v>
      </c>
    </row>
    <row r="13525" spans="1:2">
      <c r="A13525" s="365" t="s">
        <v>13665</v>
      </c>
      <c r="B13525" s="366">
        <v>1285.27</v>
      </c>
    </row>
    <row r="13526" spans="1:2">
      <c r="A13526" s="365" t="s">
        <v>13666</v>
      </c>
      <c r="B13526" s="366">
        <v>34.090000000000003</v>
      </c>
    </row>
    <row r="13527" spans="1:2">
      <c r="A13527" s="365" t="s">
        <v>13667</v>
      </c>
      <c r="B13527" s="366">
        <v>32.94</v>
      </c>
    </row>
    <row r="13528" spans="1:2">
      <c r="A13528" s="365" t="s">
        <v>13668</v>
      </c>
      <c r="B13528" s="366">
        <v>34.090000000000003</v>
      </c>
    </row>
    <row r="13529" spans="1:2">
      <c r="A13529" s="365" t="s">
        <v>13669</v>
      </c>
      <c r="B13529" s="366">
        <v>32.94</v>
      </c>
    </row>
    <row r="13530" spans="1:2">
      <c r="A13530" s="365" t="s">
        <v>13670</v>
      </c>
      <c r="B13530" s="366">
        <v>34.090000000000003</v>
      </c>
    </row>
    <row r="13531" spans="1:2">
      <c r="A13531" s="365" t="s">
        <v>13671</v>
      </c>
      <c r="B13531" s="366">
        <v>32.94</v>
      </c>
    </row>
    <row r="13532" spans="1:2">
      <c r="A13532" s="365" t="s">
        <v>13672</v>
      </c>
      <c r="B13532" s="366">
        <v>41.01</v>
      </c>
    </row>
    <row r="13533" spans="1:2">
      <c r="A13533" s="365" t="s">
        <v>13673</v>
      </c>
      <c r="B13533" s="366">
        <v>39.86</v>
      </c>
    </row>
    <row r="13534" spans="1:2">
      <c r="A13534" s="365" t="s">
        <v>13674</v>
      </c>
      <c r="B13534" s="366">
        <v>41.01</v>
      </c>
    </row>
    <row r="13535" spans="1:2">
      <c r="A13535" s="365" t="s">
        <v>13675</v>
      </c>
      <c r="B13535" s="366">
        <v>39.86</v>
      </c>
    </row>
    <row r="13536" spans="1:2">
      <c r="A13536" s="365" t="s">
        <v>13676</v>
      </c>
      <c r="B13536" s="366">
        <v>34.47</v>
      </c>
    </row>
    <row r="13537" spans="1:2">
      <c r="A13537" s="365" t="s">
        <v>13677</v>
      </c>
      <c r="B13537" s="366">
        <v>33.76</v>
      </c>
    </row>
    <row r="13538" spans="1:2">
      <c r="A13538" s="365" t="s">
        <v>13678</v>
      </c>
      <c r="B13538" s="366">
        <v>80.7</v>
      </c>
    </row>
    <row r="13539" spans="1:2">
      <c r="A13539" s="365" t="s">
        <v>13679</v>
      </c>
      <c r="B13539" s="366">
        <v>79.989999999999995</v>
      </c>
    </row>
    <row r="13540" spans="1:2">
      <c r="A13540" s="365" t="s">
        <v>13680</v>
      </c>
      <c r="B13540" s="366">
        <v>7.76</v>
      </c>
    </row>
    <row r="13541" spans="1:2">
      <c r="A13541" s="365" t="s">
        <v>13681</v>
      </c>
      <c r="B13541" s="366">
        <v>7.26</v>
      </c>
    </row>
    <row r="13542" spans="1:2">
      <c r="A13542" s="365" t="s">
        <v>13682</v>
      </c>
      <c r="B13542" s="366">
        <v>11.37</v>
      </c>
    </row>
    <row r="13543" spans="1:2">
      <c r="A13543" s="365" t="s">
        <v>13683</v>
      </c>
      <c r="B13543" s="366">
        <v>10.87</v>
      </c>
    </row>
    <row r="13544" spans="1:2">
      <c r="A13544" s="365" t="s">
        <v>13684</v>
      </c>
      <c r="B13544" s="366">
        <v>74.430000000000007</v>
      </c>
    </row>
    <row r="13545" spans="1:2">
      <c r="A13545" s="365" t="s">
        <v>13685</v>
      </c>
      <c r="B13545" s="366">
        <v>72.760000000000005</v>
      </c>
    </row>
    <row r="13546" spans="1:2">
      <c r="A13546" s="365" t="s">
        <v>13686</v>
      </c>
      <c r="B13546" s="366">
        <v>194.32</v>
      </c>
    </row>
    <row r="13547" spans="1:2">
      <c r="A13547" s="365" t="s">
        <v>13687</v>
      </c>
      <c r="B13547" s="366">
        <v>192.65</v>
      </c>
    </row>
    <row r="13548" spans="1:2">
      <c r="A13548" s="365" t="s">
        <v>13688</v>
      </c>
      <c r="B13548" s="366">
        <v>380.15</v>
      </c>
    </row>
    <row r="13549" spans="1:2">
      <c r="A13549" s="365" t="s">
        <v>13689</v>
      </c>
      <c r="B13549" s="366">
        <v>378.48</v>
      </c>
    </row>
    <row r="13550" spans="1:2">
      <c r="A13550" s="365" t="s">
        <v>13690</v>
      </c>
      <c r="B13550" s="366">
        <v>473.92</v>
      </c>
    </row>
    <row r="13551" spans="1:2">
      <c r="A13551" s="365" t="s">
        <v>13691</v>
      </c>
      <c r="B13551" s="366">
        <v>472.25</v>
      </c>
    </row>
    <row r="13552" spans="1:2">
      <c r="A13552" s="365" t="s">
        <v>13692</v>
      </c>
      <c r="B13552" s="366">
        <v>29.6</v>
      </c>
    </row>
    <row r="13553" spans="1:2">
      <c r="A13553" s="365" t="s">
        <v>13693</v>
      </c>
      <c r="B13553" s="366">
        <v>27.93</v>
      </c>
    </row>
    <row r="13554" spans="1:2">
      <c r="A13554" s="365" t="s">
        <v>13694</v>
      </c>
      <c r="B13554" s="366">
        <v>54.44</v>
      </c>
    </row>
    <row r="13555" spans="1:2">
      <c r="A13555" s="365" t="s">
        <v>13695</v>
      </c>
      <c r="B13555" s="366">
        <v>52.77</v>
      </c>
    </row>
    <row r="13556" spans="1:2">
      <c r="A13556" s="365" t="s">
        <v>13696</v>
      </c>
      <c r="B13556" s="366">
        <v>58.06</v>
      </c>
    </row>
    <row r="13557" spans="1:2">
      <c r="A13557" s="365" t="s">
        <v>13697</v>
      </c>
      <c r="B13557" s="366">
        <v>56.39</v>
      </c>
    </row>
    <row r="13558" spans="1:2">
      <c r="A13558" s="365" t="s">
        <v>13698</v>
      </c>
      <c r="B13558" s="366">
        <v>82.27</v>
      </c>
    </row>
    <row r="13559" spans="1:2">
      <c r="A13559" s="365" t="s">
        <v>13699</v>
      </c>
      <c r="B13559" s="366">
        <v>80.599999999999994</v>
      </c>
    </row>
    <row r="13560" spans="1:2">
      <c r="A13560" s="365" t="s">
        <v>13700</v>
      </c>
      <c r="B13560" s="366">
        <v>13.62</v>
      </c>
    </row>
    <row r="13561" spans="1:2">
      <c r="A13561" s="365" t="s">
        <v>13701</v>
      </c>
      <c r="B13561" s="366">
        <v>12.91</v>
      </c>
    </row>
    <row r="13562" spans="1:2">
      <c r="A13562" s="365" t="s">
        <v>13702</v>
      </c>
      <c r="B13562" s="366">
        <v>14.43</v>
      </c>
    </row>
    <row r="13563" spans="1:2">
      <c r="A13563" s="365" t="s">
        <v>13703</v>
      </c>
      <c r="B13563" s="366">
        <v>13.72</v>
      </c>
    </row>
    <row r="13564" spans="1:2">
      <c r="A13564" s="365" t="s">
        <v>13704</v>
      </c>
      <c r="B13564" s="366">
        <v>23.24</v>
      </c>
    </row>
    <row r="13565" spans="1:2">
      <c r="A13565" s="365" t="s">
        <v>13705</v>
      </c>
      <c r="B13565" s="366">
        <v>22.53</v>
      </c>
    </row>
    <row r="13566" spans="1:2">
      <c r="A13566" s="365" t="s">
        <v>13706</v>
      </c>
      <c r="B13566" s="366">
        <v>37.869999999999997</v>
      </c>
    </row>
    <row r="13567" spans="1:2">
      <c r="A13567" s="365" t="s">
        <v>13707</v>
      </c>
      <c r="B13567" s="366">
        <v>37.159999999999997</v>
      </c>
    </row>
    <row r="13568" spans="1:2">
      <c r="A13568" s="365" t="s">
        <v>13708</v>
      </c>
      <c r="B13568" s="366">
        <v>40.46</v>
      </c>
    </row>
    <row r="13569" spans="1:2">
      <c r="A13569" s="365" t="s">
        <v>13709</v>
      </c>
      <c r="B13569" s="366">
        <v>39.67</v>
      </c>
    </row>
    <row r="13570" spans="1:2">
      <c r="A13570" s="365" t="s">
        <v>13710</v>
      </c>
      <c r="B13570" s="366">
        <v>41.34</v>
      </c>
    </row>
    <row r="13571" spans="1:2">
      <c r="A13571" s="365" t="s">
        <v>13711</v>
      </c>
      <c r="B13571" s="366">
        <v>40.549999999999997</v>
      </c>
    </row>
    <row r="13572" spans="1:2">
      <c r="A13572" s="365" t="s">
        <v>13712</v>
      </c>
      <c r="B13572" s="366">
        <v>46.99</v>
      </c>
    </row>
    <row r="13573" spans="1:2">
      <c r="A13573" s="365" t="s">
        <v>13713</v>
      </c>
      <c r="B13573" s="366">
        <v>46.2</v>
      </c>
    </row>
    <row r="13574" spans="1:2">
      <c r="A13574" s="365" t="s">
        <v>13714</v>
      </c>
      <c r="B13574" s="366">
        <v>99.58</v>
      </c>
    </row>
    <row r="13575" spans="1:2">
      <c r="A13575" s="365" t="s">
        <v>13715</v>
      </c>
      <c r="B13575" s="366">
        <v>98.79</v>
      </c>
    </row>
    <row r="13576" spans="1:2">
      <c r="A13576" s="365" t="s">
        <v>13716</v>
      </c>
      <c r="B13576" s="366">
        <v>49.3</v>
      </c>
    </row>
    <row r="13577" spans="1:2">
      <c r="A13577" s="365" t="s">
        <v>13717</v>
      </c>
      <c r="B13577" s="366">
        <v>48.44</v>
      </c>
    </row>
    <row r="13578" spans="1:2">
      <c r="A13578" s="365" t="s">
        <v>13718</v>
      </c>
      <c r="B13578" s="366">
        <v>52.43</v>
      </c>
    </row>
    <row r="13579" spans="1:2">
      <c r="A13579" s="365" t="s">
        <v>13719</v>
      </c>
      <c r="B13579" s="366">
        <v>51.57</v>
      </c>
    </row>
    <row r="13580" spans="1:2">
      <c r="A13580" s="365" t="s">
        <v>13720</v>
      </c>
      <c r="B13580" s="366">
        <v>75.81</v>
      </c>
    </row>
    <row r="13581" spans="1:2">
      <c r="A13581" s="365" t="s">
        <v>13721</v>
      </c>
      <c r="B13581" s="366">
        <v>74.95</v>
      </c>
    </row>
    <row r="13582" spans="1:2">
      <c r="A13582" s="365" t="s">
        <v>13722</v>
      </c>
      <c r="B13582" s="366">
        <v>146.31</v>
      </c>
    </row>
    <row r="13583" spans="1:2">
      <c r="A13583" s="365" t="s">
        <v>13723</v>
      </c>
      <c r="B13583" s="366">
        <v>145.44999999999999</v>
      </c>
    </row>
    <row r="13584" spans="1:2">
      <c r="A13584" s="365" t="s">
        <v>13724</v>
      </c>
      <c r="B13584" s="366">
        <v>342.13</v>
      </c>
    </row>
    <row r="13585" spans="1:2">
      <c r="A13585" s="365" t="s">
        <v>13725</v>
      </c>
      <c r="B13585" s="366">
        <v>341.27</v>
      </c>
    </row>
    <row r="13586" spans="1:2">
      <c r="A13586" s="365" t="s">
        <v>13726</v>
      </c>
      <c r="B13586" s="366">
        <v>383.47</v>
      </c>
    </row>
    <row r="13587" spans="1:2">
      <c r="A13587" s="365" t="s">
        <v>13727</v>
      </c>
      <c r="B13587" s="366">
        <v>382.61</v>
      </c>
    </row>
    <row r="13588" spans="1:2">
      <c r="A13588" s="365" t="s">
        <v>13728</v>
      </c>
      <c r="B13588" s="366">
        <v>399.17</v>
      </c>
    </row>
    <row r="13589" spans="1:2">
      <c r="A13589" s="365" t="s">
        <v>13729</v>
      </c>
      <c r="B13589" s="366">
        <v>398.31</v>
      </c>
    </row>
    <row r="13590" spans="1:2">
      <c r="A13590" s="365" t="s">
        <v>13730</v>
      </c>
      <c r="B13590" s="366">
        <v>1073.0999999999999</v>
      </c>
    </row>
    <row r="13591" spans="1:2">
      <c r="A13591" s="365" t="s">
        <v>13731</v>
      </c>
      <c r="B13591" s="366">
        <v>1072.24</v>
      </c>
    </row>
    <row r="13592" spans="1:2">
      <c r="A13592" s="365" t="s">
        <v>13732</v>
      </c>
      <c r="B13592" s="366">
        <v>1672.7</v>
      </c>
    </row>
    <row r="13593" spans="1:2">
      <c r="A13593" s="365" t="s">
        <v>13733</v>
      </c>
      <c r="B13593" s="366">
        <v>1671.84</v>
      </c>
    </row>
    <row r="13594" spans="1:2">
      <c r="A13594" s="365" t="s">
        <v>13734</v>
      </c>
      <c r="B13594" s="366">
        <v>1757.97</v>
      </c>
    </row>
    <row r="13595" spans="1:2">
      <c r="A13595" s="365" t="s">
        <v>13735</v>
      </c>
      <c r="B13595" s="366">
        <v>1757.11</v>
      </c>
    </row>
    <row r="13596" spans="1:2">
      <c r="A13596" s="365" t="s">
        <v>13736</v>
      </c>
      <c r="B13596" s="366">
        <v>3427.2</v>
      </c>
    </row>
    <row r="13597" spans="1:2">
      <c r="A13597" s="365" t="s">
        <v>13737</v>
      </c>
      <c r="B13597" s="366">
        <v>3426.34</v>
      </c>
    </row>
    <row r="13598" spans="1:2">
      <c r="A13598" s="365" t="s">
        <v>13738</v>
      </c>
      <c r="B13598" s="366">
        <v>63.14</v>
      </c>
    </row>
    <row r="13599" spans="1:2">
      <c r="A13599" s="365" t="s">
        <v>13739</v>
      </c>
      <c r="B13599" s="366">
        <v>62.43</v>
      </c>
    </row>
    <row r="13600" spans="1:2">
      <c r="A13600" s="365" t="s">
        <v>13740</v>
      </c>
      <c r="B13600" s="366">
        <v>75.31</v>
      </c>
    </row>
    <row r="13601" spans="1:2">
      <c r="A13601" s="365" t="s">
        <v>13741</v>
      </c>
      <c r="B13601" s="366">
        <v>74.599999999999994</v>
      </c>
    </row>
    <row r="13602" spans="1:2">
      <c r="A13602" s="365" t="s">
        <v>13742</v>
      </c>
      <c r="B13602" s="366">
        <v>153.15</v>
      </c>
    </row>
    <row r="13603" spans="1:2">
      <c r="A13603" s="365" t="s">
        <v>13743</v>
      </c>
      <c r="B13603" s="366">
        <v>152.44</v>
      </c>
    </row>
    <row r="13604" spans="1:2">
      <c r="A13604" s="365" t="s">
        <v>13744</v>
      </c>
      <c r="B13604" s="366">
        <v>58.81</v>
      </c>
    </row>
    <row r="13605" spans="1:2">
      <c r="A13605" s="365" t="s">
        <v>13745</v>
      </c>
      <c r="B13605" s="366">
        <v>58.1</v>
      </c>
    </row>
    <row r="13606" spans="1:2">
      <c r="A13606" s="365" t="s">
        <v>13746</v>
      </c>
      <c r="B13606" s="366">
        <v>75.31</v>
      </c>
    </row>
    <row r="13607" spans="1:2">
      <c r="A13607" s="365" t="s">
        <v>13747</v>
      </c>
      <c r="B13607" s="366">
        <v>74.599999999999994</v>
      </c>
    </row>
    <row r="13608" spans="1:2">
      <c r="A13608" s="365" t="s">
        <v>13748</v>
      </c>
      <c r="B13608" s="366">
        <v>159.81</v>
      </c>
    </row>
    <row r="13609" spans="1:2">
      <c r="A13609" s="365" t="s">
        <v>13749</v>
      </c>
      <c r="B13609" s="366">
        <v>159.1</v>
      </c>
    </row>
    <row r="13610" spans="1:2">
      <c r="A13610" s="365" t="s">
        <v>13750</v>
      </c>
      <c r="B13610" s="366">
        <v>372.56</v>
      </c>
    </row>
    <row r="13611" spans="1:2">
      <c r="A13611" s="365" t="s">
        <v>13751</v>
      </c>
      <c r="B13611" s="366">
        <v>370.26</v>
      </c>
    </row>
    <row r="13612" spans="1:2">
      <c r="A13612" s="365" t="s">
        <v>13752</v>
      </c>
      <c r="B13612" s="366">
        <v>573.61</v>
      </c>
    </row>
    <row r="13613" spans="1:2">
      <c r="A13613" s="365" t="s">
        <v>13753</v>
      </c>
      <c r="B13613" s="366">
        <v>571.30999999999995</v>
      </c>
    </row>
    <row r="13614" spans="1:2">
      <c r="A13614" s="365" t="s">
        <v>13754</v>
      </c>
      <c r="B13614" s="366">
        <v>1060.48</v>
      </c>
    </row>
    <row r="13615" spans="1:2">
      <c r="A13615" s="365" t="s">
        <v>13755</v>
      </c>
      <c r="B13615" s="366">
        <v>1058.18</v>
      </c>
    </row>
    <row r="13616" spans="1:2">
      <c r="A13616" s="365" t="s">
        <v>13756</v>
      </c>
      <c r="B13616" s="366">
        <v>3023.07</v>
      </c>
    </row>
    <row r="13617" spans="1:2">
      <c r="A13617" s="365" t="s">
        <v>13757</v>
      </c>
      <c r="B13617" s="366">
        <v>3020.77</v>
      </c>
    </row>
    <row r="13618" spans="1:2">
      <c r="A13618" s="365" t="s">
        <v>13758</v>
      </c>
      <c r="B13618" s="366">
        <v>3653.21</v>
      </c>
    </row>
    <row r="13619" spans="1:2">
      <c r="A13619" s="365" t="s">
        <v>13759</v>
      </c>
      <c r="B13619" s="366">
        <v>3650.91</v>
      </c>
    </row>
    <row r="13620" spans="1:2">
      <c r="A13620" s="365" t="s">
        <v>13760</v>
      </c>
      <c r="B13620" s="366">
        <v>5040.21</v>
      </c>
    </row>
    <row r="13621" spans="1:2">
      <c r="A13621" s="365" t="s">
        <v>13761</v>
      </c>
      <c r="B13621" s="366">
        <v>5037.91</v>
      </c>
    </row>
    <row r="13622" spans="1:2">
      <c r="A13622" s="365" t="s">
        <v>13762</v>
      </c>
      <c r="B13622" s="366">
        <v>269.63</v>
      </c>
    </row>
    <row r="13623" spans="1:2">
      <c r="A13623" s="365" t="s">
        <v>13763</v>
      </c>
      <c r="B13623" s="366">
        <v>263.88</v>
      </c>
    </row>
    <row r="13624" spans="1:2">
      <c r="A13624" s="365" t="s">
        <v>13764</v>
      </c>
      <c r="B13624" s="366">
        <v>325.23</v>
      </c>
    </row>
    <row r="13625" spans="1:2">
      <c r="A13625" s="365" t="s">
        <v>13765</v>
      </c>
      <c r="B13625" s="366">
        <v>319.48</v>
      </c>
    </row>
    <row r="13626" spans="1:2">
      <c r="A13626" s="365" t="s">
        <v>13766</v>
      </c>
      <c r="B13626" s="366">
        <v>372.63</v>
      </c>
    </row>
    <row r="13627" spans="1:2">
      <c r="A13627" s="365" t="s">
        <v>13767</v>
      </c>
      <c r="B13627" s="366">
        <v>366.88</v>
      </c>
    </row>
    <row r="13628" spans="1:2">
      <c r="A13628" s="365" t="s">
        <v>13768</v>
      </c>
      <c r="B13628" s="366">
        <v>124.02</v>
      </c>
    </row>
    <row r="13629" spans="1:2">
      <c r="A13629" s="365" t="s">
        <v>13769</v>
      </c>
      <c r="B13629" s="366">
        <v>112.53</v>
      </c>
    </row>
    <row r="13630" spans="1:2">
      <c r="A13630" s="365" t="s">
        <v>13770</v>
      </c>
      <c r="B13630" s="366">
        <v>158.53</v>
      </c>
    </row>
    <row r="13631" spans="1:2">
      <c r="A13631" s="365" t="s">
        <v>13771</v>
      </c>
      <c r="B13631" s="366">
        <v>149.9</v>
      </c>
    </row>
    <row r="13632" spans="1:2">
      <c r="A13632" s="365" t="s">
        <v>13772</v>
      </c>
      <c r="B13632" s="366">
        <v>246.51</v>
      </c>
    </row>
    <row r="13633" spans="1:2">
      <c r="A13633" s="365" t="s">
        <v>13773</v>
      </c>
      <c r="B13633" s="366">
        <v>236.16</v>
      </c>
    </row>
    <row r="13634" spans="1:2">
      <c r="A13634" s="365" t="s">
        <v>13774</v>
      </c>
      <c r="B13634" s="366">
        <v>281.23</v>
      </c>
    </row>
    <row r="13635" spans="1:2">
      <c r="A13635" s="365" t="s">
        <v>13775</v>
      </c>
      <c r="B13635" s="366">
        <v>269.74</v>
      </c>
    </row>
    <row r="13636" spans="1:2">
      <c r="A13636" s="365" t="s">
        <v>13776</v>
      </c>
      <c r="B13636" s="366">
        <v>2.37</v>
      </c>
    </row>
    <row r="13637" spans="1:2">
      <c r="A13637" s="365" t="s">
        <v>13777</v>
      </c>
      <c r="B13637" s="366">
        <v>2.2000000000000002</v>
      </c>
    </row>
    <row r="13638" spans="1:2">
      <c r="A13638" s="365" t="s">
        <v>13778</v>
      </c>
      <c r="B13638" s="366">
        <v>3.08</v>
      </c>
    </row>
    <row r="13639" spans="1:2">
      <c r="A13639" s="365" t="s">
        <v>13779</v>
      </c>
      <c r="B13639" s="366">
        <v>2.85</v>
      </c>
    </row>
    <row r="13640" spans="1:2">
      <c r="A13640" s="365" t="s">
        <v>13780</v>
      </c>
      <c r="B13640" s="366">
        <v>4.12</v>
      </c>
    </row>
    <row r="13641" spans="1:2">
      <c r="A13641" s="365" t="s">
        <v>13781</v>
      </c>
      <c r="B13641" s="366">
        <v>3.84</v>
      </c>
    </row>
    <row r="13642" spans="1:2">
      <c r="A13642" s="365" t="s">
        <v>13782</v>
      </c>
      <c r="B13642" s="366">
        <v>6.34</v>
      </c>
    </row>
    <row r="13643" spans="1:2">
      <c r="A13643" s="365" t="s">
        <v>13783</v>
      </c>
      <c r="B13643" s="366">
        <v>5.98</v>
      </c>
    </row>
    <row r="13644" spans="1:2">
      <c r="A13644" s="365" t="s">
        <v>13784</v>
      </c>
      <c r="B13644" s="366">
        <v>8.17</v>
      </c>
    </row>
    <row r="13645" spans="1:2">
      <c r="A13645" s="365" t="s">
        <v>13785</v>
      </c>
      <c r="B13645" s="366">
        <v>7.77</v>
      </c>
    </row>
    <row r="13646" spans="1:2">
      <c r="A13646" s="365" t="s">
        <v>13786</v>
      </c>
      <c r="B13646" s="366">
        <v>11.88</v>
      </c>
    </row>
    <row r="13647" spans="1:2">
      <c r="A13647" s="365" t="s">
        <v>13787</v>
      </c>
      <c r="B13647" s="366">
        <v>11.43</v>
      </c>
    </row>
    <row r="13648" spans="1:2">
      <c r="A13648" s="365" t="s">
        <v>13788</v>
      </c>
      <c r="B13648" s="366">
        <v>2.7</v>
      </c>
    </row>
    <row r="13649" spans="1:2">
      <c r="A13649" s="365" t="s">
        <v>13789</v>
      </c>
      <c r="B13649" s="366">
        <v>2.4700000000000002</v>
      </c>
    </row>
    <row r="13650" spans="1:2">
      <c r="A13650" s="365" t="s">
        <v>13790</v>
      </c>
      <c r="B13650" s="366">
        <v>3.73</v>
      </c>
    </row>
    <row r="13651" spans="1:2">
      <c r="A13651" s="365" t="s">
        <v>13791</v>
      </c>
      <c r="B13651" s="366">
        <v>3.45</v>
      </c>
    </row>
    <row r="13652" spans="1:2">
      <c r="A13652" s="365" t="s">
        <v>13792</v>
      </c>
      <c r="B13652" s="366">
        <v>5.14</v>
      </c>
    </row>
    <row r="13653" spans="1:2">
      <c r="A13653" s="365" t="s">
        <v>13793</v>
      </c>
      <c r="B13653" s="366">
        <v>4.79</v>
      </c>
    </row>
    <row r="13654" spans="1:2">
      <c r="A13654" s="365" t="s">
        <v>13794</v>
      </c>
      <c r="B13654" s="366">
        <v>6.74</v>
      </c>
    </row>
    <row r="13655" spans="1:2">
      <c r="A13655" s="365" t="s">
        <v>13795</v>
      </c>
      <c r="B13655" s="366">
        <v>6.34</v>
      </c>
    </row>
    <row r="13656" spans="1:2">
      <c r="A13656" s="365" t="s">
        <v>13796</v>
      </c>
      <c r="B13656" s="366">
        <v>9.74</v>
      </c>
    </row>
    <row r="13657" spans="1:2">
      <c r="A13657" s="365" t="s">
        <v>13797</v>
      </c>
      <c r="B13657" s="366">
        <v>9.2799999999999994</v>
      </c>
    </row>
    <row r="13658" spans="1:2">
      <c r="A13658" s="365" t="s">
        <v>13798</v>
      </c>
      <c r="B13658" s="366">
        <v>13.84</v>
      </c>
    </row>
    <row r="13659" spans="1:2">
      <c r="A13659" s="365" t="s">
        <v>13799</v>
      </c>
      <c r="B13659" s="366">
        <v>13.32</v>
      </c>
    </row>
    <row r="13660" spans="1:2">
      <c r="A13660" s="365" t="s">
        <v>13800</v>
      </c>
      <c r="B13660" s="366">
        <v>19.88</v>
      </c>
    </row>
    <row r="13661" spans="1:2">
      <c r="A13661" s="365" t="s">
        <v>13801</v>
      </c>
      <c r="B13661" s="366">
        <v>19.3</v>
      </c>
    </row>
    <row r="13662" spans="1:2">
      <c r="A13662" s="365" t="s">
        <v>13802</v>
      </c>
      <c r="B13662" s="366">
        <v>28.07</v>
      </c>
    </row>
    <row r="13663" spans="1:2">
      <c r="A13663" s="365" t="s">
        <v>13803</v>
      </c>
      <c r="B13663" s="366">
        <v>27.21</v>
      </c>
    </row>
    <row r="13664" spans="1:2">
      <c r="A13664" s="365" t="s">
        <v>13804</v>
      </c>
      <c r="B13664" s="366">
        <v>40.299999999999997</v>
      </c>
    </row>
    <row r="13665" spans="1:2">
      <c r="A13665" s="365" t="s">
        <v>13805</v>
      </c>
      <c r="B13665" s="366">
        <v>39.15</v>
      </c>
    </row>
    <row r="13666" spans="1:2">
      <c r="A13666" s="365" t="s">
        <v>13806</v>
      </c>
      <c r="B13666" s="366">
        <v>56.29</v>
      </c>
    </row>
    <row r="13667" spans="1:2">
      <c r="A13667" s="365" t="s">
        <v>13807</v>
      </c>
      <c r="B13667" s="366">
        <v>54.85</v>
      </c>
    </row>
    <row r="13668" spans="1:2">
      <c r="A13668" s="365" t="s">
        <v>13808</v>
      </c>
      <c r="B13668" s="366">
        <v>71.849999999999994</v>
      </c>
    </row>
    <row r="13669" spans="1:2">
      <c r="A13669" s="365" t="s">
        <v>13809</v>
      </c>
      <c r="B13669" s="366">
        <v>70.13</v>
      </c>
    </row>
    <row r="13670" spans="1:2">
      <c r="A13670" s="365" t="s">
        <v>13810</v>
      </c>
      <c r="B13670" s="366">
        <v>90.54</v>
      </c>
    </row>
    <row r="13671" spans="1:2">
      <c r="A13671" s="365" t="s">
        <v>13811</v>
      </c>
      <c r="B13671" s="366">
        <v>88.53</v>
      </c>
    </row>
    <row r="13672" spans="1:2">
      <c r="A13672" s="365" t="s">
        <v>13812</v>
      </c>
      <c r="B13672" s="366">
        <v>109.43</v>
      </c>
    </row>
    <row r="13673" spans="1:2">
      <c r="A13673" s="365" t="s">
        <v>13813</v>
      </c>
      <c r="B13673" s="366">
        <v>107.13</v>
      </c>
    </row>
    <row r="13674" spans="1:2">
      <c r="A13674" s="365" t="s">
        <v>13814</v>
      </c>
      <c r="B13674" s="366">
        <v>132.19999999999999</v>
      </c>
    </row>
    <row r="13675" spans="1:2">
      <c r="A13675" s="365" t="s">
        <v>13815</v>
      </c>
      <c r="B13675" s="366">
        <v>129.61000000000001</v>
      </c>
    </row>
    <row r="13676" spans="1:2">
      <c r="A13676" s="365" t="s">
        <v>13816</v>
      </c>
      <c r="B13676" s="366">
        <v>170.46</v>
      </c>
    </row>
    <row r="13677" spans="1:2">
      <c r="A13677" s="365" t="s">
        <v>13817</v>
      </c>
      <c r="B13677" s="366">
        <v>167.59</v>
      </c>
    </row>
    <row r="13678" spans="1:2">
      <c r="A13678" s="365" t="s">
        <v>13818</v>
      </c>
      <c r="B13678" s="366">
        <v>189.3</v>
      </c>
    </row>
    <row r="13679" spans="1:2">
      <c r="A13679" s="365" t="s">
        <v>13819</v>
      </c>
      <c r="B13679" s="366">
        <v>186.14</v>
      </c>
    </row>
    <row r="13680" spans="1:2">
      <c r="A13680" s="365" t="s">
        <v>13820</v>
      </c>
      <c r="B13680" s="366">
        <v>5.63</v>
      </c>
    </row>
    <row r="13681" spans="1:2">
      <c r="A13681" s="365" t="s">
        <v>13821</v>
      </c>
      <c r="B13681" s="366">
        <v>5.34</v>
      </c>
    </row>
    <row r="13682" spans="1:2">
      <c r="A13682" s="365" t="s">
        <v>13822</v>
      </c>
      <c r="B13682" s="366">
        <v>7.12</v>
      </c>
    </row>
    <row r="13683" spans="1:2">
      <c r="A13683" s="365" t="s">
        <v>13823</v>
      </c>
      <c r="B13683" s="366">
        <v>6.84</v>
      </c>
    </row>
    <row r="13684" spans="1:2">
      <c r="A13684" s="365" t="s">
        <v>13824</v>
      </c>
      <c r="B13684" s="366">
        <v>9.99</v>
      </c>
    </row>
    <row r="13685" spans="1:2">
      <c r="A13685" s="365" t="s">
        <v>13825</v>
      </c>
      <c r="B13685" s="366">
        <v>9.64</v>
      </c>
    </row>
    <row r="13686" spans="1:2">
      <c r="A13686" s="365" t="s">
        <v>13826</v>
      </c>
      <c r="B13686" s="366">
        <v>13.26</v>
      </c>
    </row>
    <row r="13687" spans="1:2">
      <c r="A13687" s="365" t="s">
        <v>13827</v>
      </c>
      <c r="B13687" s="366">
        <v>12.92</v>
      </c>
    </row>
    <row r="13688" spans="1:2">
      <c r="A13688" s="365" t="s">
        <v>13828</v>
      </c>
      <c r="B13688" s="366">
        <v>19.88</v>
      </c>
    </row>
    <row r="13689" spans="1:2">
      <c r="A13689" s="365" t="s">
        <v>13829</v>
      </c>
      <c r="B13689" s="366">
        <v>19.48</v>
      </c>
    </row>
    <row r="13690" spans="1:2">
      <c r="A13690" s="365" t="s">
        <v>13830</v>
      </c>
      <c r="B13690" s="366">
        <v>28.98</v>
      </c>
    </row>
    <row r="13691" spans="1:2">
      <c r="A13691" s="365" t="s">
        <v>13831</v>
      </c>
      <c r="B13691" s="366">
        <v>28.58</v>
      </c>
    </row>
    <row r="13692" spans="1:2">
      <c r="A13692" s="365" t="s">
        <v>13832</v>
      </c>
      <c r="B13692" s="366">
        <v>44.12</v>
      </c>
    </row>
    <row r="13693" spans="1:2">
      <c r="A13693" s="365" t="s">
        <v>13833</v>
      </c>
      <c r="B13693" s="366">
        <v>43.66</v>
      </c>
    </row>
    <row r="13694" spans="1:2">
      <c r="A13694" s="365" t="s">
        <v>13834</v>
      </c>
      <c r="B13694" s="366">
        <v>57.36</v>
      </c>
    </row>
    <row r="13695" spans="1:2">
      <c r="A13695" s="365" t="s">
        <v>13835</v>
      </c>
      <c r="B13695" s="366">
        <v>56.9</v>
      </c>
    </row>
    <row r="13696" spans="1:2">
      <c r="A13696" s="365" t="s">
        <v>13836</v>
      </c>
      <c r="B13696" s="366">
        <v>3.11</v>
      </c>
    </row>
    <row r="13697" spans="1:2">
      <c r="A13697" s="365" t="s">
        <v>13837</v>
      </c>
      <c r="B13697" s="366">
        <v>2.88</v>
      </c>
    </row>
    <row r="13698" spans="1:2">
      <c r="A13698" s="365" t="s">
        <v>13838</v>
      </c>
      <c r="B13698" s="366">
        <v>4.26</v>
      </c>
    </row>
    <row r="13699" spans="1:2">
      <c r="A13699" s="365" t="s">
        <v>13839</v>
      </c>
      <c r="B13699" s="366">
        <v>3.98</v>
      </c>
    </row>
    <row r="13700" spans="1:2">
      <c r="A13700" s="365" t="s">
        <v>13840</v>
      </c>
      <c r="B13700" s="366">
        <v>5.72</v>
      </c>
    </row>
    <row r="13701" spans="1:2">
      <c r="A13701" s="365" t="s">
        <v>13841</v>
      </c>
      <c r="B13701" s="366">
        <v>5.37</v>
      </c>
    </row>
    <row r="13702" spans="1:2">
      <c r="A13702" s="365" t="s">
        <v>13842</v>
      </c>
      <c r="B13702" s="366">
        <v>7.53</v>
      </c>
    </row>
    <row r="13703" spans="1:2">
      <c r="A13703" s="365" t="s">
        <v>13843</v>
      </c>
      <c r="B13703" s="366">
        <v>7.13</v>
      </c>
    </row>
    <row r="13704" spans="1:2">
      <c r="A13704" s="365" t="s">
        <v>13844</v>
      </c>
      <c r="B13704" s="366">
        <v>10.69</v>
      </c>
    </row>
    <row r="13705" spans="1:2">
      <c r="A13705" s="365" t="s">
        <v>13845</v>
      </c>
      <c r="B13705" s="366">
        <v>10.23</v>
      </c>
    </row>
    <row r="13706" spans="1:2">
      <c r="A13706" s="365" t="s">
        <v>13846</v>
      </c>
      <c r="B13706" s="366">
        <v>14.98</v>
      </c>
    </row>
    <row r="13707" spans="1:2">
      <c r="A13707" s="365" t="s">
        <v>13847</v>
      </c>
      <c r="B13707" s="366">
        <v>14.46</v>
      </c>
    </row>
    <row r="13708" spans="1:2">
      <c r="A13708" s="365" t="s">
        <v>13848</v>
      </c>
      <c r="B13708" s="366">
        <v>21.47</v>
      </c>
    </row>
    <row r="13709" spans="1:2">
      <c r="A13709" s="365" t="s">
        <v>13849</v>
      </c>
      <c r="B13709" s="366">
        <v>20.89</v>
      </c>
    </row>
    <row r="13710" spans="1:2">
      <c r="A13710" s="365" t="s">
        <v>13850</v>
      </c>
      <c r="B13710" s="366">
        <v>29.96</v>
      </c>
    </row>
    <row r="13711" spans="1:2">
      <c r="A13711" s="365" t="s">
        <v>13851</v>
      </c>
      <c r="B13711" s="366">
        <v>29.1</v>
      </c>
    </row>
    <row r="13712" spans="1:2">
      <c r="A13712" s="365" t="s">
        <v>13852</v>
      </c>
      <c r="B13712" s="366">
        <v>42.4</v>
      </c>
    </row>
    <row r="13713" spans="1:2">
      <c r="A13713" s="365" t="s">
        <v>13853</v>
      </c>
      <c r="B13713" s="366">
        <v>41.25</v>
      </c>
    </row>
    <row r="13714" spans="1:2">
      <c r="A13714" s="365" t="s">
        <v>13854</v>
      </c>
      <c r="B13714" s="366">
        <v>57.84</v>
      </c>
    </row>
    <row r="13715" spans="1:2">
      <c r="A13715" s="365" t="s">
        <v>13855</v>
      </c>
      <c r="B13715" s="366">
        <v>56.4</v>
      </c>
    </row>
    <row r="13716" spans="1:2">
      <c r="A13716" s="365" t="s">
        <v>13856</v>
      </c>
      <c r="B13716" s="366">
        <v>73.11</v>
      </c>
    </row>
    <row r="13717" spans="1:2">
      <c r="A13717" s="365" t="s">
        <v>13857</v>
      </c>
      <c r="B13717" s="366">
        <v>71.39</v>
      </c>
    </row>
    <row r="13718" spans="1:2">
      <c r="A13718" s="365" t="s">
        <v>13858</v>
      </c>
      <c r="B13718" s="366">
        <v>93.06</v>
      </c>
    </row>
    <row r="13719" spans="1:2">
      <c r="A13719" s="365" t="s">
        <v>13859</v>
      </c>
      <c r="B13719" s="366">
        <v>91.05</v>
      </c>
    </row>
    <row r="13720" spans="1:2">
      <c r="A13720" s="365" t="s">
        <v>13860</v>
      </c>
      <c r="B13720" s="366">
        <v>113.41</v>
      </c>
    </row>
    <row r="13721" spans="1:2">
      <c r="A13721" s="365" t="s">
        <v>13861</v>
      </c>
      <c r="B13721" s="366">
        <v>111.11</v>
      </c>
    </row>
    <row r="13722" spans="1:2">
      <c r="A13722" s="365" t="s">
        <v>13862</v>
      </c>
      <c r="B13722" s="366">
        <v>135.28</v>
      </c>
    </row>
    <row r="13723" spans="1:2">
      <c r="A13723" s="365" t="s">
        <v>13863</v>
      </c>
      <c r="B13723" s="366">
        <v>132.69999999999999</v>
      </c>
    </row>
    <row r="13724" spans="1:2">
      <c r="A13724" s="365" t="s">
        <v>13864</v>
      </c>
      <c r="B13724" s="366">
        <v>175.4</v>
      </c>
    </row>
    <row r="13725" spans="1:2">
      <c r="A13725" s="365" t="s">
        <v>13865</v>
      </c>
      <c r="B13725" s="366">
        <v>172.52</v>
      </c>
    </row>
    <row r="13726" spans="1:2">
      <c r="A13726" s="365" t="s">
        <v>13866</v>
      </c>
      <c r="B13726" s="366">
        <v>3.03</v>
      </c>
    </row>
    <row r="13727" spans="1:2">
      <c r="A13727" s="365" t="s">
        <v>13867</v>
      </c>
      <c r="B13727" s="366">
        <v>2.8</v>
      </c>
    </row>
    <row r="13728" spans="1:2">
      <c r="A13728" s="365" t="s">
        <v>13868</v>
      </c>
      <c r="B13728" s="366">
        <v>4.12</v>
      </c>
    </row>
    <row r="13729" spans="1:2">
      <c r="A13729" s="365" t="s">
        <v>13869</v>
      </c>
      <c r="B13729" s="366">
        <v>3.83</v>
      </c>
    </row>
    <row r="13730" spans="1:2">
      <c r="A13730" s="365" t="s">
        <v>13870</v>
      </c>
      <c r="B13730" s="366">
        <v>5.59</v>
      </c>
    </row>
    <row r="13731" spans="1:2">
      <c r="A13731" s="365" t="s">
        <v>13871</v>
      </c>
      <c r="B13731" s="366">
        <v>5.24</v>
      </c>
    </row>
    <row r="13732" spans="1:2">
      <c r="A13732" s="365" t="s">
        <v>13872</v>
      </c>
      <c r="B13732" s="366">
        <v>7.32</v>
      </c>
    </row>
    <row r="13733" spans="1:2">
      <c r="A13733" s="365" t="s">
        <v>13873</v>
      </c>
      <c r="B13733" s="366">
        <v>6.92</v>
      </c>
    </row>
    <row r="13734" spans="1:2">
      <c r="A13734" s="365" t="s">
        <v>13874</v>
      </c>
      <c r="B13734" s="366">
        <v>10.25</v>
      </c>
    </row>
    <row r="13735" spans="1:2">
      <c r="A13735" s="365" t="s">
        <v>13875</v>
      </c>
      <c r="B13735" s="366">
        <v>9.7899999999999991</v>
      </c>
    </row>
    <row r="13736" spans="1:2">
      <c r="A13736" s="365" t="s">
        <v>13876</v>
      </c>
      <c r="B13736" s="366">
        <v>14.25</v>
      </c>
    </row>
    <row r="13737" spans="1:2">
      <c r="A13737" s="365" t="s">
        <v>13877</v>
      </c>
      <c r="B13737" s="366">
        <v>13.74</v>
      </c>
    </row>
    <row r="13738" spans="1:2">
      <c r="A13738" s="365" t="s">
        <v>13878</v>
      </c>
      <c r="B13738" s="366">
        <v>20.309999999999999</v>
      </c>
    </row>
    <row r="13739" spans="1:2">
      <c r="A13739" s="365" t="s">
        <v>13879</v>
      </c>
      <c r="B13739" s="366">
        <v>19.73</v>
      </c>
    </row>
    <row r="13740" spans="1:2">
      <c r="A13740" s="365" t="s">
        <v>13880</v>
      </c>
      <c r="B13740" s="366">
        <v>29.13</v>
      </c>
    </row>
    <row r="13741" spans="1:2">
      <c r="A13741" s="365" t="s">
        <v>13881</v>
      </c>
      <c r="B13741" s="366">
        <v>28.27</v>
      </c>
    </row>
    <row r="13742" spans="1:2">
      <c r="A13742" s="365" t="s">
        <v>13882</v>
      </c>
      <c r="B13742" s="366">
        <v>40.75</v>
      </c>
    </row>
    <row r="13743" spans="1:2">
      <c r="A13743" s="365" t="s">
        <v>13883</v>
      </c>
      <c r="B13743" s="366">
        <v>39.6</v>
      </c>
    </row>
    <row r="13744" spans="1:2">
      <c r="A13744" s="365" t="s">
        <v>13884</v>
      </c>
      <c r="B13744" s="366">
        <v>56.15</v>
      </c>
    </row>
    <row r="13745" spans="1:2">
      <c r="A13745" s="365" t="s">
        <v>13885</v>
      </c>
      <c r="B13745" s="366">
        <v>54.72</v>
      </c>
    </row>
    <row r="13746" spans="1:2">
      <c r="A13746" s="365" t="s">
        <v>13886</v>
      </c>
      <c r="B13746" s="366">
        <v>71.040000000000006</v>
      </c>
    </row>
    <row r="13747" spans="1:2">
      <c r="A13747" s="365" t="s">
        <v>13887</v>
      </c>
      <c r="B13747" s="366">
        <v>69.319999999999993</v>
      </c>
    </row>
    <row r="13748" spans="1:2">
      <c r="A13748" s="365" t="s">
        <v>13888</v>
      </c>
      <c r="B13748" s="366">
        <v>89.37</v>
      </c>
    </row>
    <row r="13749" spans="1:2">
      <c r="A13749" s="365" t="s">
        <v>13889</v>
      </c>
      <c r="B13749" s="366">
        <v>87.36</v>
      </c>
    </row>
    <row r="13750" spans="1:2">
      <c r="A13750" s="365" t="s">
        <v>13890</v>
      </c>
      <c r="B13750" s="366">
        <v>110.47</v>
      </c>
    </row>
    <row r="13751" spans="1:2">
      <c r="A13751" s="365" t="s">
        <v>13891</v>
      </c>
      <c r="B13751" s="366">
        <v>108.17</v>
      </c>
    </row>
    <row r="13752" spans="1:2">
      <c r="A13752" s="365" t="s">
        <v>13892</v>
      </c>
      <c r="B13752" s="366">
        <v>131.72</v>
      </c>
    </row>
    <row r="13753" spans="1:2">
      <c r="A13753" s="365" t="s">
        <v>13893</v>
      </c>
      <c r="B13753" s="366">
        <v>129.13</v>
      </c>
    </row>
    <row r="13754" spans="1:2">
      <c r="A13754" s="365" t="s">
        <v>13894</v>
      </c>
      <c r="B13754" s="366">
        <v>171.08</v>
      </c>
    </row>
    <row r="13755" spans="1:2">
      <c r="A13755" s="365" t="s">
        <v>13895</v>
      </c>
      <c r="B13755" s="366">
        <v>168.2</v>
      </c>
    </row>
    <row r="13756" spans="1:2">
      <c r="A13756" s="365" t="s">
        <v>13896</v>
      </c>
      <c r="B13756" s="366">
        <v>214.95</v>
      </c>
    </row>
    <row r="13757" spans="1:2">
      <c r="A13757" s="365" t="s">
        <v>13897</v>
      </c>
      <c r="B13757" s="366">
        <v>211.78</v>
      </c>
    </row>
    <row r="13758" spans="1:2">
      <c r="A13758" s="365" t="s">
        <v>13898</v>
      </c>
      <c r="B13758" s="366">
        <v>4.2300000000000004</v>
      </c>
    </row>
    <row r="13759" spans="1:2">
      <c r="A13759" s="365" t="s">
        <v>13899</v>
      </c>
      <c r="B13759" s="366">
        <v>3.94</v>
      </c>
    </row>
    <row r="13760" spans="1:2">
      <c r="A13760" s="365" t="s">
        <v>13900</v>
      </c>
      <c r="B13760" s="366">
        <v>5.93</v>
      </c>
    </row>
    <row r="13761" spans="1:2">
      <c r="A13761" s="365" t="s">
        <v>13901</v>
      </c>
      <c r="B13761" s="366">
        <v>5.58</v>
      </c>
    </row>
    <row r="13762" spans="1:2">
      <c r="A13762" s="365" t="s">
        <v>13902</v>
      </c>
      <c r="B13762" s="366">
        <v>9.07</v>
      </c>
    </row>
    <row r="13763" spans="1:2">
      <c r="A13763" s="365" t="s">
        <v>13903</v>
      </c>
      <c r="B13763" s="366">
        <v>8.5500000000000007</v>
      </c>
    </row>
    <row r="13764" spans="1:2">
      <c r="A13764" s="365" t="s">
        <v>13904</v>
      </c>
      <c r="B13764" s="366">
        <v>3.79</v>
      </c>
    </row>
    <row r="13765" spans="1:2">
      <c r="A13765" s="365" t="s">
        <v>13905</v>
      </c>
      <c r="B13765" s="366">
        <v>3.5</v>
      </c>
    </row>
    <row r="13766" spans="1:2">
      <c r="A13766" s="365" t="s">
        <v>13906</v>
      </c>
      <c r="B13766" s="366">
        <v>5.17</v>
      </c>
    </row>
    <row r="13767" spans="1:2">
      <c r="A13767" s="365" t="s">
        <v>13907</v>
      </c>
      <c r="B13767" s="366">
        <v>4.88</v>
      </c>
    </row>
    <row r="13768" spans="1:2">
      <c r="A13768" s="365" t="s">
        <v>13908</v>
      </c>
      <c r="B13768" s="366">
        <v>40.32</v>
      </c>
    </row>
    <row r="13769" spans="1:2">
      <c r="A13769" s="365" t="s">
        <v>13909</v>
      </c>
      <c r="B13769" s="366">
        <v>39.75</v>
      </c>
    </row>
    <row r="13770" spans="1:2">
      <c r="A13770" s="365" t="s">
        <v>13910</v>
      </c>
      <c r="B13770" s="366">
        <v>51.32</v>
      </c>
    </row>
    <row r="13771" spans="1:2">
      <c r="A13771" s="365" t="s">
        <v>13911</v>
      </c>
      <c r="B13771" s="366">
        <v>50.46</v>
      </c>
    </row>
    <row r="13772" spans="1:2">
      <c r="A13772" s="365" t="s">
        <v>13912</v>
      </c>
      <c r="B13772" s="366">
        <v>65.599999999999994</v>
      </c>
    </row>
    <row r="13773" spans="1:2">
      <c r="A13773" s="365" t="s">
        <v>13913</v>
      </c>
      <c r="B13773" s="366">
        <v>64.45</v>
      </c>
    </row>
    <row r="13774" spans="1:2">
      <c r="A13774" s="365" t="s">
        <v>13914</v>
      </c>
      <c r="B13774" s="366">
        <v>87.36</v>
      </c>
    </row>
    <row r="13775" spans="1:2">
      <c r="A13775" s="365" t="s">
        <v>13915</v>
      </c>
      <c r="B13775" s="366">
        <v>85.92</v>
      </c>
    </row>
    <row r="13776" spans="1:2">
      <c r="A13776" s="365" t="s">
        <v>13916</v>
      </c>
      <c r="B13776" s="366">
        <v>29.88</v>
      </c>
    </row>
    <row r="13777" spans="1:2">
      <c r="A13777" s="365" t="s">
        <v>13917</v>
      </c>
      <c r="B13777" s="366">
        <v>28.43</v>
      </c>
    </row>
    <row r="13778" spans="1:2">
      <c r="A13778" s="365" t="s">
        <v>13918</v>
      </c>
      <c r="B13778" s="366">
        <v>36.049999999999997</v>
      </c>
    </row>
    <row r="13779" spans="1:2">
      <c r="A13779" s="365" t="s">
        <v>13919</v>
      </c>
      <c r="B13779" s="366">
        <v>34.299999999999997</v>
      </c>
    </row>
    <row r="13780" spans="1:2">
      <c r="A13780" s="365" t="s">
        <v>13920</v>
      </c>
      <c r="B13780" s="366">
        <v>41.98</v>
      </c>
    </row>
    <row r="13781" spans="1:2">
      <c r="A13781" s="365" t="s">
        <v>13921</v>
      </c>
      <c r="B13781" s="366">
        <v>40.24</v>
      </c>
    </row>
    <row r="13782" spans="1:2">
      <c r="A13782" s="365" t="s">
        <v>13922</v>
      </c>
      <c r="B13782" s="366">
        <v>48.56</v>
      </c>
    </row>
    <row r="13783" spans="1:2">
      <c r="A13783" s="365" t="s">
        <v>13923</v>
      </c>
      <c r="B13783" s="366">
        <v>46.82</v>
      </c>
    </row>
    <row r="13784" spans="1:2">
      <c r="A13784" s="365" t="s">
        <v>13924</v>
      </c>
      <c r="B13784" s="366">
        <v>1.01</v>
      </c>
    </row>
    <row r="13785" spans="1:2">
      <c r="A13785" s="365" t="s">
        <v>13925</v>
      </c>
      <c r="B13785" s="366">
        <v>0.96</v>
      </c>
    </row>
    <row r="13786" spans="1:2">
      <c r="A13786" s="365" t="s">
        <v>13926</v>
      </c>
      <c r="B13786" s="366">
        <v>1.42</v>
      </c>
    </row>
    <row r="13787" spans="1:2">
      <c r="A13787" s="365" t="s">
        <v>13927</v>
      </c>
      <c r="B13787" s="366">
        <v>1.37</v>
      </c>
    </row>
    <row r="13788" spans="1:2">
      <c r="A13788" s="365" t="s">
        <v>13928</v>
      </c>
      <c r="B13788" s="366">
        <v>2.13</v>
      </c>
    </row>
    <row r="13789" spans="1:2">
      <c r="A13789" s="365" t="s">
        <v>13929</v>
      </c>
      <c r="B13789" s="366">
        <v>2.0699999999999998</v>
      </c>
    </row>
    <row r="13790" spans="1:2">
      <c r="A13790" s="365" t="s">
        <v>13930</v>
      </c>
      <c r="B13790" s="366">
        <v>3.22</v>
      </c>
    </row>
    <row r="13791" spans="1:2">
      <c r="A13791" s="365" t="s">
        <v>13931</v>
      </c>
      <c r="B13791" s="366">
        <v>3.15</v>
      </c>
    </row>
    <row r="13792" spans="1:2">
      <c r="A13792" s="365" t="s">
        <v>13932</v>
      </c>
      <c r="B13792" s="366">
        <v>4.93</v>
      </c>
    </row>
    <row r="13793" spans="1:2">
      <c r="A13793" s="365" t="s">
        <v>13933</v>
      </c>
      <c r="B13793" s="366">
        <v>4.8099999999999996</v>
      </c>
    </row>
    <row r="13794" spans="1:2">
      <c r="A13794" s="365" t="s">
        <v>13934</v>
      </c>
      <c r="B13794" s="366">
        <v>7.63</v>
      </c>
    </row>
    <row r="13795" spans="1:2">
      <c r="A13795" s="365" t="s">
        <v>13935</v>
      </c>
      <c r="B13795" s="366">
        <v>7.48</v>
      </c>
    </row>
    <row r="13796" spans="1:2">
      <c r="A13796" s="365" t="s">
        <v>13936</v>
      </c>
      <c r="B13796" s="366">
        <v>12.23</v>
      </c>
    </row>
    <row r="13797" spans="1:2">
      <c r="A13797" s="365" t="s">
        <v>13937</v>
      </c>
      <c r="B13797" s="366">
        <v>12</v>
      </c>
    </row>
    <row r="13798" spans="1:2">
      <c r="A13798" s="365" t="s">
        <v>13938</v>
      </c>
      <c r="B13798" s="366">
        <v>19.899999999999999</v>
      </c>
    </row>
    <row r="13799" spans="1:2">
      <c r="A13799" s="365" t="s">
        <v>13939</v>
      </c>
      <c r="B13799" s="366">
        <v>19.440000000000001</v>
      </c>
    </row>
    <row r="13800" spans="1:2">
      <c r="A13800" s="365" t="s">
        <v>13940</v>
      </c>
      <c r="B13800" s="366">
        <v>26.49</v>
      </c>
    </row>
    <row r="13801" spans="1:2">
      <c r="A13801" s="365" t="s">
        <v>13941</v>
      </c>
      <c r="B13801" s="366">
        <v>26.03</v>
      </c>
    </row>
    <row r="13802" spans="1:2">
      <c r="A13802" s="365" t="s">
        <v>13942</v>
      </c>
      <c r="B13802" s="366">
        <v>37.33</v>
      </c>
    </row>
    <row r="13803" spans="1:2">
      <c r="A13803" s="365" t="s">
        <v>13943</v>
      </c>
      <c r="B13803" s="366">
        <v>36.76</v>
      </c>
    </row>
    <row r="13804" spans="1:2">
      <c r="A13804" s="365" t="s">
        <v>13944</v>
      </c>
      <c r="B13804" s="366">
        <v>49.17</v>
      </c>
    </row>
    <row r="13805" spans="1:2">
      <c r="A13805" s="365" t="s">
        <v>13945</v>
      </c>
      <c r="B13805" s="366">
        <v>48.54</v>
      </c>
    </row>
    <row r="13806" spans="1:2">
      <c r="A13806" s="365" t="s">
        <v>13946</v>
      </c>
      <c r="B13806" s="366">
        <v>66.930000000000007</v>
      </c>
    </row>
    <row r="13807" spans="1:2">
      <c r="A13807" s="365" t="s">
        <v>13947</v>
      </c>
      <c r="B13807" s="366">
        <v>66.239999999999995</v>
      </c>
    </row>
    <row r="13808" spans="1:2">
      <c r="A13808" s="365" t="s">
        <v>13948</v>
      </c>
      <c r="B13808" s="366">
        <v>1.42</v>
      </c>
    </row>
    <row r="13809" spans="1:2">
      <c r="A13809" s="365" t="s">
        <v>13949</v>
      </c>
      <c r="B13809" s="366">
        <v>1.28</v>
      </c>
    </row>
    <row r="13810" spans="1:2">
      <c r="A13810" s="365" t="s">
        <v>13950</v>
      </c>
      <c r="B13810" s="366">
        <v>2.58</v>
      </c>
    </row>
    <row r="13811" spans="1:2">
      <c r="A13811" s="365" t="s">
        <v>13951</v>
      </c>
      <c r="B13811" s="366">
        <v>2.35</v>
      </c>
    </row>
    <row r="13812" spans="1:2">
      <c r="A13812" s="365" t="s">
        <v>13952</v>
      </c>
      <c r="B13812" s="366">
        <v>11.19</v>
      </c>
    </row>
    <row r="13813" spans="1:2">
      <c r="A13813" s="365" t="s">
        <v>13953</v>
      </c>
      <c r="B13813" s="366">
        <v>10.84</v>
      </c>
    </row>
    <row r="13814" spans="1:2">
      <c r="A13814" s="365" t="s">
        <v>13954</v>
      </c>
      <c r="B13814" s="366">
        <v>15.01</v>
      </c>
    </row>
    <row r="13815" spans="1:2">
      <c r="A13815" s="365" t="s">
        <v>13955</v>
      </c>
      <c r="B13815" s="366">
        <v>14.61</v>
      </c>
    </row>
    <row r="13816" spans="1:2">
      <c r="A13816" s="365" t="s">
        <v>13956</v>
      </c>
      <c r="B13816" s="366">
        <v>21.43</v>
      </c>
    </row>
    <row r="13817" spans="1:2">
      <c r="A13817" s="365" t="s">
        <v>13957</v>
      </c>
      <c r="B13817" s="366">
        <v>20.97</v>
      </c>
    </row>
    <row r="13818" spans="1:2">
      <c r="A13818" s="365" t="s">
        <v>13958</v>
      </c>
      <c r="B13818" s="366">
        <v>53.02</v>
      </c>
    </row>
    <row r="13819" spans="1:2">
      <c r="A13819" s="365" t="s">
        <v>13959</v>
      </c>
      <c r="B13819" s="366">
        <v>51.29</v>
      </c>
    </row>
    <row r="13820" spans="1:2">
      <c r="A13820" s="365" t="s">
        <v>13960</v>
      </c>
      <c r="B13820" s="366">
        <v>114.38</v>
      </c>
    </row>
    <row r="13821" spans="1:2">
      <c r="A13821" s="365" t="s">
        <v>13961</v>
      </c>
      <c r="B13821" s="366">
        <v>110.94</v>
      </c>
    </row>
    <row r="13822" spans="1:2">
      <c r="A13822" s="365" t="s">
        <v>13962</v>
      </c>
      <c r="B13822" s="366">
        <v>7.1</v>
      </c>
    </row>
    <row r="13823" spans="1:2">
      <c r="A13823" s="365" t="s">
        <v>13963</v>
      </c>
      <c r="B13823" s="366">
        <v>6.75</v>
      </c>
    </row>
    <row r="13824" spans="1:2">
      <c r="A13824" s="365" t="s">
        <v>13964</v>
      </c>
      <c r="B13824" s="366">
        <v>10.73</v>
      </c>
    </row>
    <row r="13825" spans="1:2">
      <c r="A13825" s="365" t="s">
        <v>13965</v>
      </c>
      <c r="B13825" s="366">
        <v>10.33</v>
      </c>
    </row>
    <row r="13826" spans="1:2">
      <c r="A13826" s="365" t="s">
        <v>13966</v>
      </c>
      <c r="B13826" s="366">
        <v>20.93</v>
      </c>
    </row>
    <row r="13827" spans="1:2">
      <c r="A13827" s="365" t="s">
        <v>13967</v>
      </c>
      <c r="B13827" s="366">
        <v>20.47</v>
      </c>
    </row>
    <row r="13828" spans="1:2">
      <c r="A13828" s="365" t="s">
        <v>13968</v>
      </c>
      <c r="B13828" s="366">
        <v>38.5</v>
      </c>
    </row>
    <row r="13829" spans="1:2">
      <c r="A13829" s="365" t="s">
        <v>13969</v>
      </c>
      <c r="B13829" s="366">
        <v>37.92</v>
      </c>
    </row>
    <row r="13830" spans="1:2">
      <c r="A13830" s="365" t="s">
        <v>13970</v>
      </c>
      <c r="B13830" s="366">
        <v>76.06</v>
      </c>
    </row>
    <row r="13831" spans="1:2">
      <c r="A13831" s="365" t="s">
        <v>13971</v>
      </c>
      <c r="B13831" s="366">
        <v>75.260000000000005</v>
      </c>
    </row>
    <row r="13832" spans="1:2">
      <c r="A13832" s="365" t="s">
        <v>13972</v>
      </c>
      <c r="B13832" s="366">
        <v>75.39</v>
      </c>
    </row>
    <row r="13833" spans="1:2">
      <c r="A13833" s="365" t="s">
        <v>13973</v>
      </c>
      <c r="B13833" s="366">
        <v>74.239999999999995</v>
      </c>
    </row>
    <row r="13834" spans="1:2">
      <c r="A13834" s="365" t="s">
        <v>13974</v>
      </c>
      <c r="B13834" s="366">
        <v>173.93</v>
      </c>
    </row>
    <row r="13835" spans="1:2">
      <c r="A13835" s="365" t="s">
        <v>13975</v>
      </c>
      <c r="B13835" s="366">
        <v>163.58000000000001</v>
      </c>
    </row>
    <row r="13836" spans="1:2">
      <c r="A13836" s="365" t="s">
        <v>13976</v>
      </c>
      <c r="B13836" s="366">
        <v>230.46</v>
      </c>
    </row>
    <row r="13837" spans="1:2">
      <c r="A13837" s="365" t="s">
        <v>13977</v>
      </c>
      <c r="B13837" s="366">
        <v>216.66</v>
      </c>
    </row>
    <row r="13838" spans="1:2">
      <c r="A13838" s="365" t="s">
        <v>13978</v>
      </c>
      <c r="B13838" s="366">
        <v>3.09</v>
      </c>
    </row>
    <row r="13839" spans="1:2">
      <c r="A13839" s="365" t="s">
        <v>13979</v>
      </c>
      <c r="B13839" s="366">
        <v>2.97</v>
      </c>
    </row>
    <row r="13840" spans="1:2">
      <c r="A13840" s="365" t="s">
        <v>13980</v>
      </c>
      <c r="B13840" s="366">
        <v>4.4800000000000004</v>
      </c>
    </row>
    <row r="13841" spans="1:2">
      <c r="A13841" s="365" t="s">
        <v>13981</v>
      </c>
      <c r="B13841" s="366">
        <v>4.3</v>
      </c>
    </row>
    <row r="13842" spans="1:2">
      <c r="A13842" s="365" t="s">
        <v>13982</v>
      </c>
      <c r="B13842" s="366">
        <v>7.34</v>
      </c>
    </row>
    <row r="13843" spans="1:2">
      <c r="A13843" s="365" t="s">
        <v>13983</v>
      </c>
      <c r="B13843" s="366">
        <v>7.06</v>
      </c>
    </row>
    <row r="13844" spans="1:2">
      <c r="A13844" s="365" t="s">
        <v>13984</v>
      </c>
      <c r="B13844" s="366">
        <v>9.15</v>
      </c>
    </row>
    <row r="13845" spans="1:2">
      <c r="A13845" s="365" t="s">
        <v>13985</v>
      </c>
      <c r="B13845" s="366">
        <v>8.86</v>
      </c>
    </row>
    <row r="13846" spans="1:2">
      <c r="A13846" s="365" t="s">
        <v>13986</v>
      </c>
      <c r="B13846" s="366">
        <v>4.1100000000000003</v>
      </c>
    </row>
    <row r="13847" spans="1:2">
      <c r="A13847" s="365" t="s">
        <v>13987</v>
      </c>
      <c r="B13847" s="366">
        <v>3.99</v>
      </c>
    </row>
    <row r="13848" spans="1:2">
      <c r="A13848" s="365" t="s">
        <v>13988</v>
      </c>
      <c r="B13848" s="366">
        <v>6.44</v>
      </c>
    </row>
    <row r="13849" spans="1:2">
      <c r="A13849" s="365" t="s">
        <v>13989</v>
      </c>
      <c r="B13849" s="366">
        <v>6.26</v>
      </c>
    </row>
    <row r="13850" spans="1:2">
      <c r="A13850" s="365" t="s">
        <v>13990</v>
      </c>
      <c r="B13850" s="366">
        <v>8.2799999999999994</v>
      </c>
    </row>
    <row r="13851" spans="1:2">
      <c r="A13851" s="365" t="s">
        <v>13991</v>
      </c>
      <c r="B13851" s="366">
        <v>7.99</v>
      </c>
    </row>
    <row r="13852" spans="1:2">
      <c r="A13852" s="365" t="s">
        <v>13992</v>
      </c>
      <c r="B13852" s="366">
        <v>9.24</v>
      </c>
    </row>
    <row r="13853" spans="1:2">
      <c r="A13853" s="365" t="s">
        <v>13993</v>
      </c>
      <c r="B13853" s="366">
        <v>8.9499999999999993</v>
      </c>
    </row>
    <row r="13854" spans="1:2">
      <c r="A13854" s="365" t="s">
        <v>13994</v>
      </c>
      <c r="B13854" s="366">
        <v>1.74</v>
      </c>
    </row>
    <row r="13855" spans="1:2">
      <c r="A13855" s="365" t="s">
        <v>13995</v>
      </c>
      <c r="B13855" s="366">
        <v>1.62</v>
      </c>
    </row>
    <row r="13856" spans="1:2">
      <c r="A13856" s="365" t="s">
        <v>13996</v>
      </c>
      <c r="B13856" s="366">
        <v>3.46</v>
      </c>
    </row>
    <row r="13857" spans="1:2">
      <c r="A13857" s="365" t="s">
        <v>13997</v>
      </c>
      <c r="B13857" s="366">
        <v>3.28</v>
      </c>
    </row>
    <row r="13858" spans="1:2">
      <c r="A13858" s="365" t="s">
        <v>13998</v>
      </c>
      <c r="B13858" s="366">
        <v>4.8499999999999996</v>
      </c>
    </row>
    <row r="13859" spans="1:2">
      <c r="A13859" s="365" t="s">
        <v>13999</v>
      </c>
      <c r="B13859" s="366">
        <v>4.5599999999999996</v>
      </c>
    </row>
    <row r="13860" spans="1:2">
      <c r="A13860" s="365" t="s">
        <v>14000</v>
      </c>
      <c r="B13860" s="366">
        <v>5.58</v>
      </c>
    </row>
    <row r="13861" spans="1:2">
      <c r="A13861" s="365" t="s">
        <v>14001</v>
      </c>
      <c r="B13861" s="366">
        <v>5.29</v>
      </c>
    </row>
    <row r="13862" spans="1:2">
      <c r="A13862" s="365" t="s">
        <v>14002</v>
      </c>
      <c r="B13862" s="366">
        <v>78.3</v>
      </c>
    </row>
    <row r="13863" spans="1:2">
      <c r="A13863" s="365" t="s">
        <v>14003</v>
      </c>
      <c r="B13863" s="366">
        <v>67.95</v>
      </c>
    </row>
    <row r="13864" spans="1:2">
      <c r="A13864" s="365" t="s">
        <v>14004</v>
      </c>
      <c r="B13864" s="366">
        <v>130.31</v>
      </c>
    </row>
    <row r="13865" spans="1:2">
      <c r="A13865" s="365" t="s">
        <v>14005</v>
      </c>
      <c r="B13865" s="366">
        <v>113.07</v>
      </c>
    </row>
    <row r="13866" spans="1:2">
      <c r="A13866" s="365" t="s">
        <v>14006</v>
      </c>
      <c r="B13866" s="366">
        <v>2156.5100000000002</v>
      </c>
    </row>
    <row r="13867" spans="1:2">
      <c r="A13867" s="365" t="s">
        <v>14007</v>
      </c>
      <c r="B13867" s="366">
        <v>2032.92</v>
      </c>
    </row>
    <row r="13868" spans="1:2">
      <c r="A13868" s="365" t="s">
        <v>14008</v>
      </c>
      <c r="B13868" s="366">
        <v>2382.89</v>
      </c>
    </row>
    <row r="13869" spans="1:2">
      <c r="A13869" s="365" t="s">
        <v>14009</v>
      </c>
      <c r="B13869" s="366">
        <v>2245.23</v>
      </c>
    </row>
    <row r="13870" spans="1:2">
      <c r="A13870" s="365" t="s">
        <v>14010</v>
      </c>
      <c r="B13870" s="366">
        <v>3412.15</v>
      </c>
    </row>
    <row r="13871" spans="1:2">
      <c r="A13871" s="365" t="s">
        <v>14011</v>
      </c>
      <c r="B13871" s="366">
        <v>3221.61</v>
      </c>
    </row>
    <row r="13872" spans="1:2">
      <c r="A13872" s="365" t="s">
        <v>14012</v>
      </c>
      <c r="B13872" s="366">
        <v>7276.36</v>
      </c>
    </row>
    <row r="13873" spans="1:2">
      <c r="A13873" s="365" t="s">
        <v>14013</v>
      </c>
      <c r="B13873" s="366">
        <v>7044.68</v>
      </c>
    </row>
    <row r="13874" spans="1:2">
      <c r="A13874" s="365" t="s">
        <v>14014</v>
      </c>
      <c r="B13874" s="366">
        <v>1227.31</v>
      </c>
    </row>
    <row r="13875" spans="1:2">
      <c r="A13875" s="365" t="s">
        <v>14015</v>
      </c>
      <c r="B13875" s="366">
        <v>1119.5899999999999</v>
      </c>
    </row>
    <row r="13876" spans="1:2">
      <c r="A13876" s="365" t="s">
        <v>14016</v>
      </c>
      <c r="B13876" s="366">
        <v>1580.37</v>
      </c>
    </row>
    <row r="13877" spans="1:2">
      <c r="A13877" s="365" t="s">
        <v>14017</v>
      </c>
      <c r="B13877" s="366">
        <v>1443.91</v>
      </c>
    </row>
    <row r="13878" spans="1:2">
      <c r="A13878" s="365" t="s">
        <v>14018</v>
      </c>
      <c r="B13878" s="366">
        <v>1674.15</v>
      </c>
    </row>
    <row r="13879" spans="1:2">
      <c r="A13879" s="365" t="s">
        <v>14019</v>
      </c>
      <c r="B13879" s="366">
        <v>1526.2</v>
      </c>
    </row>
    <row r="13880" spans="1:2">
      <c r="A13880" s="365" t="s">
        <v>14020</v>
      </c>
      <c r="B13880" s="366">
        <v>3786.34</v>
      </c>
    </row>
    <row r="13881" spans="1:2">
      <c r="A13881" s="365" t="s">
        <v>14021</v>
      </c>
      <c r="B13881" s="366">
        <v>3553.2</v>
      </c>
    </row>
    <row r="13882" spans="1:2">
      <c r="A13882" s="365" t="s">
        <v>14022</v>
      </c>
      <c r="B13882" s="366">
        <v>23867.89</v>
      </c>
    </row>
    <row r="13883" spans="1:2">
      <c r="A13883" s="365" t="s">
        <v>14023</v>
      </c>
      <c r="B13883" s="366">
        <v>23522.05</v>
      </c>
    </row>
    <row r="13884" spans="1:2">
      <c r="A13884" s="365" t="s">
        <v>14024</v>
      </c>
      <c r="B13884" s="366">
        <v>27164.31</v>
      </c>
    </row>
    <row r="13885" spans="1:2">
      <c r="A13885" s="365" t="s">
        <v>14025</v>
      </c>
      <c r="B13885" s="366">
        <v>26818.47</v>
      </c>
    </row>
    <row r="13886" spans="1:2">
      <c r="A13886" s="365" t="s">
        <v>14026</v>
      </c>
      <c r="B13886" s="366">
        <v>31680.19</v>
      </c>
    </row>
    <row r="13887" spans="1:2">
      <c r="A13887" s="365" t="s">
        <v>14027</v>
      </c>
      <c r="B13887" s="366">
        <v>31334.35</v>
      </c>
    </row>
    <row r="13888" spans="1:2">
      <c r="A13888" s="365" t="s">
        <v>14028</v>
      </c>
      <c r="B13888" s="366">
        <v>39534.74</v>
      </c>
    </row>
    <row r="13889" spans="1:2">
      <c r="A13889" s="365" t="s">
        <v>14029</v>
      </c>
      <c r="B13889" s="366">
        <v>39188.9</v>
      </c>
    </row>
    <row r="13890" spans="1:2">
      <c r="A13890" s="365" t="s">
        <v>14030</v>
      </c>
      <c r="B13890" s="366">
        <v>42276.52</v>
      </c>
    </row>
    <row r="13891" spans="1:2">
      <c r="A13891" s="365" t="s">
        <v>14031</v>
      </c>
      <c r="B13891" s="366">
        <v>41930.68</v>
      </c>
    </row>
    <row r="13892" spans="1:2">
      <c r="A13892" s="365" t="s">
        <v>14032</v>
      </c>
      <c r="B13892" s="366">
        <v>38290.61</v>
      </c>
    </row>
    <row r="13893" spans="1:2">
      <c r="A13893" s="365" t="s">
        <v>14033</v>
      </c>
      <c r="B13893" s="366">
        <v>37717.800000000003</v>
      </c>
    </row>
    <row r="13894" spans="1:2">
      <c r="A13894" s="365" t="s">
        <v>14034</v>
      </c>
      <c r="B13894" s="366">
        <v>44036.73</v>
      </c>
    </row>
    <row r="13895" spans="1:2">
      <c r="A13895" s="365" t="s">
        <v>14035</v>
      </c>
      <c r="B13895" s="366">
        <v>43463.92</v>
      </c>
    </row>
    <row r="13896" spans="1:2">
      <c r="A13896" s="365" t="s">
        <v>14036</v>
      </c>
      <c r="B13896" s="366">
        <v>47813.919999999998</v>
      </c>
    </row>
    <row r="13897" spans="1:2">
      <c r="A13897" s="365" t="s">
        <v>14037</v>
      </c>
      <c r="B13897" s="366">
        <v>47241.11</v>
      </c>
    </row>
    <row r="13898" spans="1:2">
      <c r="A13898" s="365" t="s">
        <v>14038</v>
      </c>
      <c r="B13898" s="366">
        <v>60396.75</v>
      </c>
    </row>
    <row r="13899" spans="1:2">
      <c r="A13899" s="365" t="s">
        <v>14039</v>
      </c>
      <c r="B13899" s="366">
        <v>59823.94</v>
      </c>
    </row>
    <row r="13900" spans="1:2">
      <c r="A13900" s="365" t="s">
        <v>14040</v>
      </c>
      <c r="B13900" s="366">
        <v>72302.59</v>
      </c>
    </row>
    <row r="13901" spans="1:2">
      <c r="A13901" s="365" t="s">
        <v>14041</v>
      </c>
      <c r="B13901" s="366">
        <v>71734.179999999993</v>
      </c>
    </row>
    <row r="13902" spans="1:2">
      <c r="A13902" s="365" t="s">
        <v>14042</v>
      </c>
      <c r="B13902" s="366">
        <v>3537.81</v>
      </c>
    </row>
    <row r="13903" spans="1:2">
      <c r="A13903" s="365" t="s">
        <v>14043</v>
      </c>
      <c r="B13903" s="366">
        <v>3398.01</v>
      </c>
    </row>
    <row r="13904" spans="1:2">
      <c r="A13904" s="365" t="s">
        <v>14044</v>
      </c>
      <c r="B13904" s="366">
        <v>3870.57</v>
      </c>
    </row>
    <row r="13905" spans="1:2">
      <c r="A13905" s="365" t="s">
        <v>14045</v>
      </c>
      <c r="B13905" s="366">
        <v>3712.14</v>
      </c>
    </row>
    <row r="13906" spans="1:2">
      <c r="A13906" s="365" t="s">
        <v>14046</v>
      </c>
      <c r="B13906" s="366">
        <v>3959.6</v>
      </c>
    </row>
    <row r="13907" spans="1:2">
      <c r="A13907" s="365" t="s">
        <v>14047</v>
      </c>
      <c r="B13907" s="366">
        <v>3789.68</v>
      </c>
    </row>
    <row r="13908" spans="1:2">
      <c r="A13908" s="365" t="s">
        <v>14048</v>
      </c>
      <c r="B13908" s="366">
        <v>5716.66</v>
      </c>
    </row>
    <row r="13909" spans="1:2">
      <c r="A13909" s="365" t="s">
        <v>14049</v>
      </c>
      <c r="B13909" s="366">
        <v>5464.76</v>
      </c>
    </row>
    <row r="13910" spans="1:2">
      <c r="A13910" s="365" t="s">
        <v>14050</v>
      </c>
      <c r="B13910" s="366">
        <v>24279.9</v>
      </c>
    </row>
    <row r="13911" spans="1:2">
      <c r="A13911" s="365" t="s">
        <v>14051</v>
      </c>
      <c r="B13911" s="366">
        <v>23651.65</v>
      </c>
    </row>
    <row r="13912" spans="1:2">
      <c r="A13912" s="365" t="s">
        <v>14052</v>
      </c>
      <c r="B13912" s="366">
        <v>27781.11</v>
      </c>
    </row>
    <row r="13913" spans="1:2">
      <c r="A13913" s="365" t="s">
        <v>14053</v>
      </c>
      <c r="B13913" s="366">
        <v>27152.85</v>
      </c>
    </row>
    <row r="13914" spans="1:2">
      <c r="A13914" s="365" t="s">
        <v>14054</v>
      </c>
      <c r="B13914" s="366">
        <v>35563.21</v>
      </c>
    </row>
    <row r="13915" spans="1:2">
      <c r="A13915" s="365" t="s">
        <v>14055</v>
      </c>
      <c r="B13915" s="366">
        <v>34934.949999999997</v>
      </c>
    </row>
    <row r="13916" spans="1:2">
      <c r="A13916" s="365" t="s">
        <v>14056</v>
      </c>
      <c r="B13916" s="366">
        <v>37020.29</v>
      </c>
    </row>
    <row r="13917" spans="1:2">
      <c r="A13917" s="365" t="s">
        <v>14057</v>
      </c>
      <c r="B13917" s="366">
        <v>36385.980000000003</v>
      </c>
    </row>
    <row r="13918" spans="1:2">
      <c r="A13918" s="365" t="s">
        <v>14058</v>
      </c>
      <c r="B13918" s="366">
        <v>42385.120000000003</v>
      </c>
    </row>
    <row r="13919" spans="1:2">
      <c r="A13919" s="365" t="s">
        <v>14059</v>
      </c>
      <c r="B13919" s="366">
        <v>41750.81</v>
      </c>
    </row>
    <row r="13920" spans="1:2">
      <c r="A13920" s="365" t="s">
        <v>14060</v>
      </c>
      <c r="B13920" s="366">
        <v>19701.97</v>
      </c>
    </row>
    <row r="13921" spans="1:2">
      <c r="A13921" s="365" t="s">
        <v>14061</v>
      </c>
      <c r="B13921" s="366">
        <v>19294.650000000001</v>
      </c>
    </row>
    <row r="13922" spans="1:2">
      <c r="A13922" s="365" t="s">
        <v>14062</v>
      </c>
      <c r="B13922" s="366">
        <v>20926.55</v>
      </c>
    </row>
    <row r="13923" spans="1:2">
      <c r="A13923" s="365" t="s">
        <v>14063</v>
      </c>
      <c r="B13923" s="366">
        <v>20519.23</v>
      </c>
    </row>
    <row r="13924" spans="1:2">
      <c r="A13924" s="365" t="s">
        <v>14064</v>
      </c>
      <c r="B13924" s="366">
        <v>24146.44</v>
      </c>
    </row>
    <row r="13925" spans="1:2">
      <c r="A13925" s="365" t="s">
        <v>14065</v>
      </c>
      <c r="B13925" s="366">
        <v>23739.119999999999</v>
      </c>
    </row>
    <row r="13926" spans="1:2">
      <c r="A13926" s="365" t="s">
        <v>14066</v>
      </c>
      <c r="B13926" s="366">
        <v>27572.18</v>
      </c>
    </row>
    <row r="13927" spans="1:2">
      <c r="A13927" s="365" t="s">
        <v>14067</v>
      </c>
      <c r="B13927" s="366">
        <v>27161.3</v>
      </c>
    </row>
    <row r="13928" spans="1:2">
      <c r="A13928" s="365" t="s">
        <v>14068</v>
      </c>
      <c r="B13928" s="366">
        <v>31950.95</v>
      </c>
    </row>
    <row r="13929" spans="1:2">
      <c r="A13929" s="365" t="s">
        <v>14069</v>
      </c>
      <c r="B13929" s="366">
        <v>31540.07</v>
      </c>
    </row>
    <row r="13930" spans="1:2">
      <c r="A13930" s="365" t="s">
        <v>14070</v>
      </c>
      <c r="B13930" s="366">
        <v>58132.95</v>
      </c>
    </row>
    <row r="13931" spans="1:2">
      <c r="A13931" s="365" t="s">
        <v>14071</v>
      </c>
      <c r="B13931" s="366">
        <v>57491.199999999997</v>
      </c>
    </row>
    <row r="13932" spans="1:2">
      <c r="A13932" s="365" t="s">
        <v>14072</v>
      </c>
      <c r="B13932" s="366">
        <v>42920.83</v>
      </c>
    </row>
    <row r="13933" spans="1:2">
      <c r="A13933" s="365" t="s">
        <v>14073</v>
      </c>
      <c r="B13933" s="366">
        <v>42502.52</v>
      </c>
    </row>
    <row r="13934" spans="1:2">
      <c r="A13934" s="365" t="s">
        <v>14074</v>
      </c>
      <c r="B13934" s="366">
        <v>23.63</v>
      </c>
    </row>
    <row r="13935" spans="1:2">
      <c r="A13935" s="365" t="s">
        <v>14075</v>
      </c>
      <c r="B13935" s="366">
        <v>22.51</v>
      </c>
    </row>
    <row r="13936" spans="1:2">
      <c r="A13936" s="365" t="s">
        <v>14076</v>
      </c>
      <c r="B13936" s="366">
        <v>115.97</v>
      </c>
    </row>
    <row r="13937" spans="1:2">
      <c r="A13937" s="365" t="s">
        <v>14077</v>
      </c>
      <c r="B13937" s="366">
        <v>107.27</v>
      </c>
    </row>
    <row r="13938" spans="1:2">
      <c r="A13938" s="365" t="s">
        <v>14078</v>
      </c>
      <c r="B13938" s="366">
        <v>144.63999999999999</v>
      </c>
    </row>
    <row r="13939" spans="1:2">
      <c r="A13939" s="365" t="s">
        <v>14079</v>
      </c>
      <c r="B13939" s="366">
        <v>135.72</v>
      </c>
    </row>
    <row r="13940" spans="1:2">
      <c r="A13940" s="365" t="s">
        <v>14080</v>
      </c>
      <c r="B13940" s="366">
        <v>164.93</v>
      </c>
    </row>
    <row r="13941" spans="1:2">
      <c r="A13941" s="365" t="s">
        <v>14081</v>
      </c>
      <c r="B13941" s="366">
        <v>155.78</v>
      </c>
    </row>
    <row r="13942" spans="1:2">
      <c r="A13942" s="365" t="s">
        <v>14082</v>
      </c>
      <c r="B13942" s="366">
        <v>239.16</v>
      </c>
    </row>
    <row r="13943" spans="1:2">
      <c r="A13943" s="365" t="s">
        <v>14083</v>
      </c>
      <c r="B13943" s="366">
        <v>229.78</v>
      </c>
    </row>
    <row r="13944" spans="1:2">
      <c r="A13944" s="365" t="s">
        <v>14084</v>
      </c>
      <c r="B13944" s="366">
        <v>276</v>
      </c>
    </row>
    <row r="13945" spans="1:2">
      <c r="A13945" s="365" t="s">
        <v>14085</v>
      </c>
      <c r="B13945" s="366">
        <v>266.38</v>
      </c>
    </row>
    <row r="13946" spans="1:2">
      <c r="A13946" s="365" t="s">
        <v>14086</v>
      </c>
      <c r="B13946" s="366">
        <v>330.76</v>
      </c>
    </row>
    <row r="13947" spans="1:2">
      <c r="A13947" s="365" t="s">
        <v>14087</v>
      </c>
      <c r="B13947" s="366">
        <v>320.89</v>
      </c>
    </row>
    <row r="13948" spans="1:2">
      <c r="A13948" s="365" t="s">
        <v>14088</v>
      </c>
      <c r="B13948" s="366">
        <v>409.98</v>
      </c>
    </row>
    <row r="13949" spans="1:2">
      <c r="A13949" s="365" t="s">
        <v>14089</v>
      </c>
      <c r="B13949" s="366">
        <v>399.86</v>
      </c>
    </row>
    <row r="13950" spans="1:2">
      <c r="A13950" s="365" t="s">
        <v>28152</v>
      </c>
      <c r="B13950" s="366">
        <v>3374.9</v>
      </c>
    </row>
    <row r="13951" spans="1:2">
      <c r="A13951" s="365" t="s">
        <v>28153</v>
      </c>
      <c r="B13951" s="366">
        <v>3322.4</v>
      </c>
    </row>
    <row r="13952" spans="1:2">
      <c r="A13952" s="365" t="s">
        <v>28154</v>
      </c>
      <c r="B13952" s="366">
        <v>4653.17</v>
      </c>
    </row>
    <row r="13953" spans="1:2">
      <c r="A13953" s="365" t="s">
        <v>28155</v>
      </c>
      <c r="B13953" s="366">
        <v>4596.03</v>
      </c>
    </row>
    <row r="13954" spans="1:2">
      <c r="A13954" s="365" t="s">
        <v>28156</v>
      </c>
      <c r="B13954" s="366">
        <v>5931.44</v>
      </c>
    </row>
    <row r="13955" spans="1:2">
      <c r="A13955" s="365" t="s">
        <v>28157</v>
      </c>
      <c r="B13955" s="366">
        <v>5869.66</v>
      </c>
    </row>
    <row r="13956" spans="1:2">
      <c r="A13956" s="365" t="s">
        <v>28158</v>
      </c>
      <c r="B13956" s="366">
        <v>7209.7</v>
      </c>
    </row>
    <row r="13957" spans="1:2">
      <c r="A13957" s="365" t="s">
        <v>28159</v>
      </c>
      <c r="B13957" s="366">
        <v>7143.3</v>
      </c>
    </row>
    <row r="13958" spans="1:2">
      <c r="A13958" s="365" t="s">
        <v>28160</v>
      </c>
      <c r="B13958" s="366">
        <v>8487.9699999999993</v>
      </c>
    </row>
    <row r="13959" spans="1:2">
      <c r="A13959" s="365" t="s">
        <v>28161</v>
      </c>
      <c r="B13959" s="366">
        <v>8416.93</v>
      </c>
    </row>
    <row r="13960" spans="1:2">
      <c r="A13960" s="365" t="s">
        <v>14090</v>
      </c>
      <c r="B13960" s="366">
        <v>352.91</v>
      </c>
    </row>
    <row r="13961" spans="1:2">
      <c r="A13961" s="365" t="s">
        <v>14091</v>
      </c>
      <c r="B13961" s="366">
        <v>314.67</v>
      </c>
    </row>
    <row r="13962" spans="1:2">
      <c r="A13962" s="365" t="s">
        <v>14092</v>
      </c>
      <c r="B13962" s="366">
        <v>281.39</v>
      </c>
    </row>
    <row r="13963" spans="1:2">
      <c r="A13963" s="365" t="s">
        <v>14093</v>
      </c>
      <c r="B13963" s="366">
        <v>253.58</v>
      </c>
    </row>
    <row r="13964" spans="1:2">
      <c r="A13964" s="365" t="s">
        <v>14094</v>
      </c>
      <c r="B13964" s="366">
        <v>449.61</v>
      </c>
    </row>
    <row r="13965" spans="1:2">
      <c r="A13965" s="365" t="s">
        <v>14095</v>
      </c>
      <c r="B13965" s="366">
        <v>418.93</v>
      </c>
    </row>
    <row r="13966" spans="1:2">
      <c r="A13966" s="365" t="s">
        <v>14096</v>
      </c>
      <c r="B13966" s="366">
        <v>271.33999999999997</v>
      </c>
    </row>
    <row r="13967" spans="1:2">
      <c r="A13967" s="365" t="s">
        <v>14097</v>
      </c>
      <c r="B13967" s="366">
        <v>242.52</v>
      </c>
    </row>
    <row r="13968" spans="1:2">
      <c r="A13968" s="365" t="s">
        <v>14098</v>
      </c>
      <c r="B13968" s="366">
        <v>243.07</v>
      </c>
    </row>
    <row r="13969" spans="1:2">
      <c r="A13969" s="365" t="s">
        <v>14099</v>
      </c>
      <c r="B13969" s="366">
        <v>219.33</v>
      </c>
    </row>
    <row r="13970" spans="1:2">
      <c r="A13970" s="365" t="s">
        <v>14100</v>
      </c>
      <c r="B13970" s="366">
        <v>394.03</v>
      </c>
    </row>
    <row r="13971" spans="1:2">
      <c r="A13971" s="365" t="s">
        <v>14101</v>
      </c>
      <c r="B13971" s="366">
        <v>370.29</v>
      </c>
    </row>
    <row r="13972" spans="1:2">
      <c r="A13972" s="365" t="s">
        <v>14102</v>
      </c>
      <c r="B13972" s="366">
        <v>676.09</v>
      </c>
    </row>
    <row r="13973" spans="1:2">
      <c r="A13973" s="365" t="s">
        <v>14103</v>
      </c>
      <c r="B13973" s="366">
        <v>607.26</v>
      </c>
    </row>
    <row r="13974" spans="1:2">
      <c r="A13974" s="365" t="s">
        <v>14104</v>
      </c>
      <c r="B13974" s="366">
        <v>499.25</v>
      </c>
    </row>
    <row r="13975" spans="1:2">
      <c r="A13975" s="365" t="s">
        <v>14105</v>
      </c>
      <c r="B13975" s="366">
        <v>456.5</v>
      </c>
    </row>
    <row r="13976" spans="1:2">
      <c r="A13976" s="365" t="s">
        <v>14106</v>
      </c>
      <c r="B13976" s="366">
        <v>672.77</v>
      </c>
    </row>
    <row r="13977" spans="1:2">
      <c r="A13977" s="365" t="s">
        <v>14107</v>
      </c>
      <c r="B13977" s="366">
        <v>627.72</v>
      </c>
    </row>
    <row r="13978" spans="1:2">
      <c r="A13978" s="365" t="s">
        <v>14108</v>
      </c>
      <c r="B13978" s="366">
        <v>517.6</v>
      </c>
    </row>
    <row r="13979" spans="1:2">
      <c r="A13979" s="365" t="s">
        <v>14109</v>
      </c>
      <c r="B13979" s="366">
        <v>466.29</v>
      </c>
    </row>
    <row r="13980" spans="1:2">
      <c r="A13980" s="365" t="s">
        <v>14110</v>
      </c>
      <c r="B13980" s="366">
        <v>448.86</v>
      </c>
    </row>
    <row r="13981" spans="1:2">
      <c r="A13981" s="365" t="s">
        <v>14111</v>
      </c>
      <c r="B13981" s="366">
        <v>410.28</v>
      </c>
    </row>
    <row r="13982" spans="1:2">
      <c r="A13982" s="365" t="s">
        <v>14112</v>
      </c>
      <c r="B13982" s="366">
        <v>653.78</v>
      </c>
    </row>
    <row r="13983" spans="1:2">
      <c r="A13983" s="365" t="s">
        <v>14113</v>
      </c>
      <c r="B13983" s="366">
        <v>612.79999999999995</v>
      </c>
    </row>
    <row r="13984" spans="1:2">
      <c r="A13984" s="365" t="s">
        <v>14114</v>
      </c>
      <c r="B13984" s="366">
        <v>863.5</v>
      </c>
    </row>
    <row r="13985" spans="1:2">
      <c r="A13985" s="365" t="s">
        <v>14115</v>
      </c>
      <c r="B13985" s="366">
        <v>776.86</v>
      </c>
    </row>
    <row r="13986" spans="1:2">
      <c r="A13986" s="365" t="s">
        <v>14116</v>
      </c>
      <c r="B13986" s="366">
        <v>651.55999999999995</v>
      </c>
    </row>
    <row r="13987" spans="1:2">
      <c r="A13987" s="365" t="s">
        <v>14117</v>
      </c>
      <c r="B13987" s="366">
        <v>596.22</v>
      </c>
    </row>
    <row r="13988" spans="1:2">
      <c r="A13988" s="365" t="s">
        <v>14118</v>
      </c>
      <c r="B13988" s="366">
        <v>937.28</v>
      </c>
    </row>
    <row r="13989" spans="1:2">
      <c r="A13989" s="365" t="s">
        <v>14119</v>
      </c>
      <c r="B13989" s="366">
        <v>879.06</v>
      </c>
    </row>
    <row r="13990" spans="1:2">
      <c r="A13990" s="365" t="s">
        <v>14120</v>
      </c>
      <c r="B13990" s="366">
        <v>669.54</v>
      </c>
    </row>
    <row r="13991" spans="1:2">
      <c r="A13991" s="365" t="s">
        <v>14121</v>
      </c>
      <c r="B13991" s="366">
        <v>604.44000000000005</v>
      </c>
    </row>
    <row r="13992" spans="1:2">
      <c r="A13992" s="365" t="s">
        <v>14122</v>
      </c>
      <c r="B13992" s="366">
        <v>587.32000000000005</v>
      </c>
    </row>
    <row r="13993" spans="1:2">
      <c r="A13993" s="365" t="s">
        <v>14123</v>
      </c>
      <c r="B13993" s="366">
        <v>537.49</v>
      </c>
    </row>
    <row r="13994" spans="1:2">
      <c r="A13994" s="365" t="s">
        <v>14124</v>
      </c>
      <c r="B13994" s="366">
        <v>909.19</v>
      </c>
    </row>
    <row r="13995" spans="1:2">
      <c r="A13995" s="365" t="s">
        <v>14125</v>
      </c>
      <c r="B13995" s="366">
        <v>856.73</v>
      </c>
    </row>
    <row r="13996" spans="1:2">
      <c r="A13996" s="365" t="s">
        <v>14126</v>
      </c>
      <c r="B13996" s="366">
        <v>935.03</v>
      </c>
    </row>
    <row r="13997" spans="1:2">
      <c r="A13997" s="365" t="s">
        <v>14127</v>
      </c>
      <c r="B13997" s="366">
        <v>841.97</v>
      </c>
    </row>
    <row r="13998" spans="1:2">
      <c r="A13998" s="365" t="s">
        <v>14128</v>
      </c>
      <c r="B13998" s="366">
        <v>692.12</v>
      </c>
    </row>
    <row r="13999" spans="1:2">
      <c r="A13999" s="365" t="s">
        <v>14129</v>
      </c>
      <c r="B13999" s="366">
        <v>635.58000000000004</v>
      </c>
    </row>
    <row r="14000" spans="1:2">
      <c r="A14000" s="365" t="s">
        <v>14130</v>
      </c>
      <c r="B14000" s="366">
        <v>1085.74</v>
      </c>
    </row>
    <row r="14001" spans="1:2">
      <c r="A14001" s="365" t="s">
        <v>14131</v>
      </c>
      <c r="B14001" s="366">
        <v>1026.32</v>
      </c>
    </row>
    <row r="14002" spans="1:2">
      <c r="A14002" s="365" t="s">
        <v>14132</v>
      </c>
      <c r="B14002" s="366">
        <v>731.69</v>
      </c>
    </row>
    <row r="14003" spans="1:2">
      <c r="A14003" s="365" t="s">
        <v>14133</v>
      </c>
      <c r="B14003" s="366">
        <v>660.68</v>
      </c>
    </row>
    <row r="14004" spans="1:2">
      <c r="A14004" s="365" t="s">
        <v>14134</v>
      </c>
      <c r="B14004" s="366">
        <v>640.12</v>
      </c>
    </row>
    <row r="14005" spans="1:2">
      <c r="A14005" s="365" t="s">
        <v>14135</v>
      </c>
      <c r="B14005" s="366">
        <v>586.92999999999995</v>
      </c>
    </row>
    <row r="14006" spans="1:2">
      <c r="A14006" s="365" t="s">
        <v>14136</v>
      </c>
      <c r="B14006" s="366">
        <v>1050.1099999999999</v>
      </c>
    </row>
    <row r="14007" spans="1:2">
      <c r="A14007" s="365" t="s">
        <v>14137</v>
      </c>
      <c r="B14007" s="366">
        <v>994.05</v>
      </c>
    </row>
    <row r="14008" spans="1:2">
      <c r="A14008" s="365" t="s">
        <v>14138</v>
      </c>
      <c r="B14008" s="366">
        <v>1062.68</v>
      </c>
    </row>
    <row r="14009" spans="1:2">
      <c r="A14009" s="365" t="s">
        <v>14139</v>
      </c>
      <c r="B14009" s="366">
        <v>957.46</v>
      </c>
    </row>
    <row r="14010" spans="1:2">
      <c r="A14010" s="365" t="s">
        <v>14140</v>
      </c>
      <c r="B14010" s="366">
        <v>784.58</v>
      </c>
    </row>
    <row r="14011" spans="1:2">
      <c r="A14011" s="365" t="s">
        <v>14141</v>
      </c>
      <c r="B14011" s="366">
        <v>721.08</v>
      </c>
    </row>
    <row r="14012" spans="1:2">
      <c r="A14012" s="365" t="s">
        <v>14142</v>
      </c>
      <c r="B14012" s="366">
        <v>1255.1600000000001</v>
      </c>
    </row>
    <row r="14013" spans="1:2">
      <c r="A14013" s="365" t="s">
        <v>14143</v>
      </c>
      <c r="B14013" s="366">
        <v>1188.79</v>
      </c>
    </row>
    <row r="14014" spans="1:2">
      <c r="A14014" s="365" t="s">
        <v>14144</v>
      </c>
      <c r="B14014" s="366">
        <v>824.62</v>
      </c>
    </row>
    <row r="14015" spans="1:2">
      <c r="A14015" s="365" t="s">
        <v>14145</v>
      </c>
      <c r="B14015" s="366">
        <v>745.38</v>
      </c>
    </row>
    <row r="14016" spans="1:2">
      <c r="A14016" s="365" t="s">
        <v>14146</v>
      </c>
      <c r="B14016" s="366">
        <v>719.48</v>
      </c>
    </row>
    <row r="14017" spans="1:2">
      <c r="A14017" s="365" t="s">
        <v>14147</v>
      </c>
      <c r="B14017" s="366">
        <v>660.6</v>
      </c>
    </row>
    <row r="14018" spans="1:2">
      <c r="A14018" s="365" t="s">
        <v>14148</v>
      </c>
      <c r="B14018" s="366">
        <v>1209.56</v>
      </c>
    </row>
    <row r="14019" spans="1:2">
      <c r="A14019" s="365" t="s">
        <v>14149</v>
      </c>
      <c r="B14019" s="366">
        <v>1147.8</v>
      </c>
    </row>
    <row r="14020" spans="1:2">
      <c r="A14020" s="365" t="s">
        <v>14150</v>
      </c>
      <c r="B14020" s="366">
        <v>1220.3800000000001</v>
      </c>
    </row>
    <row r="14021" spans="1:2">
      <c r="A14021" s="365" t="s">
        <v>14151</v>
      </c>
      <c r="B14021" s="366">
        <v>1098.94</v>
      </c>
    </row>
    <row r="14022" spans="1:2">
      <c r="A14022" s="365" t="s">
        <v>14152</v>
      </c>
      <c r="B14022" s="366">
        <v>907.17</v>
      </c>
    </row>
    <row r="14023" spans="1:2">
      <c r="A14023" s="365" t="s">
        <v>14153</v>
      </c>
      <c r="B14023" s="366">
        <v>832.68</v>
      </c>
    </row>
    <row r="14024" spans="1:2">
      <c r="A14024" s="365" t="s">
        <v>14154</v>
      </c>
      <c r="B14024" s="366">
        <v>1454.71</v>
      </c>
    </row>
    <row r="14025" spans="1:2">
      <c r="A14025" s="365" t="s">
        <v>14155</v>
      </c>
      <c r="B14025" s="366">
        <v>1377.34</v>
      </c>
    </row>
    <row r="14026" spans="1:2">
      <c r="A14026" s="365" t="s">
        <v>14156</v>
      </c>
      <c r="B14026" s="366">
        <v>952.23</v>
      </c>
    </row>
    <row r="14027" spans="1:2">
      <c r="A14027" s="365" t="s">
        <v>14157</v>
      </c>
      <c r="B14027" s="366">
        <v>860.1</v>
      </c>
    </row>
    <row r="14028" spans="1:2">
      <c r="A14028" s="365" t="s">
        <v>14158</v>
      </c>
      <c r="B14028" s="366">
        <v>833.6</v>
      </c>
    </row>
    <row r="14029" spans="1:2">
      <c r="A14029" s="365" t="s">
        <v>14159</v>
      </c>
      <c r="B14029" s="366">
        <v>764.37</v>
      </c>
    </row>
    <row r="14030" spans="1:2">
      <c r="A14030" s="365" t="s">
        <v>14160</v>
      </c>
      <c r="B14030" s="366">
        <v>1401.71</v>
      </c>
    </row>
    <row r="14031" spans="1:2">
      <c r="A14031" s="365" t="s">
        <v>14161</v>
      </c>
      <c r="B14031" s="366">
        <v>1329.61</v>
      </c>
    </row>
    <row r="14032" spans="1:2">
      <c r="A14032" s="365" t="s">
        <v>14162</v>
      </c>
      <c r="B14032" s="366">
        <v>1389.2</v>
      </c>
    </row>
    <row r="14033" spans="1:2">
      <c r="A14033" s="365" t="s">
        <v>14163</v>
      </c>
      <c r="B14033" s="366">
        <v>1253.22</v>
      </c>
    </row>
    <row r="14034" spans="1:2">
      <c r="A14034" s="365" t="s">
        <v>14164</v>
      </c>
      <c r="B14034" s="366">
        <v>1054.72</v>
      </c>
    </row>
    <row r="14035" spans="1:2">
      <c r="A14035" s="365" t="s">
        <v>14165</v>
      </c>
      <c r="B14035" s="366">
        <v>969.44</v>
      </c>
    </row>
    <row r="14036" spans="1:2">
      <c r="A14036" s="365" t="s">
        <v>14166</v>
      </c>
      <c r="B14036" s="366">
        <v>1805.33</v>
      </c>
    </row>
    <row r="14037" spans="1:2">
      <c r="A14037" s="365" t="s">
        <v>14167</v>
      </c>
      <c r="B14037" s="366">
        <v>1717.17</v>
      </c>
    </row>
    <row r="14038" spans="1:2">
      <c r="A14038" s="365" t="s">
        <v>14168</v>
      </c>
      <c r="B14038" s="366">
        <v>547.04</v>
      </c>
    </row>
    <row r="14039" spans="1:2">
      <c r="A14039" s="365" t="s">
        <v>14169</v>
      </c>
      <c r="B14039" s="366">
        <v>486.35</v>
      </c>
    </row>
    <row r="14040" spans="1:2">
      <c r="A14040" s="365" t="s">
        <v>14170</v>
      </c>
      <c r="B14040" s="366">
        <v>441.72</v>
      </c>
    </row>
    <row r="14041" spans="1:2">
      <c r="A14041" s="365" t="s">
        <v>14171</v>
      </c>
      <c r="B14041" s="366">
        <v>396.67</v>
      </c>
    </row>
    <row r="14042" spans="1:2">
      <c r="A14042" s="365" t="s">
        <v>14172</v>
      </c>
      <c r="B14042" s="366">
        <v>779.72</v>
      </c>
    </row>
    <row r="14043" spans="1:2">
      <c r="A14043" s="365" t="s">
        <v>14173</v>
      </c>
      <c r="B14043" s="366">
        <v>731.8</v>
      </c>
    </row>
    <row r="14044" spans="1:2">
      <c r="A14044" s="365" t="s">
        <v>14174</v>
      </c>
      <c r="B14044" s="366">
        <v>471.03</v>
      </c>
    </row>
    <row r="14045" spans="1:2">
      <c r="A14045" s="365" t="s">
        <v>14175</v>
      </c>
      <c r="B14045" s="366">
        <v>418.35</v>
      </c>
    </row>
    <row r="14046" spans="1:2">
      <c r="A14046" s="365" t="s">
        <v>14176</v>
      </c>
      <c r="B14046" s="366">
        <v>430.57</v>
      </c>
    </row>
    <row r="14047" spans="1:2">
      <c r="A14047" s="365" t="s">
        <v>14177</v>
      </c>
      <c r="B14047" s="366">
        <v>385.52</v>
      </c>
    </row>
    <row r="14048" spans="1:2">
      <c r="A14048" s="365" t="s">
        <v>14178</v>
      </c>
      <c r="B14048" s="366">
        <v>773.62</v>
      </c>
    </row>
    <row r="14049" spans="1:2">
      <c r="A14049" s="365" t="s">
        <v>14179</v>
      </c>
      <c r="B14049" s="366">
        <v>725.69</v>
      </c>
    </row>
    <row r="14050" spans="1:2">
      <c r="A14050" s="365" t="s">
        <v>14180</v>
      </c>
      <c r="B14050" s="366">
        <v>721.58</v>
      </c>
    </row>
    <row r="14051" spans="1:2">
      <c r="A14051" s="365" t="s">
        <v>14181</v>
      </c>
      <c r="B14051" s="366">
        <v>644.70000000000005</v>
      </c>
    </row>
    <row r="14052" spans="1:2">
      <c r="A14052" s="365" t="s">
        <v>14182</v>
      </c>
      <c r="B14052" s="366">
        <v>546.04</v>
      </c>
    </row>
    <row r="14053" spans="1:2">
      <c r="A14053" s="365" t="s">
        <v>14183</v>
      </c>
      <c r="B14053" s="366">
        <v>495.24</v>
      </c>
    </row>
    <row r="14054" spans="1:2">
      <c r="A14054" s="365" t="s">
        <v>14184</v>
      </c>
      <c r="B14054" s="366">
        <v>969.03</v>
      </c>
    </row>
    <row r="14055" spans="1:2">
      <c r="A14055" s="365" t="s">
        <v>14185</v>
      </c>
      <c r="B14055" s="366">
        <v>915.36</v>
      </c>
    </row>
    <row r="14056" spans="1:2">
      <c r="A14056" s="365" t="s">
        <v>14186</v>
      </c>
      <c r="B14056" s="366">
        <v>595.04</v>
      </c>
    </row>
    <row r="14057" spans="1:2">
      <c r="A14057" s="365" t="s">
        <v>14187</v>
      </c>
      <c r="B14057" s="366">
        <v>531.52</v>
      </c>
    </row>
    <row r="14058" spans="1:2">
      <c r="A14058" s="365" t="s">
        <v>14188</v>
      </c>
      <c r="B14058" s="366">
        <v>527.61</v>
      </c>
    </row>
    <row r="14059" spans="1:2">
      <c r="A14059" s="365" t="s">
        <v>14189</v>
      </c>
      <c r="B14059" s="366">
        <v>476.81</v>
      </c>
    </row>
    <row r="14060" spans="1:2">
      <c r="A14060" s="365" t="s">
        <v>14190</v>
      </c>
      <c r="B14060" s="366">
        <v>968.67</v>
      </c>
    </row>
    <row r="14061" spans="1:2">
      <c r="A14061" s="365" t="s">
        <v>14191</v>
      </c>
      <c r="B14061" s="366">
        <v>915</v>
      </c>
    </row>
    <row r="14062" spans="1:2">
      <c r="A14062" s="365" t="s">
        <v>14192</v>
      </c>
      <c r="B14062" s="366">
        <v>745.85</v>
      </c>
    </row>
    <row r="14063" spans="1:2">
      <c r="A14063" s="365" t="s">
        <v>14193</v>
      </c>
      <c r="B14063" s="366">
        <v>671.92</v>
      </c>
    </row>
    <row r="14064" spans="1:2">
      <c r="A14064" s="365" t="s">
        <v>14194</v>
      </c>
      <c r="B14064" s="366">
        <v>535.21</v>
      </c>
    </row>
    <row r="14065" spans="1:2">
      <c r="A14065" s="365" t="s">
        <v>14195</v>
      </c>
      <c r="B14065" s="366">
        <v>492.57</v>
      </c>
    </row>
    <row r="14066" spans="1:2">
      <c r="A14066" s="365" t="s">
        <v>14196</v>
      </c>
      <c r="B14066" s="366">
        <v>1053.68</v>
      </c>
    </row>
    <row r="14067" spans="1:2">
      <c r="A14067" s="365" t="s">
        <v>14197</v>
      </c>
      <c r="B14067" s="366">
        <v>1007.98</v>
      </c>
    </row>
    <row r="14068" spans="1:2">
      <c r="A14068" s="365" t="s">
        <v>14198</v>
      </c>
      <c r="B14068" s="366">
        <v>560.9</v>
      </c>
    </row>
    <row r="14069" spans="1:2">
      <c r="A14069" s="365" t="s">
        <v>14199</v>
      </c>
      <c r="B14069" s="366">
        <v>507.3</v>
      </c>
    </row>
    <row r="14070" spans="1:2">
      <c r="A14070" s="365" t="s">
        <v>14200</v>
      </c>
      <c r="B14070" s="366">
        <v>479.98</v>
      </c>
    </row>
    <row r="14071" spans="1:2">
      <c r="A14071" s="365" t="s">
        <v>14201</v>
      </c>
      <c r="B14071" s="366">
        <v>441.65</v>
      </c>
    </row>
    <row r="14072" spans="1:2">
      <c r="A14072" s="365" t="s">
        <v>14202</v>
      </c>
      <c r="B14072" s="366">
        <v>997.58</v>
      </c>
    </row>
    <row r="14073" spans="1:2">
      <c r="A14073" s="365" t="s">
        <v>14203</v>
      </c>
      <c r="B14073" s="366">
        <v>956.37</v>
      </c>
    </row>
    <row r="14074" spans="1:2">
      <c r="A14074" s="365" t="s">
        <v>14204</v>
      </c>
      <c r="B14074" s="366">
        <v>858.41</v>
      </c>
    </row>
    <row r="14075" spans="1:2">
      <c r="A14075" s="365" t="s">
        <v>14205</v>
      </c>
      <c r="B14075" s="366">
        <v>773.51</v>
      </c>
    </row>
    <row r="14076" spans="1:2">
      <c r="A14076" s="365" t="s">
        <v>14206</v>
      </c>
      <c r="B14076" s="366">
        <v>612.66999999999996</v>
      </c>
    </row>
    <row r="14077" spans="1:2">
      <c r="A14077" s="365" t="s">
        <v>14207</v>
      </c>
      <c r="B14077" s="366">
        <v>564.28</v>
      </c>
    </row>
    <row r="14078" spans="1:2">
      <c r="A14078" s="365" t="s">
        <v>14208</v>
      </c>
      <c r="B14078" s="366">
        <v>1318.04</v>
      </c>
    </row>
    <row r="14079" spans="1:2">
      <c r="A14079" s="365" t="s">
        <v>14209</v>
      </c>
      <c r="B14079" s="366">
        <v>1266.77</v>
      </c>
    </row>
    <row r="14080" spans="1:2">
      <c r="A14080" s="365" t="s">
        <v>14210</v>
      </c>
      <c r="B14080" s="366">
        <v>650.13</v>
      </c>
    </row>
    <row r="14081" spans="1:2">
      <c r="A14081" s="365" t="s">
        <v>14211</v>
      </c>
      <c r="B14081" s="366">
        <v>587.95000000000005</v>
      </c>
    </row>
    <row r="14082" spans="1:2">
      <c r="A14082" s="365" t="s">
        <v>14212</v>
      </c>
      <c r="B14082" s="366">
        <v>555.73</v>
      </c>
    </row>
    <row r="14083" spans="1:2">
      <c r="A14083" s="365" t="s">
        <v>14213</v>
      </c>
      <c r="B14083" s="366">
        <v>511.36</v>
      </c>
    </row>
    <row r="14084" spans="1:2">
      <c r="A14084" s="365" t="s">
        <v>14214</v>
      </c>
      <c r="B14084" s="366">
        <v>1153.4100000000001</v>
      </c>
    </row>
    <row r="14085" spans="1:2">
      <c r="A14085" s="365" t="s">
        <v>14215</v>
      </c>
      <c r="B14085" s="366">
        <v>1106.17</v>
      </c>
    </row>
    <row r="14086" spans="1:2">
      <c r="A14086" s="365" t="s">
        <v>14216</v>
      </c>
      <c r="B14086" s="366">
        <v>996.4</v>
      </c>
    </row>
    <row r="14087" spans="1:2">
      <c r="A14087" s="365" t="s">
        <v>14217</v>
      </c>
      <c r="B14087" s="366">
        <v>897.66</v>
      </c>
    </row>
    <row r="14088" spans="1:2">
      <c r="A14088" s="365" t="s">
        <v>14218</v>
      </c>
      <c r="B14088" s="366">
        <v>715.55</v>
      </c>
    </row>
    <row r="14089" spans="1:2">
      <c r="A14089" s="365" t="s">
        <v>14219</v>
      </c>
      <c r="B14089" s="366">
        <v>658.54</v>
      </c>
    </row>
    <row r="14090" spans="1:2">
      <c r="A14090" s="365" t="s">
        <v>14220</v>
      </c>
      <c r="B14090" s="366">
        <v>1281.3</v>
      </c>
    </row>
    <row r="14091" spans="1:2">
      <c r="A14091" s="365" t="s">
        <v>14221</v>
      </c>
      <c r="B14091" s="366">
        <v>1221.4100000000001</v>
      </c>
    </row>
    <row r="14092" spans="1:2">
      <c r="A14092" s="365" t="s">
        <v>14222</v>
      </c>
      <c r="B14092" s="366">
        <v>749.95</v>
      </c>
    </row>
    <row r="14093" spans="1:2">
      <c r="A14093" s="365" t="s">
        <v>14223</v>
      </c>
      <c r="B14093" s="366">
        <v>678.33</v>
      </c>
    </row>
    <row r="14094" spans="1:2">
      <c r="A14094" s="365" t="s">
        <v>14224</v>
      </c>
      <c r="B14094" s="366">
        <v>642.05999999999995</v>
      </c>
    </row>
    <row r="14095" spans="1:2">
      <c r="A14095" s="365" t="s">
        <v>14225</v>
      </c>
      <c r="B14095" s="366">
        <v>590.79</v>
      </c>
    </row>
    <row r="14096" spans="1:2">
      <c r="A14096" s="365" t="s">
        <v>14226</v>
      </c>
      <c r="B14096" s="366">
        <v>1443.59</v>
      </c>
    </row>
    <row r="14097" spans="1:2">
      <c r="A14097" s="365" t="s">
        <v>14227</v>
      </c>
      <c r="B14097" s="366">
        <v>1389.46</v>
      </c>
    </row>
    <row r="14098" spans="1:2">
      <c r="A14098" s="365" t="s">
        <v>14228</v>
      </c>
      <c r="B14098" s="366">
        <v>1114.54</v>
      </c>
    </row>
    <row r="14099" spans="1:2">
      <c r="A14099" s="365" t="s">
        <v>14229</v>
      </c>
      <c r="B14099" s="366">
        <v>1004.84</v>
      </c>
    </row>
    <row r="14100" spans="1:2">
      <c r="A14100" s="365" t="s">
        <v>14230</v>
      </c>
      <c r="B14100" s="366">
        <v>798.58</v>
      </c>
    </row>
    <row r="14101" spans="1:2">
      <c r="A14101" s="365" t="s">
        <v>14231</v>
      </c>
      <c r="B14101" s="366">
        <v>735.82</v>
      </c>
    </row>
    <row r="14102" spans="1:2">
      <c r="A14102" s="365" t="s">
        <v>14232</v>
      </c>
      <c r="B14102" s="366">
        <v>1783.98</v>
      </c>
    </row>
    <row r="14103" spans="1:2">
      <c r="A14103" s="365" t="s">
        <v>14233</v>
      </c>
      <c r="B14103" s="366">
        <v>1718.35</v>
      </c>
    </row>
    <row r="14104" spans="1:2">
      <c r="A14104" s="365" t="s">
        <v>14234</v>
      </c>
      <c r="B14104" s="366">
        <v>449.09</v>
      </c>
    </row>
    <row r="14105" spans="1:2">
      <c r="A14105" s="365" t="s">
        <v>14235</v>
      </c>
      <c r="B14105" s="366">
        <v>397.36</v>
      </c>
    </row>
    <row r="14106" spans="1:2">
      <c r="A14106" s="365" t="s">
        <v>14236</v>
      </c>
      <c r="B14106" s="366">
        <v>532.65</v>
      </c>
    </row>
    <row r="14107" spans="1:2">
      <c r="A14107" s="365" t="s">
        <v>14237</v>
      </c>
      <c r="B14107" s="366">
        <v>475.18</v>
      </c>
    </row>
    <row r="14108" spans="1:2">
      <c r="A14108" s="365" t="s">
        <v>14238</v>
      </c>
      <c r="B14108" s="366">
        <v>618.72</v>
      </c>
    </row>
    <row r="14109" spans="1:2">
      <c r="A14109" s="365" t="s">
        <v>14239</v>
      </c>
      <c r="B14109" s="366">
        <v>549.75</v>
      </c>
    </row>
    <row r="14110" spans="1:2">
      <c r="A14110" s="365" t="s">
        <v>14240</v>
      </c>
      <c r="B14110" s="366">
        <v>794.76</v>
      </c>
    </row>
    <row r="14111" spans="1:2">
      <c r="A14111" s="365" t="s">
        <v>14241</v>
      </c>
      <c r="B14111" s="366">
        <v>708.55</v>
      </c>
    </row>
    <row r="14112" spans="1:2">
      <c r="A14112" s="365" t="s">
        <v>14242</v>
      </c>
      <c r="B14112" s="366">
        <v>969.41</v>
      </c>
    </row>
    <row r="14113" spans="1:2">
      <c r="A14113" s="365" t="s">
        <v>14243</v>
      </c>
      <c r="B14113" s="366">
        <v>871.7</v>
      </c>
    </row>
    <row r="14114" spans="1:2">
      <c r="A14114" s="365" t="s">
        <v>14244</v>
      </c>
      <c r="B14114" s="366">
        <v>154.37</v>
      </c>
    </row>
    <row r="14115" spans="1:2">
      <c r="A14115" s="365" t="s">
        <v>14245</v>
      </c>
      <c r="B14115" s="366">
        <v>137.13</v>
      </c>
    </row>
    <row r="14116" spans="1:2">
      <c r="A14116" s="365" t="s">
        <v>14246</v>
      </c>
      <c r="B14116" s="366">
        <v>175.89</v>
      </c>
    </row>
    <row r="14117" spans="1:2">
      <c r="A14117" s="365" t="s">
        <v>14247</v>
      </c>
      <c r="B14117" s="366">
        <v>155.77000000000001</v>
      </c>
    </row>
    <row r="14118" spans="1:2">
      <c r="A14118" s="365" t="s">
        <v>14248</v>
      </c>
      <c r="B14118" s="366">
        <v>209.37</v>
      </c>
    </row>
    <row r="14119" spans="1:2">
      <c r="A14119" s="365" t="s">
        <v>14249</v>
      </c>
      <c r="B14119" s="366">
        <v>186.38</v>
      </c>
    </row>
    <row r="14120" spans="1:2">
      <c r="A14120" s="365" t="s">
        <v>14250</v>
      </c>
      <c r="B14120" s="366">
        <v>264.37</v>
      </c>
    </row>
    <row r="14121" spans="1:2">
      <c r="A14121" s="365" t="s">
        <v>14251</v>
      </c>
      <c r="B14121" s="366">
        <v>235.64</v>
      </c>
    </row>
    <row r="14122" spans="1:2">
      <c r="A14122" s="365" t="s">
        <v>14252</v>
      </c>
      <c r="B14122" s="366">
        <v>319.37</v>
      </c>
    </row>
    <row r="14123" spans="1:2">
      <c r="A14123" s="365" t="s">
        <v>14253</v>
      </c>
      <c r="B14123" s="366">
        <v>284.89</v>
      </c>
    </row>
    <row r="14124" spans="1:2">
      <c r="A14124" s="365" t="s">
        <v>14254</v>
      </c>
      <c r="B14124" s="366">
        <v>374.37</v>
      </c>
    </row>
    <row r="14125" spans="1:2">
      <c r="A14125" s="365" t="s">
        <v>14255</v>
      </c>
      <c r="B14125" s="366">
        <v>334.14</v>
      </c>
    </row>
    <row r="14126" spans="1:2">
      <c r="A14126" s="365" t="s">
        <v>14256</v>
      </c>
      <c r="B14126" s="366">
        <v>319.37</v>
      </c>
    </row>
    <row r="14127" spans="1:2">
      <c r="A14127" s="365" t="s">
        <v>14257</v>
      </c>
      <c r="B14127" s="366">
        <v>284.89</v>
      </c>
    </row>
    <row r="14128" spans="1:2">
      <c r="A14128" s="365" t="s">
        <v>14258</v>
      </c>
      <c r="B14128" s="366">
        <v>264.37</v>
      </c>
    </row>
    <row r="14129" spans="1:2">
      <c r="A14129" s="365" t="s">
        <v>14259</v>
      </c>
      <c r="B14129" s="366">
        <v>235.64</v>
      </c>
    </row>
    <row r="14130" spans="1:2">
      <c r="A14130" s="365" t="s">
        <v>14260</v>
      </c>
      <c r="B14130" s="366">
        <v>209.37</v>
      </c>
    </row>
    <row r="14131" spans="1:2">
      <c r="A14131" s="365" t="s">
        <v>14261</v>
      </c>
      <c r="B14131" s="366">
        <v>186.38</v>
      </c>
    </row>
    <row r="14132" spans="1:2">
      <c r="A14132" s="365" t="s">
        <v>14262</v>
      </c>
      <c r="B14132" s="366">
        <v>224.69</v>
      </c>
    </row>
    <row r="14133" spans="1:2">
      <c r="A14133" s="365" t="s">
        <v>14263</v>
      </c>
      <c r="B14133" s="366">
        <v>201.7</v>
      </c>
    </row>
    <row r="14134" spans="1:2">
      <c r="A14134" s="365" t="s">
        <v>14264</v>
      </c>
      <c r="B14134" s="366">
        <v>488.51</v>
      </c>
    </row>
    <row r="14135" spans="1:2">
      <c r="A14135" s="365" t="s">
        <v>14265</v>
      </c>
      <c r="B14135" s="366">
        <v>459.77</v>
      </c>
    </row>
    <row r="14136" spans="1:2">
      <c r="A14136" s="365" t="s">
        <v>14266</v>
      </c>
      <c r="B14136" s="366">
        <v>239.48</v>
      </c>
    </row>
    <row r="14137" spans="1:2">
      <c r="A14137" s="365" t="s">
        <v>14267</v>
      </c>
      <c r="B14137" s="366">
        <v>233.73</v>
      </c>
    </row>
    <row r="14138" spans="1:2">
      <c r="A14138" s="365" t="s">
        <v>14268</v>
      </c>
      <c r="B14138" s="366">
        <v>313.14</v>
      </c>
    </row>
    <row r="14139" spans="1:2">
      <c r="A14139" s="365" t="s">
        <v>14269</v>
      </c>
      <c r="B14139" s="366">
        <v>279.35000000000002</v>
      </c>
    </row>
    <row r="14140" spans="1:2">
      <c r="A14140" s="365" t="s">
        <v>14270</v>
      </c>
      <c r="B14140" s="366">
        <v>242.93</v>
      </c>
    </row>
    <row r="14141" spans="1:2">
      <c r="A14141" s="365" t="s">
        <v>14271</v>
      </c>
      <c r="B14141" s="366">
        <v>219.57</v>
      </c>
    </row>
    <row r="14142" spans="1:2">
      <c r="A14142" s="365" t="s">
        <v>14272</v>
      </c>
      <c r="B14142" s="366">
        <v>452.27</v>
      </c>
    </row>
    <row r="14143" spans="1:2">
      <c r="A14143" s="365" t="s">
        <v>14273</v>
      </c>
      <c r="B14143" s="366">
        <v>426.03</v>
      </c>
    </row>
    <row r="14144" spans="1:2">
      <c r="A14144" s="365" t="s">
        <v>14274</v>
      </c>
      <c r="B14144" s="366">
        <v>422.71</v>
      </c>
    </row>
    <row r="14145" spans="1:2">
      <c r="A14145" s="365" t="s">
        <v>14275</v>
      </c>
      <c r="B14145" s="366">
        <v>379.69</v>
      </c>
    </row>
    <row r="14146" spans="1:2">
      <c r="A14146" s="365" t="s">
        <v>14276</v>
      </c>
      <c r="B14146" s="366">
        <v>329.09</v>
      </c>
    </row>
    <row r="14147" spans="1:2">
      <c r="A14147" s="365" t="s">
        <v>14277</v>
      </c>
      <c r="B14147" s="366">
        <v>299.99</v>
      </c>
    </row>
    <row r="14148" spans="1:2">
      <c r="A14148" s="365" t="s">
        <v>14278</v>
      </c>
      <c r="B14148" s="366">
        <v>600.30999999999995</v>
      </c>
    </row>
    <row r="14149" spans="1:2">
      <c r="A14149" s="365" t="s">
        <v>14279</v>
      </c>
      <c r="B14149" s="366">
        <v>568.33000000000004</v>
      </c>
    </row>
    <row r="14150" spans="1:2">
      <c r="A14150" s="365" t="s">
        <v>14280</v>
      </c>
      <c r="B14150" s="366">
        <v>490.55</v>
      </c>
    </row>
    <row r="14151" spans="1:2">
      <c r="A14151" s="365" t="s">
        <v>14281</v>
      </c>
      <c r="B14151" s="366">
        <v>441.19</v>
      </c>
    </row>
    <row r="14152" spans="1:2">
      <c r="A14152" s="365" t="s">
        <v>14282</v>
      </c>
      <c r="B14152" s="366">
        <v>373.53</v>
      </c>
    </row>
    <row r="14153" spans="1:2">
      <c r="A14153" s="365" t="s">
        <v>14283</v>
      </c>
      <c r="B14153" s="366">
        <v>341.55</v>
      </c>
    </row>
    <row r="14154" spans="1:2">
      <c r="A14154" s="365" t="s">
        <v>14284</v>
      </c>
      <c r="B14154" s="366">
        <v>768.5</v>
      </c>
    </row>
    <row r="14155" spans="1:2">
      <c r="A14155" s="365" t="s">
        <v>14285</v>
      </c>
      <c r="B14155" s="366">
        <v>733.65</v>
      </c>
    </row>
    <row r="14156" spans="1:2">
      <c r="A14156" s="365" t="s">
        <v>14286</v>
      </c>
      <c r="B14156" s="366">
        <v>341.88</v>
      </c>
    </row>
    <row r="14157" spans="1:2">
      <c r="A14157" s="365" t="s">
        <v>14287</v>
      </c>
      <c r="B14157" s="366">
        <v>306.51</v>
      </c>
    </row>
    <row r="14158" spans="1:2">
      <c r="A14158" s="365" t="s">
        <v>14288</v>
      </c>
      <c r="B14158" s="366">
        <v>270.79000000000002</v>
      </c>
    </row>
    <row r="14159" spans="1:2">
      <c r="A14159" s="365" t="s">
        <v>14289</v>
      </c>
      <c r="B14159" s="366">
        <v>245.85</v>
      </c>
    </row>
    <row r="14160" spans="1:2">
      <c r="A14160" s="365" t="s">
        <v>14290</v>
      </c>
      <c r="B14160" s="366">
        <v>342.53</v>
      </c>
    </row>
    <row r="14161" spans="1:2">
      <c r="A14161" s="365" t="s">
        <v>14291</v>
      </c>
      <c r="B14161" s="366">
        <v>307.16000000000003</v>
      </c>
    </row>
    <row r="14162" spans="1:2">
      <c r="A14162" s="365" t="s">
        <v>14292</v>
      </c>
      <c r="B14162" s="366">
        <v>272.43</v>
      </c>
    </row>
    <row r="14163" spans="1:2">
      <c r="A14163" s="365" t="s">
        <v>14293</v>
      </c>
      <c r="B14163" s="366">
        <v>247.49</v>
      </c>
    </row>
    <row r="14164" spans="1:2">
      <c r="A14164" s="365" t="s">
        <v>14294</v>
      </c>
      <c r="B14164" s="366">
        <v>491.94</v>
      </c>
    </row>
    <row r="14165" spans="1:2">
      <c r="A14165" s="365" t="s">
        <v>14295</v>
      </c>
      <c r="B14165" s="366">
        <v>464.13</v>
      </c>
    </row>
    <row r="14166" spans="1:2">
      <c r="A14166" s="365" t="s">
        <v>14296</v>
      </c>
      <c r="B14166" s="366">
        <v>493.58</v>
      </c>
    </row>
    <row r="14167" spans="1:2">
      <c r="A14167" s="365" t="s">
        <v>14297</v>
      </c>
      <c r="B14167" s="366">
        <v>465.77</v>
      </c>
    </row>
    <row r="14168" spans="1:2">
      <c r="A14168" s="365" t="s">
        <v>14298</v>
      </c>
      <c r="B14168" s="366">
        <v>269.35000000000002</v>
      </c>
    </row>
    <row r="14169" spans="1:2">
      <c r="A14169" s="365" t="s">
        <v>14299</v>
      </c>
      <c r="B14169" s="366">
        <v>242.19</v>
      </c>
    </row>
    <row r="14170" spans="1:2">
      <c r="A14170" s="365" t="s">
        <v>14300</v>
      </c>
      <c r="B14170" s="366">
        <v>241.49</v>
      </c>
    </row>
    <row r="14171" spans="1:2">
      <c r="A14171" s="365" t="s">
        <v>14301</v>
      </c>
      <c r="B14171" s="366">
        <v>219.43</v>
      </c>
    </row>
    <row r="14172" spans="1:2">
      <c r="A14172" s="365" t="s">
        <v>14302</v>
      </c>
      <c r="B14172" s="366">
        <v>270</v>
      </c>
    </row>
    <row r="14173" spans="1:2">
      <c r="A14173" s="365" t="s">
        <v>14303</v>
      </c>
      <c r="B14173" s="366">
        <v>242.84</v>
      </c>
    </row>
    <row r="14174" spans="1:2">
      <c r="A14174" s="365" t="s">
        <v>14304</v>
      </c>
      <c r="B14174" s="366">
        <v>243.13</v>
      </c>
    </row>
    <row r="14175" spans="1:2">
      <c r="A14175" s="365" t="s">
        <v>14305</v>
      </c>
      <c r="B14175" s="366">
        <v>221.07</v>
      </c>
    </row>
    <row r="14176" spans="1:2">
      <c r="A14176" s="365" t="s">
        <v>14306</v>
      </c>
      <c r="B14176" s="366">
        <v>425.79</v>
      </c>
    </row>
    <row r="14177" spans="1:2">
      <c r="A14177" s="365" t="s">
        <v>14307</v>
      </c>
      <c r="B14177" s="366">
        <v>400.85</v>
      </c>
    </row>
    <row r="14178" spans="1:2">
      <c r="A14178" s="365" t="s">
        <v>14308</v>
      </c>
      <c r="B14178" s="366">
        <v>427.43</v>
      </c>
    </row>
    <row r="14179" spans="1:2">
      <c r="A14179" s="365" t="s">
        <v>14309</v>
      </c>
      <c r="B14179" s="366">
        <v>402.49</v>
      </c>
    </row>
    <row r="14180" spans="1:2">
      <c r="A14180" s="365" t="s">
        <v>14310</v>
      </c>
      <c r="B14180" s="366">
        <v>458.1</v>
      </c>
    </row>
    <row r="14181" spans="1:2">
      <c r="A14181" s="365" t="s">
        <v>14311</v>
      </c>
      <c r="B14181" s="366">
        <v>412.2</v>
      </c>
    </row>
    <row r="14182" spans="1:2">
      <c r="A14182" s="365" t="s">
        <v>14312</v>
      </c>
      <c r="B14182" s="366">
        <v>354.29</v>
      </c>
    </row>
    <row r="14183" spans="1:2">
      <c r="A14183" s="365" t="s">
        <v>14313</v>
      </c>
      <c r="B14183" s="366">
        <v>323.61</v>
      </c>
    </row>
    <row r="14184" spans="1:2">
      <c r="A14184" s="365" t="s">
        <v>14314</v>
      </c>
      <c r="B14184" s="366">
        <v>462.67</v>
      </c>
    </row>
    <row r="14185" spans="1:2">
      <c r="A14185" s="365" t="s">
        <v>14315</v>
      </c>
      <c r="B14185" s="366">
        <v>416.34</v>
      </c>
    </row>
    <row r="14186" spans="1:2">
      <c r="A14186" s="365" t="s">
        <v>14316</v>
      </c>
      <c r="B14186" s="366">
        <v>357.57</v>
      </c>
    </row>
    <row r="14187" spans="1:2">
      <c r="A14187" s="365" t="s">
        <v>14317</v>
      </c>
      <c r="B14187" s="366">
        <v>326.89</v>
      </c>
    </row>
    <row r="14188" spans="1:2">
      <c r="A14188" s="365" t="s">
        <v>14318</v>
      </c>
      <c r="B14188" s="366">
        <v>637.33000000000004</v>
      </c>
    </row>
    <row r="14189" spans="1:2">
      <c r="A14189" s="365" t="s">
        <v>14319</v>
      </c>
      <c r="B14189" s="366">
        <v>603.77</v>
      </c>
    </row>
    <row r="14190" spans="1:2">
      <c r="A14190" s="365" t="s">
        <v>14320</v>
      </c>
      <c r="B14190" s="366">
        <v>640.61</v>
      </c>
    </row>
    <row r="14191" spans="1:2">
      <c r="A14191" s="365" t="s">
        <v>14321</v>
      </c>
      <c r="B14191" s="366">
        <v>607.04999999999995</v>
      </c>
    </row>
    <row r="14192" spans="1:2">
      <c r="A14192" s="365" t="s">
        <v>14322</v>
      </c>
      <c r="B14192" s="366">
        <v>368.39</v>
      </c>
    </row>
    <row r="14193" spans="1:2">
      <c r="A14193" s="365" t="s">
        <v>14323</v>
      </c>
      <c r="B14193" s="366">
        <v>332.94</v>
      </c>
    </row>
    <row r="14194" spans="1:2">
      <c r="A14194" s="365" t="s">
        <v>14324</v>
      </c>
      <c r="B14194" s="366">
        <v>326.17</v>
      </c>
    </row>
    <row r="14195" spans="1:2">
      <c r="A14195" s="365" t="s">
        <v>14325</v>
      </c>
      <c r="B14195" s="366">
        <v>298.36</v>
      </c>
    </row>
    <row r="14196" spans="1:2">
      <c r="A14196" s="365" t="s">
        <v>14326</v>
      </c>
      <c r="B14196" s="366">
        <v>369.69</v>
      </c>
    </row>
    <row r="14197" spans="1:2">
      <c r="A14197" s="365" t="s">
        <v>14327</v>
      </c>
      <c r="B14197" s="366">
        <v>334.24</v>
      </c>
    </row>
    <row r="14198" spans="1:2">
      <c r="A14198" s="365" t="s">
        <v>14328</v>
      </c>
      <c r="B14198" s="366">
        <v>329.45</v>
      </c>
    </row>
    <row r="14199" spans="1:2">
      <c r="A14199" s="365" t="s">
        <v>14329</v>
      </c>
      <c r="B14199" s="366">
        <v>301.64</v>
      </c>
    </row>
    <row r="14200" spans="1:2">
      <c r="A14200" s="365" t="s">
        <v>14330</v>
      </c>
      <c r="B14200" s="366">
        <v>572.34</v>
      </c>
    </row>
    <row r="14201" spans="1:2">
      <c r="A14201" s="365" t="s">
        <v>14331</v>
      </c>
      <c r="B14201" s="366">
        <v>541.66</v>
      </c>
    </row>
    <row r="14202" spans="1:2">
      <c r="A14202" s="365" t="s">
        <v>14332</v>
      </c>
      <c r="B14202" s="366">
        <v>575.62</v>
      </c>
    </row>
    <row r="14203" spans="1:2">
      <c r="A14203" s="365" t="s">
        <v>14333</v>
      </c>
      <c r="B14203" s="366">
        <v>544.94000000000005</v>
      </c>
    </row>
    <row r="14204" spans="1:2">
      <c r="A14204" s="365" t="s">
        <v>14334</v>
      </c>
      <c r="B14204" s="366">
        <v>592.89</v>
      </c>
    </row>
    <row r="14205" spans="1:2">
      <c r="A14205" s="365" t="s">
        <v>14335</v>
      </c>
      <c r="B14205" s="366">
        <v>535.6</v>
      </c>
    </row>
    <row r="14206" spans="1:2">
      <c r="A14206" s="365" t="s">
        <v>14336</v>
      </c>
      <c r="B14206" s="366">
        <v>449.82</v>
      </c>
    </row>
    <row r="14207" spans="1:2">
      <c r="A14207" s="365" t="s">
        <v>14337</v>
      </c>
      <c r="B14207" s="366">
        <v>413.39</v>
      </c>
    </row>
    <row r="14208" spans="1:2">
      <c r="A14208" s="365" t="s">
        <v>14338</v>
      </c>
      <c r="B14208" s="366">
        <v>594.84</v>
      </c>
    </row>
    <row r="14209" spans="1:2">
      <c r="A14209" s="365" t="s">
        <v>14339</v>
      </c>
      <c r="B14209" s="366">
        <v>537.54999999999995</v>
      </c>
    </row>
    <row r="14210" spans="1:2">
      <c r="A14210" s="365" t="s">
        <v>14340</v>
      </c>
      <c r="B14210" s="366">
        <v>454.74</v>
      </c>
    </row>
    <row r="14211" spans="1:2">
      <c r="A14211" s="365" t="s">
        <v>14341</v>
      </c>
      <c r="B14211" s="366">
        <v>418.31</v>
      </c>
    </row>
    <row r="14212" spans="1:2">
      <c r="A14212" s="365" t="s">
        <v>14342</v>
      </c>
      <c r="B14212" s="366">
        <v>856.62</v>
      </c>
    </row>
    <row r="14213" spans="1:2">
      <c r="A14213" s="365" t="s">
        <v>14343</v>
      </c>
      <c r="B14213" s="366">
        <v>817.31</v>
      </c>
    </row>
    <row r="14214" spans="1:2">
      <c r="A14214" s="365" t="s">
        <v>14344</v>
      </c>
      <c r="B14214" s="366">
        <v>861.54</v>
      </c>
    </row>
    <row r="14215" spans="1:2">
      <c r="A14215" s="365" t="s">
        <v>14345</v>
      </c>
      <c r="B14215" s="366">
        <v>822.23</v>
      </c>
    </row>
    <row r="14216" spans="1:2">
      <c r="A14216" s="365" t="s">
        <v>14346</v>
      </c>
      <c r="B14216" s="366">
        <v>469.4</v>
      </c>
    </row>
    <row r="14217" spans="1:2">
      <c r="A14217" s="365" t="s">
        <v>14347</v>
      </c>
      <c r="B14217" s="366">
        <v>425.66</v>
      </c>
    </row>
    <row r="14218" spans="1:2">
      <c r="A14218" s="365" t="s">
        <v>14348</v>
      </c>
      <c r="B14218" s="366">
        <v>412.81</v>
      </c>
    </row>
    <row r="14219" spans="1:2">
      <c r="A14219" s="365" t="s">
        <v>14349</v>
      </c>
      <c r="B14219" s="366">
        <v>379.25</v>
      </c>
    </row>
    <row r="14220" spans="1:2">
      <c r="A14220" s="365" t="s">
        <v>14350</v>
      </c>
      <c r="B14220" s="366">
        <v>471.35</v>
      </c>
    </row>
    <row r="14221" spans="1:2">
      <c r="A14221" s="365" t="s">
        <v>14351</v>
      </c>
      <c r="B14221" s="366">
        <v>427.61</v>
      </c>
    </row>
    <row r="14222" spans="1:2">
      <c r="A14222" s="365" t="s">
        <v>14352</v>
      </c>
      <c r="B14222" s="366">
        <v>417.73</v>
      </c>
    </row>
    <row r="14223" spans="1:2">
      <c r="A14223" s="365" t="s">
        <v>14353</v>
      </c>
      <c r="B14223" s="366">
        <v>384.17</v>
      </c>
    </row>
    <row r="14224" spans="1:2">
      <c r="A14224" s="365" t="s">
        <v>14354</v>
      </c>
      <c r="B14224" s="366">
        <v>782.75</v>
      </c>
    </row>
    <row r="14225" spans="1:2">
      <c r="A14225" s="365" t="s">
        <v>14355</v>
      </c>
      <c r="B14225" s="366">
        <v>746.31</v>
      </c>
    </row>
    <row r="14226" spans="1:2">
      <c r="A14226" s="365" t="s">
        <v>14356</v>
      </c>
      <c r="B14226" s="366">
        <v>787.67</v>
      </c>
    </row>
    <row r="14227" spans="1:2">
      <c r="A14227" s="365" t="s">
        <v>14357</v>
      </c>
      <c r="B14227" s="366">
        <v>751.23</v>
      </c>
    </row>
    <row r="14228" spans="1:2">
      <c r="A14228" s="365" t="s">
        <v>14358</v>
      </c>
      <c r="B14228" s="366">
        <v>715.44</v>
      </c>
    </row>
    <row r="14229" spans="1:2">
      <c r="A14229" s="365" t="s">
        <v>14359</v>
      </c>
      <c r="B14229" s="366">
        <v>647.17999999999995</v>
      </c>
    </row>
    <row r="14230" spans="1:2">
      <c r="A14230" s="365" t="s">
        <v>14360</v>
      </c>
      <c r="B14230" s="366">
        <v>536.39</v>
      </c>
    </row>
    <row r="14231" spans="1:2">
      <c r="A14231" s="365" t="s">
        <v>14361</v>
      </c>
      <c r="B14231" s="366">
        <v>494.21</v>
      </c>
    </row>
    <row r="14232" spans="1:2">
      <c r="A14232" s="365" t="s">
        <v>14362</v>
      </c>
      <c r="B14232" s="366">
        <v>699.97</v>
      </c>
    </row>
    <row r="14233" spans="1:2">
      <c r="A14233" s="365" t="s">
        <v>14363</v>
      </c>
      <c r="B14233" s="366">
        <v>634.13</v>
      </c>
    </row>
    <row r="14234" spans="1:2">
      <c r="A14234" s="365" t="s">
        <v>14364</v>
      </c>
      <c r="B14234" s="366">
        <v>542.95000000000005</v>
      </c>
    </row>
    <row r="14235" spans="1:2">
      <c r="A14235" s="365" t="s">
        <v>14365</v>
      </c>
      <c r="B14235" s="366">
        <v>500.77</v>
      </c>
    </row>
    <row r="14236" spans="1:2">
      <c r="A14236" s="365" t="s">
        <v>14366</v>
      </c>
      <c r="B14236" s="366">
        <v>1066.94</v>
      </c>
    </row>
    <row r="14237" spans="1:2">
      <c r="A14237" s="365" t="s">
        <v>14367</v>
      </c>
      <c r="B14237" s="366">
        <v>1021.89</v>
      </c>
    </row>
    <row r="14238" spans="1:2">
      <c r="A14238" s="365" t="s">
        <v>14368</v>
      </c>
      <c r="B14238" s="366">
        <v>1073.5</v>
      </c>
    </row>
    <row r="14239" spans="1:2">
      <c r="A14239" s="365" t="s">
        <v>14369</v>
      </c>
      <c r="B14239" s="366">
        <v>1028.45</v>
      </c>
    </row>
    <row r="14240" spans="1:2">
      <c r="A14240" s="365" t="s">
        <v>14370</v>
      </c>
      <c r="B14240" s="366">
        <v>566.47</v>
      </c>
    </row>
    <row r="14241" spans="1:2">
      <c r="A14241" s="365" t="s">
        <v>14371</v>
      </c>
      <c r="B14241" s="366">
        <v>514.44000000000005</v>
      </c>
    </row>
    <row r="14242" spans="1:2">
      <c r="A14242" s="365" t="s">
        <v>14372</v>
      </c>
      <c r="B14242" s="366">
        <v>495.51</v>
      </c>
    </row>
    <row r="14243" spans="1:2">
      <c r="A14243" s="365" t="s">
        <v>14373</v>
      </c>
      <c r="B14243" s="366">
        <v>456.21</v>
      </c>
    </row>
    <row r="14244" spans="1:2">
      <c r="A14244" s="365" t="s">
        <v>14374</v>
      </c>
      <c r="B14244" s="366">
        <v>569.07000000000005</v>
      </c>
    </row>
    <row r="14245" spans="1:2">
      <c r="A14245" s="365" t="s">
        <v>14375</v>
      </c>
      <c r="B14245" s="366">
        <v>517.04</v>
      </c>
    </row>
    <row r="14246" spans="1:2">
      <c r="A14246" s="365" t="s">
        <v>14376</v>
      </c>
      <c r="B14246" s="366">
        <v>502.07</v>
      </c>
    </row>
    <row r="14247" spans="1:2">
      <c r="A14247" s="365" t="s">
        <v>14377</v>
      </c>
      <c r="B14247" s="366">
        <v>462.77</v>
      </c>
    </row>
    <row r="14248" spans="1:2">
      <c r="A14248" s="365" t="s">
        <v>14378</v>
      </c>
      <c r="B14248" s="366">
        <v>989.21</v>
      </c>
    </row>
    <row r="14249" spans="1:2">
      <c r="A14249" s="365" t="s">
        <v>14379</v>
      </c>
      <c r="B14249" s="366">
        <v>947.03</v>
      </c>
    </row>
    <row r="14250" spans="1:2">
      <c r="A14250" s="365" t="s">
        <v>14380</v>
      </c>
      <c r="B14250" s="366">
        <v>995.77</v>
      </c>
    </row>
    <row r="14251" spans="1:2">
      <c r="A14251" s="365" t="s">
        <v>14381</v>
      </c>
      <c r="B14251" s="366">
        <v>953.59</v>
      </c>
    </row>
    <row r="14252" spans="1:2">
      <c r="A14252" s="365" t="s">
        <v>14382</v>
      </c>
      <c r="B14252" s="366">
        <v>228.05</v>
      </c>
    </row>
    <row r="14253" spans="1:2">
      <c r="A14253" s="365" t="s">
        <v>14383</v>
      </c>
      <c r="B14253" s="366">
        <v>203.15</v>
      </c>
    </row>
    <row r="14254" spans="1:2">
      <c r="A14254" s="365" t="s">
        <v>14384</v>
      </c>
      <c r="B14254" s="366">
        <v>336.21</v>
      </c>
    </row>
    <row r="14255" spans="1:2">
      <c r="A14255" s="365" t="s">
        <v>14385</v>
      </c>
      <c r="B14255" s="366">
        <v>305.06</v>
      </c>
    </row>
    <row r="14256" spans="1:2">
      <c r="A14256" s="365" t="s">
        <v>14386</v>
      </c>
      <c r="B14256" s="366">
        <v>301.02999999999997</v>
      </c>
    </row>
    <row r="14257" spans="1:2">
      <c r="A14257" s="365" t="s">
        <v>14387</v>
      </c>
      <c r="B14257" s="366">
        <v>271.56</v>
      </c>
    </row>
    <row r="14258" spans="1:2">
      <c r="A14258" s="365" t="s">
        <v>14388</v>
      </c>
      <c r="B14258" s="366">
        <v>629.08000000000004</v>
      </c>
    </row>
    <row r="14259" spans="1:2">
      <c r="A14259" s="365" t="s">
        <v>14389</v>
      </c>
      <c r="B14259" s="366">
        <v>576.61</v>
      </c>
    </row>
    <row r="14260" spans="1:2">
      <c r="A14260" s="365" t="s">
        <v>14390</v>
      </c>
      <c r="B14260" s="366">
        <v>803.53</v>
      </c>
    </row>
    <row r="14261" spans="1:2">
      <c r="A14261" s="365" t="s">
        <v>14391</v>
      </c>
      <c r="B14261" s="366">
        <v>737.9</v>
      </c>
    </row>
    <row r="14262" spans="1:2">
      <c r="A14262" s="365" t="s">
        <v>14392</v>
      </c>
      <c r="B14262" s="366">
        <v>865.24</v>
      </c>
    </row>
    <row r="14263" spans="1:2">
      <c r="A14263" s="365" t="s">
        <v>14393</v>
      </c>
      <c r="B14263" s="366">
        <v>795.19</v>
      </c>
    </row>
    <row r="14264" spans="1:2">
      <c r="A14264" s="365" t="s">
        <v>14394</v>
      </c>
      <c r="B14264" s="366">
        <v>1013.03</v>
      </c>
    </row>
    <row r="14265" spans="1:2">
      <c r="A14265" s="365" t="s">
        <v>14395</v>
      </c>
      <c r="B14265" s="366">
        <v>929.86</v>
      </c>
    </row>
    <row r="14266" spans="1:2">
      <c r="A14266" s="365" t="s">
        <v>14396</v>
      </c>
      <c r="B14266" s="366">
        <v>1146.29</v>
      </c>
    </row>
    <row r="14267" spans="1:2">
      <c r="A14267" s="365" t="s">
        <v>14397</v>
      </c>
      <c r="B14267" s="366">
        <v>1051.92</v>
      </c>
    </row>
    <row r="14268" spans="1:2">
      <c r="A14268" s="365" t="s">
        <v>14398</v>
      </c>
      <c r="B14268" s="366">
        <v>1321.34</v>
      </c>
    </row>
    <row r="14269" spans="1:2">
      <c r="A14269" s="365" t="s">
        <v>14399</v>
      </c>
      <c r="B14269" s="366">
        <v>1213.07</v>
      </c>
    </row>
    <row r="14270" spans="1:2">
      <c r="A14270" s="365" t="s">
        <v>14400</v>
      </c>
      <c r="B14270" s="366">
        <v>455.91</v>
      </c>
    </row>
    <row r="14271" spans="1:2">
      <c r="A14271" s="365" t="s">
        <v>14401</v>
      </c>
      <c r="B14271" s="366">
        <v>413.26</v>
      </c>
    </row>
    <row r="14272" spans="1:2">
      <c r="A14272" s="365" t="s">
        <v>14402</v>
      </c>
      <c r="B14272" s="366">
        <v>581.41</v>
      </c>
    </row>
    <row r="14273" spans="1:2">
      <c r="A14273" s="365" t="s">
        <v>14403</v>
      </c>
      <c r="B14273" s="366">
        <v>533.02</v>
      </c>
    </row>
    <row r="14274" spans="1:2">
      <c r="A14274" s="365" t="s">
        <v>14404</v>
      </c>
      <c r="B14274" s="366">
        <v>678.21</v>
      </c>
    </row>
    <row r="14275" spans="1:2">
      <c r="A14275" s="365" t="s">
        <v>14405</v>
      </c>
      <c r="B14275" s="366">
        <v>623.89</v>
      </c>
    </row>
    <row r="14276" spans="1:2">
      <c r="A14276" s="365" t="s">
        <v>14406</v>
      </c>
      <c r="B14276" s="366">
        <v>791.41</v>
      </c>
    </row>
    <row r="14277" spans="1:2">
      <c r="A14277" s="365" t="s">
        <v>14407</v>
      </c>
      <c r="B14277" s="366">
        <v>727.65</v>
      </c>
    </row>
    <row r="14278" spans="1:2">
      <c r="A14278" s="365" t="s">
        <v>14408</v>
      </c>
      <c r="B14278" s="366">
        <v>1372.87</v>
      </c>
    </row>
    <row r="14279" spans="1:2">
      <c r="A14279" s="365" t="s">
        <v>14409</v>
      </c>
      <c r="B14279" s="366">
        <v>1299.0899999999999</v>
      </c>
    </row>
    <row r="14280" spans="1:2">
      <c r="A14280" s="365" t="s">
        <v>14410</v>
      </c>
      <c r="B14280" s="366">
        <v>1557.75</v>
      </c>
    </row>
    <row r="14281" spans="1:2">
      <c r="A14281" s="365" t="s">
        <v>14411</v>
      </c>
      <c r="B14281" s="366">
        <v>1472.85</v>
      </c>
    </row>
    <row r="14282" spans="1:2">
      <c r="A14282" s="365" t="s">
        <v>14412</v>
      </c>
      <c r="B14282" s="366">
        <v>529.27</v>
      </c>
    </row>
    <row r="14283" spans="1:2">
      <c r="A14283" s="365" t="s">
        <v>14413</v>
      </c>
      <c r="B14283" s="366">
        <v>471.8</v>
      </c>
    </row>
    <row r="14284" spans="1:2">
      <c r="A14284" s="365" t="s">
        <v>14414</v>
      </c>
      <c r="B14284" s="366">
        <v>625.07000000000005</v>
      </c>
    </row>
    <row r="14285" spans="1:2">
      <c r="A14285" s="365" t="s">
        <v>14415</v>
      </c>
      <c r="B14285" s="366">
        <v>561.85</v>
      </c>
    </row>
    <row r="14286" spans="1:2">
      <c r="A14286" s="365" t="s">
        <v>14416</v>
      </c>
      <c r="B14286" s="366">
        <v>711.13</v>
      </c>
    </row>
    <row r="14287" spans="1:2">
      <c r="A14287" s="365" t="s">
        <v>14417</v>
      </c>
      <c r="B14287" s="366">
        <v>636.41999999999996</v>
      </c>
    </row>
    <row r="14288" spans="1:2">
      <c r="A14288" s="365" t="s">
        <v>14418</v>
      </c>
      <c r="B14288" s="366">
        <v>893.8</v>
      </c>
    </row>
    <row r="14289" spans="1:2">
      <c r="A14289" s="365" t="s">
        <v>14419</v>
      </c>
      <c r="B14289" s="366">
        <v>801.84</v>
      </c>
    </row>
    <row r="14290" spans="1:2">
      <c r="A14290" s="365" t="s">
        <v>14420</v>
      </c>
      <c r="B14290" s="366">
        <v>1108.96</v>
      </c>
    </row>
    <row r="14291" spans="1:2">
      <c r="A14291" s="365" t="s">
        <v>14421</v>
      </c>
      <c r="B14291" s="366">
        <v>1005.5</v>
      </c>
    </row>
    <row r="14292" spans="1:2">
      <c r="A14292" s="365" t="s">
        <v>14422</v>
      </c>
      <c r="B14292" s="366">
        <v>326.61</v>
      </c>
    </row>
    <row r="14293" spans="1:2">
      <c r="A14293" s="365" t="s">
        <v>14423</v>
      </c>
      <c r="B14293" s="366">
        <v>298.33999999999997</v>
      </c>
    </row>
    <row r="14294" spans="1:2">
      <c r="A14294" s="365" t="s">
        <v>14424</v>
      </c>
      <c r="B14294" s="366">
        <v>426.4</v>
      </c>
    </row>
    <row r="14295" spans="1:2">
      <c r="A14295" s="365" t="s">
        <v>14425</v>
      </c>
      <c r="B14295" s="366">
        <v>392.38</v>
      </c>
    </row>
    <row r="14296" spans="1:2">
      <c r="A14296" s="365" t="s">
        <v>14426</v>
      </c>
      <c r="B14296" s="366">
        <v>528.16999999999996</v>
      </c>
    </row>
    <row r="14297" spans="1:2">
      <c r="A14297" s="365" t="s">
        <v>14427</v>
      </c>
      <c r="B14297" s="366">
        <v>488.4</v>
      </c>
    </row>
    <row r="14298" spans="1:2">
      <c r="A14298" s="365" t="s">
        <v>14428</v>
      </c>
      <c r="B14298" s="366">
        <v>625.99</v>
      </c>
    </row>
    <row r="14299" spans="1:2">
      <c r="A14299" s="365" t="s">
        <v>14429</v>
      </c>
      <c r="B14299" s="366">
        <v>580.48</v>
      </c>
    </row>
    <row r="14300" spans="1:2">
      <c r="A14300" s="365" t="s">
        <v>14430</v>
      </c>
      <c r="B14300" s="366">
        <v>15.45</v>
      </c>
    </row>
    <row r="14301" spans="1:2">
      <c r="A14301" s="365" t="s">
        <v>14431</v>
      </c>
      <c r="B14301" s="366">
        <v>14.02</v>
      </c>
    </row>
    <row r="14302" spans="1:2">
      <c r="A14302" s="365" t="s">
        <v>14432</v>
      </c>
      <c r="B14302" s="366">
        <v>16.309999999999999</v>
      </c>
    </row>
    <row r="14303" spans="1:2">
      <c r="A14303" s="365" t="s">
        <v>14433</v>
      </c>
      <c r="B14303" s="366">
        <v>14.71</v>
      </c>
    </row>
    <row r="14304" spans="1:2">
      <c r="A14304" s="365" t="s">
        <v>14434</v>
      </c>
      <c r="B14304" s="366">
        <v>19.72</v>
      </c>
    </row>
    <row r="14305" spans="1:2">
      <c r="A14305" s="365" t="s">
        <v>14435</v>
      </c>
      <c r="B14305" s="366">
        <v>17.93</v>
      </c>
    </row>
    <row r="14306" spans="1:2">
      <c r="A14306" s="365" t="s">
        <v>14436</v>
      </c>
      <c r="B14306" s="366">
        <v>24.36</v>
      </c>
    </row>
    <row r="14307" spans="1:2">
      <c r="A14307" s="365" t="s">
        <v>14437</v>
      </c>
      <c r="B14307" s="366">
        <v>22.4</v>
      </c>
    </row>
    <row r="14308" spans="1:2">
      <c r="A14308" s="365" t="s">
        <v>14438</v>
      </c>
      <c r="B14308" s="366">
        <v>33.17</v>
      </c>
    </row>
    <row r="14309" spans="1:2">
      <c r="A14309" s="365" t="s">
        <v>14439</v>
      </c>
      <c r="B14309" s="366">
        <v>31.04</v>
      </c>
    </row>
    <row r="14310" spans="1:2">
      <c r="A14310" s="365" t="s">
        <v>14440</v>
      </c>
      <c r="B14310" s="366">
        <v>39.43</v>
      </c>
    </row>
    <row r="14311" spans="1:2">
      <c r="A14311" s="365" t="s">
        <v>14441</v>
      </c>
      <c r="B14311" s="366">
        <v>37.130000000000003</v>
      </c>
    </row>
    <row r="14312" spans="1:2">
      <c r="A14312" s="365" t="s">
        <v>14442</v>
      </c>
      <c r="B14312" s="366">
        <v>52.68</v>
      </c>
    </row>
    <row r="14313" spans="1:2">
      <c r="A14313" s="365" t="s">
        <v>14443</v>
      </c>
      <c r="B14313" s="366">
        <v>50.21</v>
      </c>
    </row>
    <row r="14314" spans="1:2">
      <c r="A14314" s="365" t="s">
        <v>14444</v>
      </c>
      <c r="B14314" s="366">
        <v>61.8</v>
      </c>
    </row>
    <row r="14315" spans="1:2">
      <c r="A14315" s="365" t="s">
        <v>14445</v>
      </c>
      <c r="B14315" s="366">
        <v>59.1</v>
      </c>
    </row>
    <row r="14316" spans="1:2">
      <c r="A14316" s="365" t="s">
        <v>14446</v>
      </c>
      <c r="B14316" s="366">
        <v>86.56</v>
      </c>
    </row>
    <row r="14317" spans="1:2">
      <c r="A14317" s="365" t="s">
        <v>14447</v>
      </c>
      <c r="B14317" s="366">
        <v>82.99</v>
      </c>
    </row>
    <row r="14318" spans="1:2">
      <c r="A14318" s="365" t="s">
        <v>14448</v>
      </c>
      <c r="B14318" s="366">
        <v>126.83</v>
      </c>
    </row>
    <row r="14319" spans="1:2">
      <c r="A14319" s="365" t="s">
        <v>14449</v>
      </c>
      <c r="B14319" s="366">
        <v>122.92</v>
      </c>
    </row>
    <row r="14320" spans="1:2">
      <c r="A14320" s="365" t="s">
        <v>14450</v>
      </c>
      <c r="B14320" s="366">
        <v>139.94</v>
      </c>
    </row>
    <row r="14321" spans="1:2">
      <c r="A14321" s="365" t="s">
        <v>14451</v>
      </c>
      <c r="B14321" s="366">
        <v>135.69</v>
      </c>
    </row>
    <row r="14322" spans="1:2">
      <c r="A14322" s="365" t="s">
        <v>14452</v>
      </c>
      <c r="B14322" s="366">
        <v>198.82</v>
      </c>
    </row>
    <row r="14323" spans="1:2">
      <c r="A14323" s="365" t="s">
        <v>14453</v>
      </c>
      <c r="B14323" s="366">
        <v>194.22</v>
      </c>
    </row>
    <row r="14324" spans="1:2">
      <c r="A14324" s="365" t="s">
        <v>14454</v>
      </c>
      <c r="B14324" s="366">
        <v>210.64</v>
      </c>
    </row>
    <row r="14325" spans="1:2">
      <c r="A14325" s="365" t="s">
        <v>14455</v>
      </c>
      <c r="B14325" s="366">
        <v>205.7</v>
      </c>
    </row>
    <row r="14326" spans="1:2">
      <c r="A14326" s="365" t="s">
        <v>14456</v>
      </c>
      <c r="B14326" s="366">
        <v>258.14999999999998</v>
      </c>
    </row>
    <row r="14327" spans="1:2">
      <c r="A14327" s="365" t="s">
        <v>14457</v>
      </c>
      <c r="B14327" s="366">
        <v>252.74</v>
      </c>
    </row>
    <row r="14328" spans="1:2">
      <c r="A14328" s="365" t="s">
        <v>14458</v>
      </c>
      <c r="B14328" s="366">
        <v>46.44</v>
      </c>
    </row>
    <row r="14329" spans="1:2">
      <c r="A14329" s="365" t="s">
        <v>14459</v>
      </c>
      <c r="B14329" s="366">
        <v>45.01</v>
      </c>
    </row>
    <row r="14330" spans="1:2">
      <c r="A14330" s="365" t="s">
        <v>14460</v>
      </c>
      <c r="B14330" s="366">
        <v>130.13999999999999</v>
      </c>
    </row>
    <row r="14331" spans="1:2">
      <c r="A14331" s="365" t="s">
        <v>14461</v>
      </c>
      <c r="B14331" s="366">
        <v>128.53</v>
      </c>
    </row>
    <row r="14332" spans="1:2">
      <c r="A14332" s="365" t="s">
        <v>14462</v>
      </c>
      <c r="B14332" s="366">
        <v>262.86</v>
      </c>
    </row>
    <row r="14333" spans="1:2">
      <c r="A14333" s="365" t="s">
        <v>14463</v>
      </c>
      <c r="B14333" s="366">
        <v>260.89999999999998</v>
      </c>
    </row>
    <row r="14334" spans="1:2">
      <c r="A14334" s="365" t="s">
        <v>14464</v>
      </c>
      <c r="B14334" s="366">
        <v>11.69</v>
      </c>
    </row>
    <row r="14335" spans="1:2">
      <c r="A14335" s="365" t="s">
        <v>14465</v>
      </c>
      <c r="B14335" s="366">
        <v>10.26</v>
      </c>
    </row>
    <row r="14336" spans="1:2">
      <c r="A14336" s="365" t="s">
        <v>14466</v>
      </c>
      <c r="B14336" s="366">
        <v>11.69</v>
      </c>
    </row>
    <row r="14337" spans="1:2">
      <c r="A14337" s="365" t="s">
        <v>14467</v>
      </c>
      <c r="B14337" s="366">
        <v>10.26</v>
      </c>
    </row>
    <row r="14338" spans="1:2">
      <c r="A14338" s="365" t="s">
        <v>14468</v>
      </c>
      <c r="B14338" s="366">
        <v>11.93</v>
      </c>
    </row>
    <row r="14339" spans="1:2">
      <c r="A14339" s="365" t="s">
        <v>14469</v>
      </c>
      <c r="B14339" s="366">
        <v>10.5</v>
      </c>
    </row>
    <row r="14340" spans="1:2">
      <c r="A14340" s="365" t="s">
        <v>14470</v>
      </c>
      <c r="B14340" s="366">
        <v>11.83</v>
      </c>
    </row>
    <row r="14341" spans="1:2">
      <c r="A14341" s="365" t="s">
        <v>14471</v>
      </c>
      <c r="B14341" s="366">
        <v>10.4</v>
      </c>
    </row>
    <row r="14342" spans="1:2">
      <c r="A14342" s="365" t="s">
        <v>14472</v>
      </c>
      <c r="B14342" s="366">
        <v>11.87</v>
      </c>
    </row>
    <row r="14343" spans="1:2">
      <c r="A14343" s="365" t="s">
        <v>14473</v>
      </c>
      <c r="B14343" s="366">
        <v>10.44</v>
      </c>
    </row>
    <row r="14344" spans="1:2">
      <c r="A14344" s="365" t="s">
        <v>14474</v>
      </c>
      <c r="B14344" s="366">
        <v>13.81</v>
      </c>
    </row>
    <row r="14345" spans="1:2">
      <c r="A14345" s="365" t="s">
        <v>14475</v>
      </c>
      <c r="B14345" s="366">
        <v>12.21</v>
      </c>
    </row>
    <row r="14346" spans="1:2">
      <c r="A14346" s="365" t="s">
        <v>14476</v>
      </c>
      <c r="B14346" s="366">
        <v>14.47</v>
      </c>
    </row>
    <row r="14347" spans="1:2">
      <c r="A14347" s="365" t="s">
        <v>14477</v>
      </c>
      <c r="B14347" s="366">
        <v>12.87</v>
      </c>
    </row>
    <row r="14348" spans="1:2">
      <c r="A14348" s="365" t="s">
        <v>14478</v>
      </c>
      <c r="B14348" s="366">
        <v>16.38</v>
      </c>
    </row>
    <row r="14349" spans="1:2">
      <c r="A14349" s="365" t="s">
        <v>14479</v>
      </c>
      <c r="B14349" s="366">
        <v>14.59</v>
      </c>
    </row>
    <row r="14350" spans="1:2">
      <c r="A14350" s="365" t="s">
        <v>14480</v>
      </c>
      <c r="B14350" s="366">
        <v>20.100000000000001</v>
      </c>
    </row>
    <row r="14351" spans="1:2">
      <c r="A14351" s="365" t="s">
        <v>14481</v>
      </c>
      <c r="B14351" s="366">
        <v>18.14</v>
      </c>
    </row>
    <row r="14352" spans="1:2">
      <c r="A14352" s="365" t="s">
        <v>14482</v>
      </c>
      <c r="B14352" s="366">
        <v>21.31</v>
      </c>
    </row>
    <row r="14353" spans="1:2">
      <c r="A14353" s="365" t="s">
        <v>14483</v>
      </c>
      <c r="B14353" s="366">
        <v>19.350000000000001</v>
      </c>
    </row>
    <row r="14354" spans="1:2">
      <c r="A14354" s="365" t="s">
        <v>14484</v>
      </c>
      <c r="B14354" s="366">
        <v>23.9</v>
      </c>
    </row>
    <row r="14355" spans="1:2">
      <c r="A14355" s="365" t="s">
        <v>14485</v>
      </c>
      <c r="B14355" s="366">
        <v>21.77</v>
      </c>
    </row>
    <row r="14356" spans="1:2">
      <c r="A14356" s="365" t="s">
        <v>14486</v>
      </c>
      <c r="B14356" s="366">
        <v>29.88</v>
      </c>
    </row>
    <row r="14357" spans="1:2">
      <c r="A14357" s="365" t="s">
        <v>14487</v>
      </c>
      <c r="B14357" s="366">
        <v>27.58</v>
      </c>
    </row>
    <row r="14358" spans="1:2">
      <c r="A14358" s="365" t="s">
        <v>14488</v>
      </c>
      <c r="B14358" s="366">
        <v>33.36</v>
      </c>
    </row>
    <row r="14359" spans="1:2">
      <c r="A14359" s="365" t="s">
        <v>14489</v>
      </c>
      <c r="B14359" s="366">
        <v>31.06</v>
      </c>
    </row>
    <row r="14360" spans="1:2">
      <c r="A14360" s="365" t="s">
        <v>14490</v>
      </c>
      <c r="B14360" s="366">
        <v>35.92</v>
      </c>
    </row>
    <row r="14361" spans="1:2">
      <c r="A14361" s="365" t="s">
        <v>14491</v>
      </c>
      <c r="B14361" s="366">
        <v>33.619999999999997</v>
      </c>
    </row>
    <row r="14362" spans="1:2">
      <c r="A14362" s="365" t="s">
        <v>14492</v>
      </c>
      <c r="B14362" s="366">
        <v>52.49</v>
      </c>
    </row>
    <row r="14363" spans="1:2">
      <c r="A14363" s="365" t="s">
        <v>14493</v>
      </c>
      <c r="B14363" s="366">
        <v>50.02</v>
      </c>
    </row>
    <row r="14364" spans="1:2">
      <c r="A14364" s="365" t="s">
        <v>14494</v>
      </c>
      <c r="B14364" s="366">
        <v>66.67</v>
      </c>
    </row>
    <row r="14365" spans="1:2">
      <c r="A14365" s="365" t="s">
        <v>14495</v>
      </c>
      <c r="B14365" s="366">
        <v>63.97</v>
      </c>
    </row>
    <row r="14366" spans="1:2">
      <c r="A14366" s="365" t="s">
        <v>14496</v>
      </c>
      <c r="B14366" s="366">
        <v>15.83</v>
      </c>
    </row>
    <row r="14367" spans="1:2">
      <c r="A14367" s="365" t="s">
        <v>14497</v>
      </c>
      <c r="B14367" s="366">
        <v>14.4</v>
      </c>
    </row>
    <row r="14368" spans="1:2">
      <c r="A14368" s="365" t="s">
        <v>14498</v>
      </c>
      <c r="B14368" s="366">
        <v>18.649999999999999</v>
      </c>
    </row>
    <row r="14369" spans="1:2">
      <c r="A14369" s="365" t="s">
        <v>14499</v>
      </c>
      <c r="B14369" s="366">
        <v>17.05</v>
      </c>
    </row>
    <row r="14370" spans="1:2">
      <c r="A14370" s="365" t="s">
        <v>14500</v>
      </c>
      <c r="B14370" s="366">
        <v>21.26</v>
      </c>
    </row>
    <row r="14371" spans="1:2">
      <c r="A14371" s="365" t="s">
        <v>14501</v>
      </c>
      <c r="B14371" s="366">
        <v>19.600000000000001</v>
      </c>
    </row>
    <row r="14372" spans="1:2">
      <c r="A14372" s="365" t="s">
        <v>14502</v>
      </c>
      <c r="B14372" s="366">
        <v>22.94</v>
      </c>
    </row>
    <row r="14373" spans="1:2">
      <c r="A14373" s="365" t="s">
        <v>14503</v>
      </c>
      <c r="B14373" s="366">
        <v>21.22</v>
      </c>
    </row>
    <row r="14374" spans="1:2">
      <c r="A14374" s="365" t="s">
        <v>14504</v>
      </c>
      <c r="B14374" s="366">
        <v>26.41</v>
      </c>
    </row>
    <row r="14375" spans="1:2">
      <c r="A14375" s="365" t="s">
        <v>14505</v>
      </c>
      <c r="B14375" s="366">
        <v>24.62</v>
      </c>
    </row>
    <row r="14376" spans="1:2">
      <c r="A14376" s="365" t="s">
        <v>14506</v>
      </c>
      <c r="B14376" s="366">
        <v>34.340000000000003</v>
      </c>
    </row>
    <row r="14377" spans="1:2">
      <c r="A14377" s="365" t="s">
        <v>14507</v>
      </c>
      <c r="B14377" s="366">
        <v>32.5</v>
      </c>
    </row>
    <row r="14378" spans="1:2">
      <c r="A14378" s="365" t="s">
        <v>14508</v>
      </c>
      <c r="B14378" s="366">
        <v>42.17</v>
      </c>
    </row>
    <row r="14379" spans="1:2">
      <c r="A14379" s="365" t="s">
        <v>14509</v>
      </c>
      <c r="B14379" s="366">
        <v>40.270000000000003</v>
      </c>
    </row>
    <row r="14380" spans="1:2">
      <c r="A14380" s="365" t="s">
        <v>14510</v>
      </c>
      <c r="B14380" s="366">
        <v>48.73</v>
      </c>
    </row>
    <row r="14381" spans="1:2">
      <c r="A14381" s="365" t="s">
        <v>14511</v>
      </c>
      <c r="B14381" s="366">
        <v>46.77</v>
      </c>
    </row>
    <row r="14382" spans="1:2">
      <c r="A14382" s="365" t="s">
        <v>14512</v>
      </c>
      <c r="B14382" s="366">
        <v>57.82</v>
      </c>
    </row>
    <row r="14383" spans="1:2">
      <c r="A14383" s="365" t="s">
        <v>14513</v>
      </c>
      <c r="B14383" s="366">
        <v>55.75</v>
      </c>
    </row>
    <row r="14384" spans="1:2">
      <c r="A14384" s="365" t="s">
        <v>14514</v>
      </c>
      <c r="B14384" s="366">
        <v>73.510000000000005</v>
      </c>
    </row>
    <row r="14385" spans="1:2">
      <c r="A14385" s="365" t="s">
        <v>14515</v>
      </c>
      <c r="B14385" s="366">
        <v>71.38</v>
      </c>
    </row>
    <row r="14386" spans="1:2">
      <c r="A14386" s="365" t="s">
        <v>14516</v>
      </c>
      <c r="B14386" s="366">
        <v>84.63</v>
      </c>
    </row>
    <row r="14387" spans="1:2">
      <c r="A14387" s="365" t="s">
        <v>14517</v>
      </c>
      <c r="B14387" s="366">
        <v>82.33</v>
      </c>
    </row>
    <row r="14388" spans="1:2">
      <c r="A14388" s="365" t="s">
        <v>14518</v>
      </c>
      <c r="B14388" s="366">
        <v>16.3</v>
      </c>
    </row>
    <row r="14389" spans="1:2">
      <c r="A14389" s="365" t="s">
        <v>14519</v>
      </c>
      <c r="B14389" s="366">
        <v>15.63</v>
      </c>
    </row>
    <row r="14390" spans="1:2">
      <c r="A14390" s="365" t="s">
        <v>14520</v>
      </c>
      <c r="B14390" s="366">
        <v>18.97</v>
      </c>
    </row>
    <row r="14391" spans="1:2">
      <c r="A14391" s="365" t="s">
        <v>14521</v>
      </c>
      <c r="B14391" s="366">
        <v>18.13</v>
      </c>
    </row>
    <row r="14392" spans="1:2">
      <c r="A14392" s="365" t="s">
        <v>14522</v>
      </c>
      <c r="B14392" s="366">
        <v>22.19</v>
      </c>
    </row>
    <row r="14393" spans="1:2">
      <c r="A14393" s="365" t="s">
        <v>14523</v>
      </c>
      <c r="B14393" s="366">
        <v>21.18</v>
      </c>
    </row>
    <row r="14394" spans="1:2">
      <c r="A14394" s="365" t="s">
        <v>14524</v>
      </c>
      <c r="B14394" s="366">
        <v>17.579999999999998</v>
      </c>
    </row>
    <row r="14395" spans="1:2">
      <c r="A14395" s="365" t="s">
        <v>14525</v>
      </c>
      <c r="B14395" s="366">
        <v>16.91</v>
      </c>
    </row>
    <row r="14396" spans="1:2">
      <c r="A14396" s="365" t="s">
        <v>14526</v>
      </c>
      <c r="B14396" s="366">
        <v>18.41</v>
      </c>
    </row>
    <row r="14397" spans="1:2">
      <c r="A14397" s="365" t="s">
        <v>14527</v>
      </c>
      <c r="B14397" s="366">
        <v>17.57</v>
      </c>
    </row>
    <row r="14398" spans="1:2">
      <c r="A14398" s="365" t="s">
        <v>14528</v>
      </c>
      <c r="B14398" s="366">
        <v>21.89</v>
      </c>
    </row>
    <row r="14399" spans="1:2">
      <c r="A14399" s="365" t="s">
        <v>14529</v>
      </c>
      <c r="B14399" s="366">
        <v>20.88</v>
      </c>
    </row>
    <row r="14400" spans="1:2">
      <c r="A14400" s="365" t="s">
        <v>14530</v>
      </c>
      <c r="B14400" s="366">
        <v>16.32</v>
      </c>
    </row>
    <row r="14401" spans="1:2">
      <c r="A14401" s="365" t="s">
        <v>14531</v>
      </c>
      <c r="B14401" s="366">
        <v>15.65</v>
      </c>
    </row>
    <row r="14402" spans="1:2">
      <c r="A14402" s="365" t="s">
        <v>14532</v>
      </c>
      <c r="B14402" s="366">
        <v>16.100000000000001</v>
      </c>
    </row>
    <row r="14403" spans="1:2">
      <c r="A14403" s="365" t="s">
        <v>14533</v>
      </c>
      <c r="B14403" s="366">
        <v>15.26</v>
      </c>
    </row>
    <row r="14404" spans="1:2">
      <c r="A14404" s="365" t="s">
        <v>14534</v>
      </c>
      <c r="B14404" s="366">
        <v>20.71</v>
      </c>
    </row>
    <row r="14405" spans="1:2">
      <c r="A14405" s="365" t="s">
        <v>14535</v>
      </c>
      <c r="B14405" s="366">
        <v>19.7</v>
      </c>
    </row>
    <row r="14406" spans="1:2">
      <c r="A14406" s="365" t="s">
        <v>14536</v>
      </c>
      <c r="B14406" s="366">
        <v>17.579999999999998</v>
      </c>
    </row>
    <row r="14407" spans="1:2">
      <c r="A14407" s="365" t="s">
        <v>14537</v>
      </c>
      <c r="B14407" s="366">
        <v>16.91</v>
      </c>
    </row>
    <row r="14408" spans="1:2">
      <c r="A14408" s="365" t="s">
        <v>14538</v>
      </c>
      <c r="B14408" s="366">
        <v>18.78</v>
      </c>
    </row>
    <row r="14409" spans="1:2">
      <c r="A14409" s="365" t="s">
        <v>14539</v>
      </c>
      <c r="B14409" s="366">
        <v>17.940000000000001</v>
      </c>
    </row>
    <row r="14410" spans="1:2">
      <c r="A14410" s="365" t="s">
        <v>14540</v>
      </c>
      <c r="B14410" s="366">
        <v>18.09</v>
      </c>
    </row>
    <row r="14411" spans="1:2">
      <c r="A14411" s="365" t="s">
        <v>14541</v>
      </c>
      <c r="B14411" s="366">
        <v>17.079999999999998</v>
      </c>
    </row>
    <row r="14412" spans="1:2">
      <c r="A14412" s="365" t="s">
        <v>14542</v>
      </c>
      <c r="B14412" s="366">
        <v>63.88</v>
      </c>
    </row>
    <row r="14413" spans="1:2">
      <c r="A14413" s="365" t="s">
        <v>14543</v>
      </c>
      <c r="B14413" s="366">
        <v>62.72</v>
      </c>
    </row>
    <row r="14414" spans="1:2">
      <c r="A14414" s="365" t="s">
        <v>14544</v>
      </c>
      <c r="B14414" s="366">
        <v>16.73</v>
      </c>
    </row>
    <row r="14415" spans="1:2">
      <c r="A14415" s="365" t="s">
        <v>14545</v>
      </c>
      <c r="B14415" s="366">
        <v>16.059999999999999</v>
      </c>
    </row>
    <row r="14416" spans="1:2">
      <c r="A14416" s="365" t="s">
        <v>14546</v>
      </c>
      <c r="B14416" s="366">
        <v>16.73</v>
      </c>
    </row>
    <row r="14417" spans="1:2">
      <c r="A14417" s="365" t="s">
        <v>14547</v>
      </c>
      <c r="B14417" s="366">
        <v>15.89</v>
      </c>
    </row>
    <row r="14418" spans="1:2">
      <c r="A14418" s="365" t="s">
        <v>14548</v>
      </c>
      <c r="B14418" s="366">
        <v>18.14</v>
      </c>
    </row>
    <row r="14419" spans="1:2">
      <c r="A14419" s="365" t="s">
        <v>14549</v>
      </c>
      <c r="B14419" s="366">
        <v>17.13</v>
      </c>
    </row>
    <row r="14420" spans="1:2">
      <c r="A14420" s="365" t="s">
        <v>14550</v>
      </c>
      <c r="B14420" s="366">
        <v>19.14</v>
      </c>
    </row>
    <row r="14421" spans="1:2">
      <c r="A14421" s="365" t="s">
        <v>14551</v>
      </c>
      <c r="B14421" s="366">
        <v>18.47</v>
      </c>
    </row>
    <row r="14422" spans="1:2">
      <c r="A14422" s="365" t="s">
        <v>14552</v>
      </c>
      <c r="B14422" s="366">
        <v>20.25</v>
      </c>
    </row>
    <row r="14423" spans="1:2">
      <c r="A14423" s="365" t="s">
        <v>14553</v>
      </c>
      <c r="B14423" s="366">
        <v>19.41</v>
      </c>
    </row>
    <row r="14424" spans="1:2">
      <c r="A14424" s="365" t="s">
        <v>14554</v>
      </c>
      <c r="B14424" s="366">
        <v>25.59</v>
      </c>
    </row>
    <row r="14425" spans="1:2">
      <c r="A14425" s="365" t="s">
        <v>14555</v>
      </c>
      <c r="B14425" s="366">
        <v>24.58</v>
      </c>
    </row>
    <row r="14426" spans="1:2">
      <c r="A14426" s="365" t="s">
        <v>14556</v>
      </c>
      <c r="B14426" s="366">
        <v>23.64</v>
      </c>
    </row>
    <row r="14427" spans="1:2">
      <c r="A14427" s="365" t="s">
        <v>14557</v>
      </c>
      <c r="B14427" s="366">
        <v>22.63</v>
      </c>
    </row>
    <row r="14428" spans="1:2">
      <c r="A14428" s="365" t="s">
        <v>14558</v>
      </c>
      <c r="B14428" s="366">
        <v>70.02</v>
      </c>
    </row>
    <row r="14429" spans="1:2">
      <c r="A14429" s="365" t="s">
        <v>14559</v>
      </c>
      <c r="B14429" s="366">
        <v>68.69</v>
      </c>
    </row>
    <row r="14430" spans="1:2">
      <c r="A14430" s="365" t="s">
        <v>14560</v>
      </c>
      <c r="B14430" s="366">
        <v>18.02</v>
      </c>
    </row>
    <row r="14431" spans="1:2">
      <c r="A14431" s="365" t="s">
        <v>14561</v>
      </c>
      <c r="B14431" s="366">
        <v>17.350000000000001</v>
      </c>
    </row>
    <row r="14432" spans="1:2">
      <c r="A14432" s="365" t="s">
        <v>14562</v>
      </c>
      <c r="B14432" s="366">
        <v>17.78</v>
      </c>
    </row>
    <row r="14433" spans="1:2">
      <c r="A14433" s="365" t="s">
        <v>14563</v>
      </c>
      <c r="B14433" s="366">
        <v>16.940000000000001</v>
      </c>
    </row>
    <row r="14434" spans="1:2">
      <c r="A14434" s="365" t="s">
        <v>14564</v>
      </c>
      <c r="B14434" s="366">
        <v>23.64</v>
      </c>
    </row>
    <row r="14435" spans="1:2">
      <c r="A14435" s="365" t="s">
        <v>14565</v>
      </c>
      <c r="B14435" s="366">
        <v>22.63</v>
      </c>
    </row>
    <row r="14436" spans="1:2">
      <c r="A14436" s="365" t="s">
        <v>14566</v>
      </c>
      <c r="B14436" s="366">
        <v>10.4</v>
      </c>
    </row>
    <row r="14437" spans="1:2">
      <c r="A14437" s="365" t="s">
        <v>14567</v>
      </c>
      <c r="B14437" s="366">
        <v>9.73</v>
      </c>
    </row>
    <row r="14438" spans="1:2">
      <c r="A14438" s="365" t="s">
        <v>14568</v>
      </c>
      <c r="B14438" s="366">
        <v>11.65</v>
      </c>
    </row>
    <row r="14439" spans="1:2">
      <c r="A14439" s="365" t="s">
        <v>14569</v>
      </c>
      <c r="B14439" s="366">
        <v>10.81</v>
      </c>
    </row>
    <row r="14440" spans="1:2">
      <c r="A14440" s="365" t="s">
        <v>14570</v>
      </c>
      <c r="B14440" s="366">
        <v>16.579999999999998</v>
      </c>
    </row>
    <row r="14441" spans="1:2">
      <c r="A14441" s="365" t="s">
        <v>14571</v>
      </c>
      <c r="B14441" s="366">
        <v>15.57</v>
      </c>
    </row>
    <row r="14442" spans="1:2">
      <c r="A14442" s="365" t="s">
        <v>14572</v>
      </c>
      <c r="B14442" s="366">
        <v>8.19</v>
      </c>
    </row>
    <row r="14443" spans="1:2">
      <c r="A14443" s="365" t="s">
        <v>14573</v>
      </c>
      <c r="B14443" s="366">
        <v>7.5</v>
      </c>
    </row>
    <row r="14444" spans="1:2">
      <c r="A14444" s="365" t="s">
        <v>14574</v>
      </c>
      <c r="B14444" s="366">
        <v>8.5</v>
      </c>
    </row>
    <row r="14445" spans="1:2">
      <c r="A14445" s="365" t="s">
        <v>14575</v>
      </c>
      <c r="B14445" s="366">
        <v>7.81</v>
      </c>
    </row>
    <row r="14446" spans="1:2">
      <c r="A14446" s="365" t="s">
        <v>14576</v>
      </c>
      <c r="B14446" s="366">
        <v>9.52</v>
      </c>
    </row>
    <row r="14447" spans="1:2">
      <c r="A14447" s="365" t="s">
        <v>14577</v>
      </c>
      <c r="B14447" s="366">
        <v>8.83</v>
      </c>
    </row>
    <row r="14448" spans="1:2">
      <c r="A14448" s="365" t="s">
        <v>14578</v>
      </c>
      <c r="B14448" s="366">
        <v>42.61</v>
      </c>
    </row>
    <row r="14449" spans="1:2">
      <c r="A14449" s="365" t="s">
        <v>14579</v>
      </c>
      <c r="B14449" s="366">
        <v>38.590000000000003</v>
      </c>
    </row>
    <row r="14450" spans="1:2">
      <c r="A14450" s="365" t="s">
        <v>14580</v>
      </c>
      <c r="B14450" s="366">
        <v>19.829999999999998</v>
      </c>
    </row>
    <row r="14451" spans="1:2">
      <c r="A14451" s="365" t="s">
        <v>14581</v>
      </c>
      <c r="B14451" s="366">
        <v>17.5</v>
      </c>
    </row>
    <row r="14452" spans="1:2">
      <c r="A14452" s="365" t="s">
        <v>14582</v>
      </c>
      <c r="B14452" s="366">
        <v>74.569999999999993</v>
      </c>
    </row>
    <row r="14453" spans="1:2">
      <c r="A14453" s="365" t="s">
        <v>14583</v>
      </c>
      <c r="B14453" s="366">
        <v>72.239999999999995</v>
      </c>
    </row>
    <row r="14454" spans="1:2">
      <c r="A14454" s="365" t="s">
        <v>14584</v>
      </c>
      <c r="B14454" s="366">
        <v>163.32</v>
      </c>
    </row>
    <row r="14455" spans="1:2">
      <c r="A14455" s="365" t="s">
        <v>14585</v>
      </c>
      <c r="B14455" s="366">
        <v>160.82</v>
      </c>
    </row>
    <row r="14456" spans="1:2">
      <c r="A14456" s="365" t="s">
        <v>14586</v>
      </c>
      <c r="B14456" s="366">
        <v>304.88</v>
      </c>
    </row>
    <row r="14457" spans="1:2">
      <c r="A14457" s="365" t="s">
        <v>14587</v>
      </c>
      <c r="B14457" s="366">
        <v>302.20999999999998</v>
      </c>
    </row>
    <row r="14458" spans="1:2">
      <c r="A14458" s="365" t="s">
        <v>14588</v>
      </c>
      <c r="B14458" s="366">
        <v>437.18</v>
      </c>
    </row>
    <row r="14459" spans="1:2">
      <c r="A14459" s="365" t="s">
        <v>14589</v>
      </c>
      <c r="B14459" s="366">
        <v>434.34</v>
      </c>
    </row>
    <row r="14460" spans="1:2">
      <c r="A14460" s="365" t="s">
        <v>14590</v>
      </c>
      <c r="B14460" s="366">
        <v>945.62</v>
      </c>
    </row>
    <row r="14461" spans="1:2">
      <c r="A14461" s="365" t="s">
        <v>14591</v>
      </c>
      <c r="B14461" s="366">
        <v>942.61</v>
      </c>
    </row>
    <row r="14462" spans="1:2">
      <c r="A14462" s="365" t="s">
        <v>14592</v>
      </c>
      <c r="B14462" s="366">
        <v>1517.87</v>
      </c>
    </row>
    <row r="14463" spans="1:2">
      <c r="A14463" s="365" t="s">
        <v>14593</v>
      </c>
      <c r="B14463" s="366">
        <v>1514.54</v>
      </c>
    </row>
    <row r="14464" spans="1:2">
      <c r="A14464" s="365" t="s">
        <v>14594</v>
      </c>
      <c r="B14464" s="366">
        <v>2671.64</v>
      </c>
    </row>
    <row r="14465" spans="1:2">
      <c r="A14465" s="365" t="s">
        <v>14595</v>
      </c>
      <c r="B14465" s="366">
        <v>2667.97</v>
      </c>
    </row>
    <row r="14466" spans="1:2">
      <c r="A14466" s="365" t="s">
        <v>14596</v>
      </c>
      <c r="B14466" s="366">
        <v>78.180000000000007</v>
      </c>
    </row>
    <row r="14467" spans="1:2">
      <c r="A14467" s="365" t="s">
        <v>14597</v>
      </c>
      <c r="B14467" s="366">
        <v>72.430000000000007</v>
      </c>
    </row>
    <row r="14468" spans="1:2">
      <c r="A14468" s="365" t="s">
        <v>14598</v>
      </c>
      <c r="B14468" s="366">
        <v>41.96</v>
      </c>
    </row>
    <row r="14469" spans="1:2">
      <c r="A14469" s="365" t="s">
        <v>14599</v>
      </c>
      <c r="B14469" s="366">
        <v>39.369999999999997</v>
      </c>
    </row>
    <row r="14470" spans="1:2">
      <c r="A14470" s="365" t="s">
        <v>14600</v>
      </c>
      <c r="B14470" s="366">
        <v>27.54</v>
      </c>
    </row>
    <row r="14471" spans="1:2">
      <c r="A14471" s="365" t="s">
        <v>14601</v>
      </c>
      <c r="B14471" s="366">
        <v>24.67</v>
      </c>
    </row>
    <row r="14472" spans="1:2">
      <c r="A14472" s="365" t="s">
        <v>14602</v>
      </c>
      <c r="B14472" s="366">
        <v>29.73</v>
      </c>
    </row>
    <row r="14473" spans="1:2">
      <c r="A14473" s="365" t="s">
        <v>14603</v>
      </c>
      <c r="B14473" s="366">
        <v>26.86</v>
      </c>
    </row>
    <row r="14474" spans="1:2">
      <c r="A14474" s="365" t="s">
        <v>14604</v>
      </c>
      <c r="B14474" s="366">
        <v>44.43</v>
      </c>
    </row>
    <row r="14475" spans="1:2">
      <c r="A14475" s="365" t="s">
        <v>14605</v>
      </c>
      <c r="B14475" s="366">
        <v>41.39</v>
      </c>
    </row>
    <row r="14476" spans="1:2">
      <c r="A14476" s="365" t="s">
        <v>14606</v>
      </c>
      <c r="B14476" s="366">
        <v>68.650000000000006</v>
      </c>
    </row>
    <row r="14477" spans="1:2">
      <c r="A14477" s="365" t="s">
        <v>14607</v>
      </c>
      <c r="B14477" s="366">
        <v>65.61</v>
      </c>
    </row>
    <row r="14478" spans="1:2">
      <c r="A14478" s="365" t="s">
        <v>14608</v>
      </c>
      <c r="B14478" s="366">
        <v>85.53</v>
      </c>
    </row>
    <row r="14479" spans="1:2">
      <c r="A14479" s="365" t="s">
        <v>14609</v>
      </c>
      <c r="B14479" s="366">
        <v>82.49</v>
      </c>
    </row>
    <row r="14480" spans="1:2">
      <c r="A14480" s="365" t="s">
        <v>14610</v>
      </c>
      <c r="B14480" s="366">
        <v>121.19</v>
      </c>
    </row>
    <row r="14481" spans="1:2">
      <c r="A14481" s="365" t="s">
        <v>14611</v>
      </c>
      <c r="B14481" s="366">
        <v>118.03</v>
      </c>
    </row>
    <row r="14482" spans="1:2">
      <c r="A14482" s="365" t="s">
        <v>14612</v>
      </c>
      <c r="B14482" s="366">
        <v>156.68</v>
      </c>
    </row>
    <row r="14483" spans="1:2">
      <c r="A14483" s="365" t="s">
        <v>14613</v>
      </c>
      <c r="B14483" s="366">
        <v>153.52000000000001</v>
      </c>
    </row>
    <row r="14484" spans="1:2">
      <c r="A14484" s="365" t="s">
        <v>14614</v>
      </c>
      <c r="B14484" s="366">
        <v>44</v>
      </c>
    </row>
    <row r="14485" spans="1:2">
      <c r="A14485" s="365" t="s">
        <v>14615</v>
      </c>
      <c r="B14485" s="366">
        <v>39.36</v>
      </c>
    </row>
    <row r="14486" spans="1:2">
      <c r="A14486" s="365" t="s">
        <v>14616</v>
      </c>
      <c r="B14486" s="366">
        <v>48.84</v>
      </c>
    </row>
    <row r="14487" spans="1:2">
      <c r="A14487" s="365" t="s">
        <v>14617</v>
      </c>
      <c r="B14487" s="366">
        <v>44.18</v>
      </c>
    </row>
    <row r="14488" spans="1:2">
      <c r="A14488" s="365" t="s">
        <v>14618</v>
      </c>
      <c r="B14488" s="366">
        <v>64.849999999999994</v>
      </c>
    </row>
    <row r="14489" spans="1:2">
      <c r="A14489" s="365" t="s">
        <v>14619</v>
      </c>
      <c r="B14489" s="366">
        <v>59.7</v>
      </c>
    </row>
    <row r="14490" spans="1:2">
      <c r="A14490" s="365" t="s">
        <v>14620</v>
      </c>
      <c r="B14490" s="366">
        <v>69.53</v>
      </c>
    </row>
    <row r="14491" spans="1:2">
      <c r="A14491" s="365" t="s">
        <v>14621</v>
      </c>
      <c r="B14491" s="366">
        <v>64.34</v>
      </c>
    </row>
    <row r="14492" spans="1:2">
      <c r="A14492" s="365" t="s">
        <v>14622</v>
      </c>
      <c r="B14492" s="366">
        <v>100.96</v>
      </c>
    </row>
    <row r="14493" spans="1:2">
      <c r="A14493" s="365" t="s">
        <v>14623</v>
      </c>
      <c r="B14493" s="366">
        <v>95.74</v>
      </c>
    </row>
    <row r="14494" spans="1:2">
      <c r="A14494" s="365" t="s">
        <v>14624</v>
      </c>
      <c r="B14494" s="366">
        <v>144.47999999999999</v>
      </c>
    </row>
    <row r="14495" spans="1:2">
      <c r="A14495" s="365" t="s">
        <v>14625</v>
      </c>
      <c r="B14495" s="366">
        <v>138.65</v>
      </c>
    </row>
    <row r="14496" spans="1:2">
      <c r="A14496" s="365" t="s">
        <v>14626</v>
      </c>
      <c r="B14496" s="366">
        <v>191.92</v>
      </c>
    </row>
    <row r="14497" spans="1:2">
      <c r="A14497" s="365" t="s">
        <v>14627</v>
      </c>
      <c r="B14497" s="366">
        <v>185.99</v>
      </c>
    </row>
    <row r="14498" spans="1:2">
      <c r="A14498" s="365" t="s">
        <v>14628</v>
      </c>
      <c r="B14498" s="366">
        <v>111.78</v>
      </c>
    </row>
    <row r="14499" spans="1:2">
      <c r="A14499" s="365" t="s">
        <v>14629</v>
      </c>
      <c r="B14499" s="366">
        <v>106.03</v>
      </c>
    </row>
    <row r="14500" spans="1:2">
      <c r="A14500" s="365" t="s">
        <v>14630</v>
      </c>
      <c r="B14500" s="366">
        <v>120.08</v>
      </c>
    </row>
    <row r="14501" spans="1:2">
      <c r="A14501" s="365" t="s">
        <v>14631</v>
      </c>
      <c r="B14501" s="366">
        <v>114.33</v>
      </c>
    </row>
    <row r="14502" spans="1:2">
      <c r="A14502" s="365" t="s">
        <v>14632</v>
      </c>
      <c r="B14502" s="366">
        <v>130.94999999999999</v>
      </c>
    </row>
    <row r="14503" spans="1:2">
      <c r="A14503" s="365" t="s">
        <v>14633</v>
      </c>
      <c r="B14503" s="366">
        <v>125.2</v>
      </c>
    </row>
    <row r="14504" spans="1:2">
      <c r="A14504" s="365" t="s">
        <v>14634</v>
      </c>
      <c r="B14504" s="366">
        <v>156.43</v>
      </c>
    </row>
    <row r="14505" spans="1:2">
      <c r="A14505" s="365" t="s">
        <v>14635</v>
      </c>
      <c r="B14505" s="366">
        <v>150.68</v>
      </c>
    </row>
    <row r="14506" spans="1:2">
      <c r="A14506" s="365" t="s">
        <v>14636</v>
      </c>
      <c r="B14506" s="366">
        <v>79.14</v>
      </c>
    </row>
    <row r="14507" spans="1:2">
      <c r="A14507" s="365" t="s">
        <v>14637</v>
      </c>
      <c r="B14507" s="366">
        <v>73.39</v>
      </c>
    </row>
    <row r="14508" spans="1:2">
      <c r="A14508" s="365" t="s">
        <v>14638</v>
      </c>
      <c r="B14508" s="366">
        <v>85.68</v>
      </c>
    </row>
    <row r="14509" spans="1:2">
      <c r="A14509" s="365" t="s">
        <v>14639</v>
      </c>
      <c r="B14509" s="366">
        <v>79.930000000000007</v>
      </c>
    </row>
    <row r="14510" spans="1:2">
      <c r="A14510" s="365" t="s">
        <v>14640</v>
      </c>
      <c r="B14510" s="366">
        <v>92.17</v>
      </c>
    </row>
    <row r="14511" spans="1:2">
      <c r="A14511" s="365" t="s">
        <v>14641</v>
      </c>
      <c r="B14511" s="366">
        <v>86.43</v>
      </c>
    </row>
    <row r="14512" spans="1:2">
      <c r="A14512" s="365" t="s">
        <v>14642</v>
      </c>
      <c r="B14512" s="366">
        <v>98.88</v>
      </c>
    </row>
    <row r="14513" spans="1:2">
      <c r="A14513" s="365" t="s">
        <v>14643</v>
      </c>
      <c r="B14513" s="366">
        <v>93.13</v>
      </c>
    </row>
    <row r="14514" spans="1:2">
      <c r="A14514" s="365" t="s">
        <v>14644</v>
      </c>
      <c r="B14514" s="366">
        <v>120.03</v>
      </c>
    </row>
    <row r="14515" spans="1:2">
      <c r="A14515" s="365" t="s">
        <v>14645</v>
      </c>
      <c r="B14515" s="366">
        <v>114.28</v>
      </c>
    </row>
    <row r="14516" spans="1:2">
      <c r="A14516" s="365" t="s">
        <v>14646</v>
      </c>
      <c r="B14516" s="366">
        <v>151.41</v>
      </c>
    </row>
    <row r="14517" spans="1:2">
      <c r="A14517" s="365" t="s">
        <v>14647</v>
      </c>
      <c r="B14517" s="366">
        <v>145.66</v>
      </c>
    </row>
    <row r="14518" spans="1:2">
      <c r="A14518" s="365" t="s">
        <v>14648</v>
      </c>
      <c r="B14518" s="366">
        <v>92.19</v>
      </c>
    </row>
    <row r="14519" spans="1:2">
      <c r="A14519" s="365" t="s">
        <v>14649</v>
      </c>
      <c r="B14519" s="366">
        <v>86.44</v>
      </c>
    </row>
    <row r="14520" spans="1:2">
      <c r="A14520" s="365" t="s">
        <v>14650</v>
      </c>
      <c r="B14520" s="366">
        <v>98.78</v>
      </c>
    </row>
    <row r="14521" spans="1:2">
      <c r="A14521" s="365" t="s">
        <v>14651</v>
      </c>
      <c r="B14521" s="366">
        <v>93.04</v>
      </c>
    </row>
    <row r="14522" spans="1:2">
      <c r="A14522" s="365" t="s">
        <v>14652</v>
      </c>
      <c r="B14522" s="366">
        <v>105.41</v>
      </c>
    </row>
    <row r="14523" spans="1:2">
      <c r="A14523" s="365" t="s">
        <v>14653</v>
      </c>
      <c r="B14523" s="366">
        <v>99.66</v>
      </c>
    </row>
    <row r="14524" spans="1:2">
      <c r="A14524" s="365" t="s">
        <v>14654</v>
      </c>
      <c r="B14524" s="366">
        <v>129.38999999999999</v>
      </c>
    </row>
    <row r="14525" spans="1:2">
      <c r="A14525" s="365" t="s">
        <v>14655</v>
      </c>
      <c r="B14525" s="366">
        <v>123.64</v>
      </c>
    </row>
    <row r="14526" spans="1:2">
      <c r="A14526" s="365" t="s">
        <v>14656</v>
      </c>
      <c r="B14526" s="366">
        <v>160.44999999999999</v>
      </c>
    </row>
    <row r="14527" spans="1:2">
      <c r="A14527" s="365" t="s">
        <v>14657</v>
      </c>
      <c r="B14527" s="366">
        <v>154.71</v>
      </c>
    </row>
    <row r="14528" spans="1:2">
      <c r="A14528" s="365" t="s">
        <v>14658</v>
      </c>
      <c r="B14528" s="366">
        <v>104.6</v>
      </c>
    </row>
    <row r="14529" spans="1:2">
      <c r="A14529" s="365" t="s">
        <v>14659</v>
      </c>
      <c r="B14529" s="366">
        <v>98.85</v>
      </c>
    </row>
    <row r="14530" spans="1:2">
      <c r="A14530" s="365" t="s">
        <v>14660</v>
      </c>
      <c r="B14530" s="366">
        <v>104.12</v>
      </c>
    </row>
    <row r="14531" spans="1:2">
      <c r="A14531" s="365" t="s">
        <v>14661</v>
      </c>
      <c r="B14531" s="366">
        <v>98.37</v>
      </c>
    </row>
    <row r="14532" spans="1:2">
      <c r="A14532" s="365" t="s">
        <v>14662</v>
      </c>
      <c r="B14532" s="366">
        <v>111.97</v>
      </c>
    </row>
    <row r="14533" spans="1:2">
      <c r="A14533" s="365" t="s">
        <v>14663</v>
      </c>
      <c r="B14533" s="366">
        <v>106.22</v>
      </c>
    </row>
    <row r="14534" spans="1:2">
      <c r="A14534" s="365" t="s">
        <v>14664</v>
      </c>
      <c r="B14534" s="366">
        <v>149.15</v>
      </c>
    </row>
    <row r="14535" spans="1:2">
      <c r="A14535" s="365" t="s">
        <v>14665</v>
      </c>
      <c r="B14535" s="366">
        <v>143.4</v>
      </c>
    </row>
    <row r="14536" spans="1:2">
      <c r="A14536" s="365" t="s">
        <v>14666</v>
      </c>
      <c r="B14536" s="366">
        <v>169.39</v>
      </c>
    </row>
    <row r="14537" spans="1:2">
      <c r="A14537" s="365" t="s">
        <v>14667</v>
      </c>
      <c r="B14537" s="366">
        <v>163.63999999999999</v>
      </c>
    </row>
    <row r="14538" spans="1:2">
      <c r="A14538" s="365" t="s">
        <v>14668</v>
      </c>
      <c r="B14538" s="366">
        <v>58.34</v>
      </c>
    </row>
    <row r="14539" spans="1:2">
      <c r="A14539" s="365" t="s">
        <v>14669</v>
      </c>
      <c r="B14539" s="366">
        <v>52.6</v>
      </c>
    </row>
    <row r="14540" spans="1:2">
      <c r="A14540" s="365" t="s">
        <v>14670</v>
      </c>
      <c r="B14540" s="366">
        <v>63.44</v>
      </c>
    </row>
    <row r="14541" spans="1:2">
      <c r="A14541" s="365" t="s">
        <v>14671</v>
      </c>
      <c r="B14541" s="366">
        <v>57.69</v>
      </c>
    </row>
    <row r="14542" spans="1:2">
      <c r="A14542" s="365" t="s">
        <v>14672</v>
      </c>
      <c r="B14542" s="366">
        <v>68.53</v>
      </c>
    </row>
    <row r="14543" spans="1:2">
      <c r="A14543" s="365" t="s">
        <v>14673</v>
      </c>
      <c r="B14543" s="366">
        <v>62.79</v>
      </c>
    </row>
    <row r="14544" spans="1:2">
      <c r="A14544" s="365" t="s">
        <v>14674</v>
      </c>
      <c r="B14544" s="366">
        <v>73.650000000000006</v>
      </c>
    </row>
    <row r="14545" spans="1:2">
      <c r="A14545" s="365" t="s">
        <v>14675</v>
      </c>
      <c r="B14545" s="366">
        <v>67.900000000000006</v>
      </c>
    </row>
    <row r="14546" spans="1:2">
      <c r="A14546" s="365" t="s">
        <v>14676</v>
      </c>
      <c r="B14546" s="366">
        <v>90.6</v>
      </c>
    </row>
    <row r="14547" spans="1:2">
      <c r="A14547" s="365" t="s">
        <v>14677</v>
      </c>
      <c r="B14547" s="366">
        <v>84.85</v>
      </c>
    </row>
    <row r="14548" spans="1:2">
      <c r="A14548" s="365" t="s">
        <v>14678</v>
      </c>
      <c r="B14548" s="366">
        <v>116.07</v>
      </c>
    </row>
    <row r="14549" spans="1:2">
      <c r="A14549" s="365" t="s">
        <v>14679</v>
      </c>
      <c r="B14549" s="366">
        <v>110.32</v>
      </c>
    </row>
    <row r="14550" spans="1:2">
      <c r="A14550" s="365" t="s">
        <v>14680</v>
      </c>
      <c r="B14550" s="366">
        <v>68.55</v>
      </c>
    </row>
    <row r="14551" spans="1:2">
      <c r="A14551" s="365" t="s">
        <v>14681</v>
      </c>
      <c r="B14551" s="366">
        <v>62.8</v>
      </c>
    </row>
    <row r="14552" spans="1:2">
      <c r="A14552" s="365" t="s">
        <v>14682</v>
      </c>
      <c r="B14552" s="366">
        <v>73.650000000000006</v>
      </c>
    </row>
    <row r="14553" spans="1:2">
      <c r="A14553" s="365" t="s">
        <v>14683</v>
      </c>
      <c r="B14553" s="366">
        <v>67.900000000000006</v>
      </c>
    </row>
    <row r="14554" spans="1:2">
      <c r="A14554" s="365" t="s">
        <v>14684</v>
      </c>
      <c r="B14554" s="366">
        <v>78.73</v>
      </c>
    </row>
    <row r="14555" spans="1:2">
      <c r="A14555" s="365" t="s">
        <v>14685</v>
      </c>
      <c r="B14555" s="366">
        <v>72.98</v>
      </c>
    </row>
    <row r="14556" spans="1:2">
      <c r="A14556" s="365" t="s">
        <v>14686</v>
      </c>
      <c r="B14556" s="366">
        <v>98.23</v>
      </c>
    </row>
    <row r="14557" spans="1:2">
      <c r="A14557" s="365" t="s">
        <v>14687</v>
      </c>
      <c r="B14557" s="366">
        <v>92.48</v>
      </c>
    </row>
    <row r="14558" spans="1:2">
      <c r="A14558" s="365" t="s">
        <v>14688</v>
      </c>
      <c r="B14558" s="366">
        <v>123.38</v>
      </c>
    </row>
    <row r="14559" spans="1:2">
      <c r="A14559" s="365" t="s">
        <v>14689</v>
      </c>
      <c r="B14559" s="366">
        <v>117.63</v>
      </c>
    </row>
    <row r="14560" spans="1:2">
      <c r="A14560" s="365" t="s">
        <v>14690</v>
      </c>
      <c r="B14560" s="366">
        <v>79.13</v>
      </c>
    </row>
    <row r="14561" spans="1:2">
      <c r="A14561" s="365" t="s">
        <v>14691</v>
      </c>
      <c r="B14561" s="366">
        <v>73.38</v>
      </c>
    </row>
    <row r="14562" spans="1:2">
      <c r="A14562" s="365" t="s">
        <v>14692</v>
      </c>
      <c r="B14562" s="366">
        <v>78.73</v>
      </c>
    </row>
    <row r="14563" spans="1:2">
      <c r="A14563" s="365" t="s">
        <v>14693</v>
      </c>
      <c r="B14563" s="366">
        <v>72.98</v>
      </c>
    </row>
    <row r="14564" spans="1:2">
      <c r="A14564" s="365" t="s">
        <v>14694</v>
      </c>
      <c r="B14564" s="366">
        <v>83.86</v>
      </c>
    </row>
    <row r="14565" spans="1:2">
      <c r="A14565" s="365" t="s">
        <v>14695</v>
      </c>
      <c r="B14565" s="366">
        <v>78.11</v>
      </c>
    </row>
    <row r="14566" spans="1:2">
      <c r="A14566" s="365" t="s">
        <v>14696</v>
      </c>
      <c r="B14566" s="366">
        <v>114.19</v>
      </c>
    </row>
    <row r="14567" spans="1:2">
      <c r="A14567" s="365" t="s">
        <v>14697</v>
      </c>
      <c r="B14567" s="366">
        <v>108.44</v>
      </c>
    </row>
    <row r="14568" spans="1:2">
      <c r="A14568" s="365" t="s">
        <v>14698</v>
      </c>
      <c r="B14568" s="366">
        <v>130.68</v>
      </c>
    </row>
    <row r="14569" spans="1:2">
      <c r="A14569" s="365" t="s">
        <v>14699</v>
      </c>
      <c r="B14569" s="366">
        <v>124.93</v>
      </c>
    </row>
    <row r="14570" spans="1:2">
      <c r="A14570" s="365" t="s">
        <v>14700</v>
      </c>
      <c r="B14570" s="366">
        <v>86.48</v>
      </c>
    </row>
    <row r="14571" spans="1:2">
      <c r="A14571" s="365" t="s">
        <v>14701</v>
      </c>
      <c r="B14571" s="366">
        <v>80.73</v>
      </c>
    </row>
    <row r="14572" spans="1:2">
      <c r="A14572" s="365" t="s">
        <v>14702</v>
      </c>
      <c r="B14572" s="366">
        <v>97.92</v>
      </c>
    </row>
    <row r="14573" spans="1:2">
      <c r="A14573" s="365" t="s">
        <v>14703</v>
      </c>
      <c r="B14573" s="366">
        <v>92.18</v>
      </c>
    </row>
    <row r="14574" spans="1:2">
      <c r="A14574" s="365" t="s">
        <v>14704</v>
      </c>
      <c r="B14574" s="366">
        <v>109.29</v>
      </c>
    </row>
    <row r="14575" spans="1:2">
      <c r="A14575" s="365" t="s">
        <v>14705</v>
      </c>
      <c r="B14575" s="366">
        <v>103.54</v>
      </c>
    </row>
    <row r="14576" spans="1:2">
      <c r="A14576" s="365" t="s">
        <v>14706</v>
      </c>
      <c r="B14576" s="366">
        <v>120.89</v>
      </c>
    </row>
    <row r="14577" spans="1:2">
      <c r="A14577" s="365" t="s">
        <v>14707</v>
      </c>
      <c r="B14577" s="366">
        <v>115.14</v>
      </c>
    </row>
    <row r="14578" spans="1:2">
      <c r="A14578" s="365" t="s">
        <v>14708</v>
      </c>
      <c r="B14578" s="366">
        <v>159.80000000000001</v>
      </c>
    </row>
    <row r="14579" spans="1:2">
      <c r="A14579" s="365" t="s">
        <v>14709</v>
      </c>
      <c r="B14579" s="366">
        <v>154.05000000000001</v>
      </c>
    </row>
    <row r="14580" spans="1:2">
      <c r="A14580" s="365" t="s">
        <v>14710</v>
      </c>
      <c r="B14580" s="366">
        <v>203.41</v>
      </c>
    </row>
    <row r="14581" spans="1:2">
      <c r="A14581" s="365" t="s">
        <v>14711</v>
      </c>
      <c r="B14581" s="366">
        <v>197.66</v>
      </c>
    </row>
    <row r="14582" spans="1:2">
      <c r="A14582" s="365" t="s">
        <v>14712</v>
      </c>
      <c r="B14582" s="366">
        <v>104.43</v>
      </c>
    </row>
    <row r="14583" spans="1:2">
      <c r="A14583" s="365" t="s">
        <v>14713</v>
      </c>
      <c r="B14583" s="366">
        <v>98.69</v>
      </c>
    </row>
    <row r="14584" spans="1:2">
      <c r="A14584" s="365" t="s">
        <v>14714</v>
      </c>
      <c r="B14584" s="366">
        <v>116</v>
      </c>
    </row>
    <row r="14585" spans="1:2">
      <c r="A14585" s="365" t="s">
        <v>14715</v>
      </c>
      <c r="B14585" s="366">
        <v>110.25</v>
      </c>
    </row>
    <row r="14586" spans="1:2">
      <c r="A14586" s="365" t="s">
        <v>14716</v>
      </c>
      <c r="B14586" s="366">
        <v>127.42</v>
      </c>
    </row>
    <row r="14587" spans="1:2">
      <c r="A14587" s="365" t="s">
        <v>14717</v>
      </c>
      <c r="B14587" s="366">
        <v>121.67</v>
      </c>
    </row>
    <row r="14588" spans="1:2">
      <c r="A14588" s="365" t="s">
        <v>14718</v>
      </c>
      <c r="B14588" s="366">
        <v>169.16</v>
      </c>
    </row>
    <row r="14589" spans="1:2">
      <c r="A14589" s="365" t="s">
        <v>14719</v>
      </c>
      <c r="B14589" s="366">
        <v>163.41</v>
      </c>
    </row>
    <row r="14590" spans="1:2">
      <c r="A14590" s="365" t="s">
        <v>14720</v>
      </c>
      <c r="B14590" s="366">
        <v>212.46</v>
      </c>
    </row>
    <row r="14591" spans="1:2">
      <c r="A14591" s="365" t="s">
        <v>14721</v>
      </c>
      <c r="B14591" s="366">
        <v>206.71</v>
      </c>
    </row>
    <row r="14592" spans="1:2">
      <c r="A14592" s="365" t="s">
        <v>14722</v>
      </c>
      <c r="B14592" s="366">
        <v>116.84</v>
      </c>
    </row>
    <row r="14593" spans="1:2">
      <c r="A14593" s="365" t="s">
        <v>14723</v>
      </c>
      <c r="B14593" s="366">
        <v>111.09</v>
      </c>
    </row>
    <row r="14594" spans="1:2">
      <c r="A14594" s="365" t="s">
        <v>14724</v>
      </c>
      <c r="B14594" s="366">
        <v>121.24</v>
      </c>
    </row>
    <row r="14595" spans="1:2">
      <c r="A14595" s="365" t="s">
        <v>14725</v>
      </c>
      <c r="B14595" s="366">
        <v>115.49</v>
      </c>
    </row>
    <row r="14596" spans="1:2">
      <c r="A14596" s="365" t="s">
        <v>14726</v>
      </c>
      <c r="B14596" s="366">
        <v>133.97999999999999</v>
      </c>
    </row>
    <row r="14597" spans="1:2">
      <c r="A14597" s="365" t="s">
        <v>14727</v>
      </c>
      <c r="B14597" s="366">
        <v>128.22999999999999</v>
      </c>
    </row>
    <row r="14598" spans="1:2">
      <c r="A14598" s="365" t="s">
        <v>14728</v>
      </c>
      <c r="B14598" s="366">
        <v>188.92</v>
      </c>
    </row>
    <row r="14599" spans="1:2">
      <c r="A14599" s="365" t="s">
        <v>14729</v>
      </c>
      <c r="B14599" s="366">
        <v>183.17</v>
      </c>
    </row>
    <row r="14600" spans="1:2">
      <c r="A14600" s="365" t="s">
        <v>14730</v>
      </c>
      <c r="B14600" s="366">
        <v>221.39</v>
      </c>
    </row>
    <row r="14601" spans="1:2">
      <c r="A14601" s="365" t="s">
        <v>14731</v>
      </c>
      <c r="B14601" s="366">
        <v>215.64</v>
      </c>
    </row>
    <row r="14602" spans="1:2">
      <c r="A14602" s="365" t="s">
        <v>14732</v>
      </c>
      <c r="B14602" s="366">
        <v>64.459999999999994</v>
      </c>
    </row>
    <row r="14603" spans="1:2">
      <c r="A14603" s="365" t="s">
        <v>14733</v>
      </c>
      <c r="B14603" s="366">
        <v>58.71</v>
      </c>
    </row>
    <row r="14604" spans="1:2">
      <c r="A14604" s="365" t="s">
        <v>14734</v>
      </c>
      <c r="B14604" s="366">
        <v>73.650000000000006</v>
      </c>
    </row>
    <row r="14605" spans="1:2">
      <c r="A14605" s="365" t="s">
        <v>14735</v>
      </c>
      <c r="B14605" s="366">
        <v>67.900000000000006</v>
      </c>
    </row>
    <row r="14606" spans="1:2">
      <c r="A14606" s="365" t="s">
        <v>14736</v>
      </c>
      <c r="B14606" s="366">
        <v>82.8</v>
      </c>
    </row>
    <row r="14607" spans="1:2">
      <c r="A14607" s="365" t="s">
        <v>14737</v>
      </c>
      <c r="B14607" s="366">
        <v>77.05</v>
      </c>
    </row>
    <row r="14608" spans="1:2">
      <c r="A14608" s="365" t="s">
        <v>14738</v>
      </c>
      <c r="B14608" s="366">
        <v>91.99</v>
      </c>
    </row>
    <row r="14609" spans="1:2">
      <c r="A14609" s="365" t="s">
        <v>14739</v>
      </c>
      <c r="B14609" s="366">
        <v>86.24</v>
      </c>
    </row>
    <row r="14610" spans="1:2">
      <c r="A14610" s="365" t="s">
        <v>14740</v>
      </c>
      <c r="B14610" s="366">
        <v>123.74</v>
      </c>
    </row>
    <row r="14611" spans="1:2">
      <c r="A14611" s="365" t="s">
        <v>14741</v>
      </c>
      <c r="B14611" s="366">
        <v>117.99</v>
      </c>
    </row>
    <row r="14612" spans="1:2">
      <c r="A14612" s="365" t="s">
        <v>14742</v>
      </c>
      <c r="B14612" s="366">
        <v>159.41</v>
      </c>
    </row>
    <row r="14613" spans="1:2">
      <c r="A14613" s="365" t="s">
        <v>14743</v>
      </c>
      <c r="B14613" s="366">
        <v>153.66</v>
      </c>
    </row>
    <row r="14614" spans="1:2">
      <c r="A14614" s="365" t="s">
        <v>14744</v>
      </c>
      <c r="B14614" s="366">
        <v>78.75</v>
      </c>
    </row>
    <row r="14615" spans="1:2">
      <c r="A14615" s="365" t="s">
        <v>14745</v>
      </c>
      <c r="B14615" s="366">
        <v>73</v>
      </c>
    </row>
    <row r="14616" spans="1:2">
      <c r="A14616" s="365" t="s">
        <v>14746</v>
      </c>
      <c r="B14616" s="366">
        <v>87.91</v>
      </c>
    </row>
    <row r="14617" spans="1:2">
      <c r="A14617" s="365" t="s">
        <v>14747</v>
      </c>
      <c r="B14617" s="366">
        <v>82.16</v>
      </c>
    </row>
    <row r="14618" spans="1:2">
      <c r="A14618" s="365" t="s">
        <v>14748</v>
      </c>
      <c r="B14618" s="366">
        <v>97.07</v>
      </c>
    </row>
    <row r="14619" spans="1:2">
      <c r="A14619" s="365" t="s">
        <v>14749</v>
      </c>
      <c r="B14619" s="366">
        <v>91.33</v>
      </c>
    </row>
    <row r="14620" spans="1:2">
      <c r="A14620" s="365" t="s">
        <v>14750</v>
      </c>
      <c r="B14620" s="366">
        <v>131.37</v>
      </c>
    </row>
    <row r="14621" spans="1:2">
      <c r="A14621" s="365" t="s">
        <v>14751</v>
      </c>
      <c r="B14621" s="366">
        <v>125.62</v>
      </c>
    </row>
    <row r="14622" spans="1:2">
      <c r="A14622" s="365" t="s">
        <v>14752</v>
      </c>
      <c r="B14622" s="366">
        <v>166.71</v>
      </c>
    </row>
    <row r="14623" spans="1:2">
      <c r="A14623" s="365" t="s">
        <v>14753</v>
      </c>
      <c r="B14623" s="366">
        <v>160.97</v>
      </c>
    </row>
    <row r="14624" spans="1:2">
      <c r="A14624" s="365" t="s">
        <v>14754</v>
      </c>
      <c r="B14624" s="366">
        <v>89.33</v>
      </c>
    </row>
    <row r="14625" spans="1:2">
      <c r="A14625" s="365" t="s">
        <v>14755</v>
      </c>
      <c r="B14625" s="366">
        <v>83.58</v>
      </c>
    </row>
    <row r="14626" spans="1:2">
      <c r="A14626" s="365" t="s">
        <v>14756</v>
      </c>
      <c r="B14626" s="366">
        <v>93</v>
      </c>
    </row>
    <row r="14627" spans="1:2">
      <c r="A14627" s="365" t="s">
        <v>14757</v>
      </c>
      <c r="B14627" s="366">
        <v>87.25</v>
      </c>
    </row>
    <row r="14628" spans="1:2">
      <c r="A14628" s="365" t="s">
        <v>14758</v>
      </c>
      <c r="B14628" s="366">
        <v>102.2</v>
      </c>
    </row>
    <row r="14629" spans="1:2">
      <c r="A14629" s="365" t="s">
        <v>14759</v>
      </c>
      <c r="B14629" s="366">
        <v>96.45</v>
      </c>
    </row>
    <row r="14630" spans="1:2">
      <c r="A14630" s="365" t="s">
        <v>14760</v>
      </c>
      <c r="B14630" s="366">
        <v>147.33000000000001</v>
      </c>
    </row>
    <row r="14631" spans="1:2">
      <c r="A14631" s="365" t="s">
        <v>14761</v>
      </c>
      <c r="B14631" s="366">
        <v>141.58000000000001</v>
      </c>
    </row>
    <row r="14632" spans="1:2">
      <c r="A14632" s="365" t="s">
        <v>14762</v>
      </c>
      <c r="B14632" s="366">
        <v>174.01</v>
      </c>
    </row>
    <row r="14633" spans="1:2">
      <c r="A14633" s="365" t="s">
        <v>14763</v>
      </c>
      <c r="B14633" s="366">
        <v>168.26</v>
      </c>
    </row>
    <row r="14634" spans="1:2">
      <c r="A14634" s="365" t="s">
        <v>14764</v>
      </c>
      <c r="B14634" s="366">
        <v>86.48</v>
      </c>
    </row>
    <row r="14635" spans="1:2">
      <c r="A14635" s="365" t="s">
        <v>14765</v>
      </c>
      <c r="B14635" s="366">
        <v>80.73</v>
      </c>
    </row>
    <row r="14636" spans="1:2">
      <c r="A14636" s="365" t="s">
        <v>14766</v>
      </c>
      <c r="B14636" s="366">
        <v>97.92</v>
      </c>
    </row>
    <row r="14637" spans="1:2">
      <c r="A14637" s="365" t="s">
        <v>14767</v>
      </c>
      <c r="B14637" s="366">
        <v>92.18</v>
      </c>
    </row>
    <row r="14638" spans="1:2">
      <c r="A14638" s="365" t="s">
        <v>14768</v>
      </c>
      <c r="B14638" s="366">
        <v>109.29</v>
      </c>
    </row>
    <row r="14639" spans="1:2">
      <c r="A14639" s="365" t="s">
        <v>14769</v>
      </c>
      <c r="B14639" s="366">
        <v>103.54</v>
      </c>
    </row>
    <row r="14640" spans="1:2">
      <c r="A14640" s="365" t="s">
        <v>14770</v>
      </c>
      <c r="B14640" s="366">
        <v>120.89</v>
      </c>
    </row>
    <row r="14641" spans="1:2">
      <c r="A14641" s="365" t="s">
        <v>14771</v>
      </c>
      <c r="B14641" s="366">
        <v>115.14</v>
      </c>
    </row>
    <row r="14642" spans="1:2">
      <c r="A14642" s="365" t="s">
        <v>14772</v>
      </c>
      <c r="B14642" s="366">
        <v>159.80000000000001</v>
      </c>
    </row>
    <row r="14643" spans="1:2">
      <c r="A14643" s="365" t="s">
        <v>14773</v>
      </c>
      <c r="B14643" s="366">
        <v>154.05000000000001</v>
      </c>
    </row>
    <row r="14644" spans="1:2">
      <c r="A14644" s="365" t="s">
        <v>14774</v>
      </c>
      <c r="B14644" s="366">
        <v>203.38</v>
      </c>
    </row>
    <row r="14645" spans="1:2">
      <c r="A14645" s="365" t="s">
        <v>14775</v>
      </c>
      <c r="B14645" s="366">
        <v>197.63</v>
      </c>
    </row>
    <row r="14646" spans="1:2">
      <c r="A14646" s="365" t="s">
        <v>14776</v>
      </c>
      <c r="B14646" s="366">
        <v>104.42</v>
      </c>
    </row>
    <row r="14647" spans="1:2">
      <c r="A14647" s="365" t="s">
        <v>14777</v>
      </c>
      <c r="B14647" s="366">
        <v>98.67</v>
      </c>
    </row>
    <row r="14648" spans="1:2">
      <c r="A14648" s="365" t="s">
        <v>14778</v>
      </c>
      <c r="B14648" s="366">
        <v>116</v>
      </c>
    </row>
    <row r="14649" spans="1:2">
      <c r="A14649" s="365" t="s">
        <v>14779</v>
      </c>
      <c r="B14649" s="366">
        <v>110.25</v>
      </c>
    </row>
    <row r="14650" spans="1:2">
      <c r="A14650" s="365" t="s">
        <v>14780</v>
      </c>
      <c r="B14650" s="366">
        <v>127.41</v>
      </c>
    </row>
    <row r="14651" spans="1:2">
      <c r="A14651" s="365" t="s">
        <v>14781</v>
      </c>
      <c r="B14651" s="366">
        <v>121.67</v>
      </c>
    </row>
    <row r="14652" spans="1:2">
      <c r="A14652" s="365" t="s">
        <v>14782</v>
      </c>
      <c r="B14652" s="366">
        <v>169.16</v>
      </c>
    </row>
    <row r="14653" spans="1:2">
      <c r="A14653" s="365" t="s">
        <v>14783</v>
      </c>
      <c r="B14653" s="366">
        <v>163.41</v>
      </c>
    </row>
    <row r="14654" spans="1:2">
      <c r="A14654" s="365" t="s">
        <v>14784</v>
      </c>
      <c r="B14654" s="366">
        <v>212.42</v>
      </c>
    </row>
    <row r="14655" spans="1:2">
      <c r="A14655" s="365" t="s">
        <v>14785</v>
      </c>
      <c r="B14655" s="366">
        <v>206.68</v>
      </c>
    </row>
    <row r="14656" spans="1:2">
      <c r="A14656" s="365" t="s">
        <v>14786</v>
      </c>
      <c r="B14656" s="366">
        <v>110.26</v>
      </c>
    </row>
    <row r="14657" spans="1:2">
      <c r="A14657" s="365" t="s">
        <v>14787</v>
      </c>
      <c r="B14657" s="366">
        <v>104.52</v>
      </c>
    </row>
    <row r="14658" spans="1:2">
      <c r="A14658" s="365" t="s">
        <v>14788</v>
      </c>
      <c r="B14658" s="366">
        <v>121.19</v>
      </c>
    </row>
    <row r="14659" spans="1:2">
      <c r="A14659" s="365" t="s">
        <v>14789</v>
      </c>
      <c r="B14659" s="366">
        <v>115.44</v>
      </c>
    </row>
    <row r="14660" spans="1:2">
      <c r="A14660" s="365" t="s">
        <v>14790</v>
      </c>
      <c r="B14660" s="366">
        <v>133.94</v>
      </c>
    </row>
    <row r="14661" spans="1:2">
      <c r="A14661" s="365" t="s">
        <v>14791</v>
      </c>
      <c r="B14661" s="366">
        <v>128.19999999999999</v>
      </c>
    </row>
    <row r="14662" spans="1:2">
      <c r="A14662" s="365" t="s">
        <v>14792</v>
      </c>
      <c r="B14662" s="366">
        <v>177.13</v>
      </c>
    </row>
    <row r="14663" spans="1:2">
      <c r="A14663" s="365" t="s">
        <v>14793</v>
      </c>
      <c r="B14663" s="366">
        <v>171.38</v>
      </c>
    </row>
    <row r="14664" spans="1:2">
      <c r="A14664" s="365" t="s">
        <v>14794</v>
      </c>
      <c r="B14664" s="366">
        <v>221.38</v>
      </c>
    </row>
    <row r="14665" spans="1:2">
      <c r="A14665" s="365" t="s">
        <v>14795</v>
      </c>
      <c r="B14665" s="366">
        <v>215.63</v>
      </c>
    </row>
    <row r="14666" spans="1:2">
      <c r="A14666" s="365" t="s">
        <v>14796</v>
      </c>
      <c r="B14666" s="366">
        <v>64.459999999999994</v>
      </c>
    </row>
    <row r="14667" spans="1:2">
      <c r="A14667" s="365" t="s">
        <v>14797</v>
      </c>
      <c r="B14667" s="366">
        <v>58.71</v>
      </c>
    </row>
    <row r="14668" spans="1:2">
      <c r="A14668" s="365" t="s">
        <v>14798</v>
      </c>
      <c r="B14668" s="366">
        <v>73.650000000000006</v>
      </c>
    </row>
    <row r="14669" spans="1:2">
      <c r="A14669" s="365" t="s">
        <v>14799</v>
      </c>
      <c r="B14669" s="366">
        <v>67.900000000000006</v>
      </c>
    </row>
    <row r="14670" spans="1:2">
      <c r="A14670" s="365" t="s">
        <v>14800</v>
      </c>
      <c r="B14670" s="366">
        <v>82.8</v>
      </c>
    </row>
    <row r="14671" spans="1:2">
      <c r="A14671" s="365" t="s">
        <v>14801</v>
      </c>
      <c r="B14671" s="366">
        <v>77.05</v>
      </c>
    </row>
    <row r="14672" spans="1:2">
      <c r="A14672" s="365" t="s">
        <v>14802</v>
      </c>
      <c r="B14672" s="366">
        <v>91.99</v>
      </c>
    </row>
    <row r="14673" spans="1:2">
      <c r="A14673" s="365" t="s">
        <v>14803</v>
      </c>
      <c r="B14673" s="366">
        <v>86.24</v>
      </c>
    </row>
    <row r="14674" spans="1:2">
      <c r="A14674" s="365" t="s">
        <v>14804</v>
      </c>
      <c r="B14674" s="366">
        <v>123.74</v>
      </c>
    </row>
    <row r="14675" spans="1:2">
      <c r="A14675" s="365" t="s">
        <v>14805</v>
      </c>
      <c r="B14675" s="366">
        <v>117.99</v>
      </c>
    </row>
    <row r="14676" spans="1:2">
      <c r="A14676" s="365" t="s">
        <v>14806</v>
      </c>
      <c r="B14676" s="366">
        <v>159.38</v>
      </c>
    </row>
    <row r="14677" spans="1:2">
      <c r="A14677" s="365" t="s">
        <v>14807</v>
      </c>
      <c r="B14677" s="366">
        <v>153.63</v>
      </c>
    </row>
    <row r="14678" spans="1:2">
      <c r="A14678" s="365" t="s">
        <v>14808</v>
      </c>
      <c r="B14678" s="366">
        <v>78.739999999999995</v>
      </c>
    </row>
    <row r="14679" spans="1:2">
      <c r="A14679" s="365" t="s">
        <v>14809</v>
      </c>
      <c r="B14679" s="366">
        <v>72.989999999999995</v>
      </c>
    </row>
    <row r="14680" spans="1:2">
      <c r="A14680" s="365" t="s">
        <v>14810</v>
      </c>
      <c r="B14680" s="366">
        <v>87.91</v>
      </c>
    </row>
    <row r="14681" spans="1:2">
      <c r="A14681" s="365" t="s">
        <v>14811</v>
      </c>
      <c r="B14681" s="366">
        <v>82.16</v>
      </c>
    </row>
    <row r="14682" spans="1:2">
      <c r="A14682" s="365" t="s">
        <v>14812</v>
      </c>
      <c r="B14682" s="366">
        <v>97.07</v>
      </c>
    </row>
    <row r="14683" spans="1:2">
      <c r="A14683" s="365" t="s">
        <v>14813</v>
      </c>
      <c r="B14683" s="366">
        <v>91.32</v>
      </c>
    </row>
    <row r="14684" spans="1:2">
      <c r="A14684" s="365" t="s">
        <v>14814</v>
      </c>
      <c r="B14684" s="366">
        <v>131.37</v>
      </c>
    </row>
    <row r="14685" spans="1:2">
      <c r="A14685" s="365" t="s">
        <v>14815</v>
      </c>
      <c r="B14685" s="366">
        <v>125.62</v>
      </c>
    </row>
    <row r="14686" spans="1:2">
      <c r="A14686" s="365" t="s">
        <v>14816</v>
      </c>
      <c r="B14686" s="366">
        <v>166.69</v>
      </c>
    </row>
    <row r="14687" spans="1:2">
      <c r="A14687" s="365" t="s">
        <v>14817</v>
      </c>
      <c r="B14687" s="366">
        <v>160.94</v>
      </c>
    </row>
    <row r="14688" spans="1:2">
      <c r="A14688" s="365" t="s">
        <v>14818</v>
      </c>
      <c r="B14688" s="366">
        <v>83.85</v>
      </c>
    </row>
    <row r="14689" spans="1:2">
      <c r="A14689" s="365" t="s">
        <v>14819</v>
      </c>
      <c r="B14689" s="366">
        <v>78.099999999999994</v>
      </c>
    </row>
    <row r="14690" spans="1:2">
      <c r="A14690" s="365" t="s">
        <v>14820</v>
      </c>
      <c r="B14690" s="366">
        <v>92.99</v>
      </c>
    </row>
    <row r="14691" spans="1:2">
      <c r="A14691" s="365" t="s">
        <v>14821</v>
      </c>
      <c r="B14691" s="366">
        <v>87.25</v>
      </c>
    </row>
    <row r="14692" spans="1:2">
      <c r="A14692" s="365" t="s">
        <v>14822</v>
      </c>
      <c r="B14692" s="366">
        <v>102.17</v>
      </c>
    </row>
    <row r="14693" spans="1:2">
      <c r="A14693" s="365" t="s">
        <v>14823</v>
      </c>
      <c r="B14693" s="366">
        <v>96.42</v>
      </c>
    </row>
    <row r="14694" spans="1:2">
      <c r="A14694" s="365" t="s">
        <v>14824</v>
      </c>
      <c r="B14694" s="366">
        <v>137.5</v>
      </c>
    </row>
    <row r="14695" spans="1:2">
      <c r="A14695" s="365" t="s">
        <v>14825</v>
      </c>
      <c r="B14695" s="366">
        <v>131.76</v>
      </c>
    </row>
    <row r="14696" spans="1:2">
      <c r="A14696" s="365" t="s">
        <v>14826</v>
      </c>
      <c r="B14696" s="366">
        <v>174</v>
      </c>
    </row>
    <row r="14697" spans="1:2">
      <c r="A14697" s="365" t="s">
        <v>14827</v>
      </c>
      <c r="B14697" s="366">
        <v>168.25</v>
      </c>
    </row>
    <row r="14698" spans="1:2">
      <c r="A14698" s="365" t="s">
        <v>14828</v>
      </c>
      <c r="B14698" s="366">
        <v>27.85</v>
      </c>
    </row>
    <row r="14699" spans="1:2">
      <c r="A14699" s="365" t="s">
        <v>14829</v>
      </c>
      <c r="B14699" s="366">
        <v>24.98</v>
      </c>
    </row>
    <row r="14700" spans="1:2">
      <c r="A14700" s="365" t="s">
        <v>14830</v>
      </c>
      <c r="B14700" s="366">
        <v>31.89</v>
      </c>
    </row>
    <row r="14701" spans="1:2">
      <c r="A14701" s="365" t="s">
        <v>14831</v>
      </c>
      <c r="B14701" s="366">
        <v>29.02</v>
      </c>
    </row>
    <row r="14702" spans="1:2">
      <c r="A14702" s="365" t="s">
        <v>14832</v>
      </c>
      <c r="B14702" s="366">
        <v>35.07</v>
      </c>
    </row>
    <row r="14703" spans="1:2">
      <c r="A14703" s="365" t="s">
        <v>14833</v>
      </c>
      <c r="B14703" s="366">
        <v>32.200000000000003</v>
      </c>
    </row>
    <row r="14704" spans="1:2">
      <c r="A14704" s="365" t="s">
        <v>14834</v>
      </c>
      <c r="B14704" s="366">
        <v>38.72</v>
      </c>
    </row>
    <row r="14705" spans="1:2">
      <c r="A14705" s="365" t="s">
        <v>14835</v>
      </c>
      <c r="B14705" s="366">
        <v>35.85</v>
      </c>
    </row>
    <row r="14706" spans="1:2">
      <c r="A14706" s="365" t="s">
        <v>14836</v>
      </c>
      <c r="B14706" s="366">
        <v>47.43</v>
      </c>
    </row>
    <row r="14707" spans="1:2">
      <c r="A14707" s="365" t="s">
        <v>14837</v>
      </c>
      <c r="B14707" s="366">
        <v>44.56</v>
      </c>
    </row>
    <row r="14708" spans="1:2">
      <c r="A14708" s="365" t="s">
        <v>14838</v>
      </c>
      <c r="B14708" s="366">
        <v>57.56</v>
      </c>
    </row>
    <row r="14709" spans="1:2">
      <c r="A14709" s="365" t="s">
        <v>14839</v>
      </c>
      <c r="B14709" s="366">
        <v>54.69</v>
      </c>
    </row>
    <row r="14710" spans="1:2">
      <c r="A14710" s="365" t="s">
        <v>14840</v>
      </c>
      <c r="B14710" s="366">
        <v>34.799999999999997</v>
      </c>
    </row>
    <row r="14711" spans="1:2">
      <c r="A14711" s="365" t="s">
        <v>14841</v>
      </c>
      <c r="B14711" s="366">
        <v>31.93</v>
      </c>
    </row>
    <row r="14712" spans="1:2">
      <c r="A14712" s="365" t="s">
        <v>14842</v>
      </c>
      <c r="B14712" s="366">
        <v>38.21</v>
      </c>
    </row>
    <row r="14713" spans="1:2">
      <c r="A14713" s="365" t="s">
        <v>14843</v>
      </c>
      <c r="B14713" s="366">
        <v>35.340000000000003</v>
      </c>
    </row>
    <row r="14714" spans="1:2">
      <c r="A14714" s="365" t="s">
        <v>14844</v>
      </c>
      <c r="B14714" s="366">
        <v>42.09</v>
      </c>
    </row>
    <row r="14715" spans="1:2">
      <c r="A14715" s="365" t="s">
        <v>14845</v>
      </c>
      <c r="B14715" s="366">
        <v>39.22</v>
      </c>
    </row>
    <row r="14716" spans="1:2">
      <c r="A14716" s="365" t="s">
        <v>14846</v>
      </c>
      <c r="B14716" s="366">
        <v>51.26</v>
      </c>
    </row>
    <row r="14717" spans="1:2">
      <c r="A14717" s="365" t="s">
        <v>14847</v>
      </c>
      <c r="B14717" s="366">
        <v>48.39</v>
      </c>
    </row>
    <row r="14718" spans="1:2">
      <c r="A14718" s="365" t="s">
        <v>14848</v>
      </c>
      <c r="B14718" s="366">
        <v>69.8</v>
      </c>
    </row>
    <row r="14719" spans="1:2">
      <c r="A14719" s="365" t="s">
        <v>14849</v>
      </c>
      <c r="B14719" s="366">
        <v>66.930000000000007</v>
      </c>
    </row>
    <row r="14720" spans="1:2">
      <c r="A14720" s="365" t="s">
        <v>14850</v>
      </c>
      <c r="B14720" s="366">
        <v>35.11</v>
      </c>
    </row>
    <row r="14721" spans="1:2">
      <c r="A14721" s="365" t="s">
        <v>14851</v>
      </c>
      <c r="B14721" s="366">
        <v>32.24</v>
      </c>
    </row>
    <row r="14722" spans="1:2">
      <c r="A14722" s="365" t="s">
        <v>14852</v>
      </c>
      <c r="B14722" s="366">
        <v>41.34</v>
      </c>
    </row>
    <row r="14723" spans="1:2">
      <c r="A14723" s="365" t="s">
        <v>14853</v>
      </c>
      <c r="B14723" s="366">
        <v>38.47</v>
      </c>
    </row>
    <row r="14724" spans="1:2">
      <c r="A14724" s="365" t="s">
        <v>14854</v>
      </c>
      <c r="B14724" s="366">
        <v>44.75</v>
      </c>
    </row>
    <row r="14725" spans="1:2">
      <c r="A14725" s="365" t="s">
        <v>14855</v>
      </c>
      <c r="B14725" s="366">
        <v>41.88</v>
      </c>
    </row>
    <row r="14726" spans="1:2">
      <c r="A14726" s="365" t="s">
        <v>14856</v>
      </c>
      <c r="B14726" s="366">
        <v>58.08</v>
      </c>
    </row>
    <row r="14727" spans="1:2">
      <c r="A14727" s="365" t="s">
        <v>14857</v>
      </c>
      <c r="B14727" s="366">
        <v>55.21</v>
      </c>
    </row>
    <row r="14728" spans="1:2">
      <c r="A14728" s="365" t="s">
        <v>14858</v>
      </c>
      <c r="B14728" s="366">
        <v>61.68</v>
      </c>
    </row>
    <row r="14729" spans="1:2">
      <c r="A14729" s="365" t="s">
        <v>14859</v>
      </c>
      <c r="B14729" s="366">
        <v>58.81</v>
      </c>
    </row>
    <row r="14730" spans="1:2">
      <c r="A14730" s="365" t="s">
        <v>14860</v>
      </c>
      <c r="B14730" s="366">
        <v>27.79</v>
      </c>
    </row>
    <row r="14731" spans="1:2">
      <c r="A14731" s="365" t="s">
        <v>14861</v>
      </c>
      <c r="B14731" s="366">
        <v>24.92</v>
      </c>
    </row>
    <row r="14732" spans="1:2">
      <c r="A14732" s="365" t="s">
        <v>14862</v>
      </c>
      <c r="B14732" s="366">
        <v>34.58</v>
      </c>
    </row>
    <row r="14733" spans="1:2">
      <c r="A14733" s="365" t="s">
        <v>14863</v>
      </c>
      <c r="B14733" s="366">
        <v>31.71</v>
      </c>
    </row>
    <row r="14734" spans="1:2">
      <c r="A14734" s="365" t="s">
        <v>14864</v>
      </c>
      <c r="B14734" s="366">
        <v>41.73</v>
      </c>
    </row>
    <row r="14735" spans="1:2">
      <c r="A14735" s="365" t="s">
        <v>14865</v>
      </c>
      <c r="B14735" s="366">
        <v>38.86</v>
      </c>
    </row>
    <row r="14736" spans="1:2">
      <c r="A14736" s="365" t="s">
        <v>14866</v>
      </c>
      <c r="B14736" s="366">
        <v>47.94</v>
      </c>
    </row>
    <row r="14737" spans="1:2">
      <c r="A14737" s="365" t="s">
        <v>14867</v>
      </c>
      <c r="B14737" s="366">
        <v>45.07</v>
      </c>
    </row>
    <row r="14738" spans="1:2">
      <c r="A14738" s="365" t="s">
        <v>14868</v>
      </c>
      <c r="B14738" s="366">
        <v>63.54</v>
      </c>
    </row>
    <row r="14739" spans="1:2">
      <c r="A14739" s="365" t="s">
        <v>14869</v>
      </c>
      <c r="B14739" s="366">
        <v>60.67</v>
      </c>
    </row>
    <row r="14740" spans="1:2">
      <c r="A14740" s="365" t="s">
        <v>14870</v>
      </c>
      <c r="B14740" s="366">
        <v>90.01</v>
      </c>
    </row>
    <row r="14741" spans="1:2">
      <c r="A14741" s="365" t="s">
        <v>14871</v>
      </c>
      <c r="B14741" s="366">
        <v>87.14</v>
      </c>
    </row>
    <row r="14742" spans="1:2">
      <c r="A14742" s="365" t="s">
        <v>14872</v>
      </c>
      <c r="B14742" s="366">
        <v>33.81</v>
      </c>
    </row>
    <row r="14743" spans="1:2">
      <c r="A14743" s="365" t="s">
        <v>14873</v>
      </c>
      <c r="B14743" s="366">
        <v>30.94</v>
      </c>
    </row>
    <row r="14744" spans="1:2">
      <c r="A14744" s="365" t="s">
        <v>14874</v>
      </c>
      <c r="B14744" s="366">
        <v>45.64</v>
      </c>
    </row>
    <row r="14745" spans="1:2">
      <c r="A14745" s="365" t="s">
        <v>14875</v>
      </c>
      <c r="B14745" s="366">
        <v>42.77</v>
      </c>
    </row>
    <row r="14746" spans="1:2">
      <c r="A14746" s="365" t="s">
        <v>14876</v>
      </c>
      <c r="B14746" s="366">
        <v>52.31</v>
      </c>
    </row>
    <row r="14747" spans="1:2">
      <c r="A14747" s="365" t="s">
        <v>14877</v>
      </c>
      <c r="B14747" s="366">
        <v>49.44</v>
      </c>
    </row>
    <row r="14748" spans="1:2">
      <c r="A14748" s="365" t="s">
        <v>14878</v>
      </c>
      <c r="B14748" s="366">
        <v>62.58</v>
      </c>
    </row>
    <row r="14749" spans="1:2">
      <c r="A14749" s="365" t="s">
        <v>14879</v>
      </c>
      <c r="B14749" s="366">
        <v>59.71</v>
      </c>
    </row>
    <row r="14750" spans="1:2">
      <c r="A14750" s="365" t="s">
        <v>14880</v>
      </c>
      <c r="B14750" s="366">
        <v>123.14</v>
      </c>
    </row>
    <row r="14751" spans="1:2">
      <c r="A14751" s="365" t="s">
        <v>14881</v>
      </c>
      <c r="B14751" s="366">
        <v>120.27</v>
      </c>
    </row>
    <row r="14752" spans="1:2">
      <c r="A14752" s="365" t="s">
        <v>14882</v>
      </c>
      <c r="B14752" s="366">
        <v>36.46</v>
      </c>
    </row>
    <row r="14753" spans="1:2">
      <c r="A14753" s="365" t="s">
        <v>14883</v>
      </c>
      <c r="B14753" s="366">
        <v>33.590000000000003</v>
      </c>
    </row>
    <row r="14754" spans="1:2">
      <c r="A14754" s="365" t="s">
        <v>14884</v>
      </c>
      <c r="B14754" s="366">
        <v>49.76</v>
      </c>
    </row>
    <row r="14755" spans="1:2">
      <c r="A14755" s="365" t="s">
        <v>14885</v>
      </c>
      <c r="B14755" s="366">
        <v>46.89</v>
      </c>
    </row>
    <row r="14756" spans="1:2">
      <c r="A14756" s="365" t="s">
        <v>14886</v>
      </c>
      <c r="B14756" s="366">
        <v>56.65</v>
      </c>
    </row>
    <row r="14757" spans="1:2">
      <c r="A14757" s="365" t="s">
        <v>14887</v>
      </c>
      <c r="B14757" s="366">
        <v>53.78</v>
      </c>
    </row>
    <row r="14758" spans="1:2">
      <c r="A14758" s="365" t="s">
        <v>14888</v>
      </c>
      <c r="B14758" s="366">
        <v>68.94</v>
      </c>
    </row>
    <row r="14759" spans="1:2">
      <c r="A14759" s="365" t="s">
        <v>14889</v>
      </c>
      <c r="B14759" s="366">
        <v>66.069999999999993</v>
      </c>
    </row>
    <row r="14760" spans="1:2">
      <c r="A14760" s="365" t="s">
        <v>14890</v>
      </c>
      <c r="B14760" s="366">
        <v>97.22</v>
      </c>
    </row>
    <row r="14761" spans="1:2">
      <c r="A14761" s="365" t="s">
        <v>14891</v>
      </c>
      <c r="B14761" s="366">
        <v>94.35</v>
      </c>
    </row>
    <row r="14762" spans="1:2">
      <c r="A14762" s="365" t="s">
        <v>14892</v>
      </c>
      <c r="B14762" s="366">
        <v>28.75</v>
      </c>
    </row>
    <row r="14763" spans="1:2">
      <c r="A14763" s="365" t="s">
        <v>14893</v>
      </c>
      <c r="B14763" s="366">
        <v>25.88</v>
      </c>
    </row>
    <row r="14764" spans="1:2">
      <c r="A14764" s="365" t="s">
        <v>14894</v>
      </c>
      <c r="B14764" s="366">
        <v>31.29</v>
      </c>
    </row>
    <row r="14765" spans="1:2">
      <c r="A14765" s="365" t="s">
        <v>14895</v>
      </c>
      <c r="B14765" s="366">
        <v>28.42</v>
      </c>
    </row>
    <row r="14766" spans="1:2">
      <c r="A14766" s="365" t="s">
        <v>14896</v>
      </c>
      <c r="B14766" s="366">
        <v>33.590000000000003</v>
      </c>
    </row>
    <row r="14767" spans="1:2">
      <c r="A14767" s="365" t="s">
        <v>14897</v>
      </c>
      <c r="B14767" s="366">
        <v>30.72</v>
      </c>
    </row>
    <row r="14768" spans="1:2">
      <c r="A14768" s="365" t="s">
        <v>14898</v>
      </c>
      <c r="B14768" s="366">
        <v>35.979999999999997</v>
      </c>
    </row>
    <row r="14769" spans="1:2">
      <c r="A14769" s="365" t="s">
        <v>14899</v>
      </c>
      <c r="B14769" s="366">
        <v>33.11</v>
      </c>
    </row>
    <row r="14770" spans="1:2">
      <c r="A14770" s="365" t="s">
        <v>14900</v>
      </c>
      <c r="B14770" s="366">
        <v>40.74</v>
      </c>
    </row>
    <row r="14771" spans="1:2">
      <c r="A14771" s="365" t="s">
        <v>14901</v>
      </c>
      <c r="B14771" s="366">
        <v>37.869999999999997</v>
      </c>
    </row>
    <row r="14772" spans="1:2">
      <c r="A14772" s="365" t="s">
        <v>14902</v>
      </c>
      <c r="B14772" s="366">
        <v>45.41</v>
      </c>
    </row>
    <row r="14773" spans="1:2">
      <c r="A14773" s="365" t="s">
        <v>14903</v>
      </c>
      <c r="B14773" s="366">
        <v>42.54</v>
      </c>
    </row>
    <row r="14774" spans="1:2">
      <c r="A14774" s="365" t="s">
        <v>14904</v>
      </c>
      <c r="B14774" s="366">
        <v>30.65</v>
      </c>
    </row>
    <row r="14775" spans="1:2">
      <c r="A14775" s="365" t="s">
        <v>14905</v>
      </c>
      <c r="B14775" s="366">
        <v>27.78</v>
      </c>
    </row>
    <row r="14776" spans="1:2">
      <c r="A14776" s="365" t="s">
        <v>14906</v>
      </c>
      <c r="B14776" s="366">
        <v>36.61</v>
      </c>
    </row>
    <row r="14777" spans="1:2">
      <c r="A14777" s="365" t="s">
        <v>14907</v>
      </c>
      <c r="B14777" s="366">
        <v>33.74</v>
      </c>
    </row>
    <row r="14778" spans="1:2">
      <c r="A14778" s="365" t="s">
        <v>14908</v>
      </c>
      <c r="B14778" s="366">
        <v>39.32</v>
      </c>
    </row>
    <row r="14779" spans="1:2">
      <c r="A14779" s="365" t="s">
        <v>14909</v>
      </c>
      <c r="B14779" s="366">
        <v>36.450000000000003</v>
      </c>
    </row>
    <row r="14780" spans="1:2">
      <c r="A14780" s="365" t="s">
        <v>14910</v>
      </c>
      <c r="B14780" s="366">
        <v>43.76</v>
      </c>
    </row>
    <row r="14781" spans="1:2">
      <c r="A14781" s="365" t="s">
        <v>14911</v>
      </c>
      <c r="B14781" s="366">
        <v>40.89</v>
      </c>
    </row>
    <row r="14782" spans="1:2">
      <c r="A14782" s="365" t="s">
        <v>14912</v>
      </c>
      <c r="B14782" s="366">
        <v>48.4</v>
      </c>
    </row>
    <row r="14783" spans="1:2">
      <c r="A14783" s="365" t="s">
        <v>14913</v>
      </c>
      <c r="B14783" s="366">
        <v>45.53</v>
      </c>
    </row>
    <row r="14784" spans="1:2">
      <c r="A14784" s="365" t="s">
        <v>14914</v>
      </c>
      <c r="B14784" s="366">
        <v>37.700000000000003</v>
      </c>
    </row>
    <row r="14785" spans="1:2">
      <c r="A14785" s="365" t="s">
        <v>14915</v>
      </c>
      <c r="B14785" s="366">
        <v>34.83</v>
      </c>
    </row>
    <row r="14786" spans="1:2">
      <c r="A14786" s="365" t="s">
        <v>14916</v>
      </c>
      <c r="B14786" s="366">
        <v>40.229999999999997</v>
      </c>
    </row>
    <row r="14787" spans="1:2">
      <c r="A14787" s="365" t="s">
        <v>14917</v>
      </c>
      <c r="B14787" s="366">
        <v>37.36</v>
      </c>
    </row>
    <row r="14788" spans="1:2">
      <c r="A14788" s="365" t="s">
        <v>14918</v>
      </c>
      <c r="B14788" s="366">
        <v>42.94</v>
      </c>
    </row>
    <row r="14789" spans="1:2">
      <c r="A14789" s="365" t="s">
        <v>14919</v>
      </c>
      <c r="B14789" s="366">
        <v>40.07</v>
      </c>
    </row>
    <row r="14790" spans="1:2">
      <c r="A14790" s="365" t="s">
        <v>14920</v>
      </c>
      <c r="B14790" s="366">
        <v>47.08</v>
      </c>
    </row>
    <row r="14791" spans="1:2">
      <c r="A14791" s="365" t="s">
        <v>14921</v>
      </c>
      <c r="B14791" s="366">
        <v>44.21</v>
      </c>
    </row>
    <row r="14792" spans="1:2">
      <c r="A14792" s="365" t="s">
        <v>14922</v>
      </c>
      <c r="B14792" s="366">
        <v>51.72</v>
      </c>
    </row>
    <row r="14793" spans="1:2">
      <c r="A14793" s="365" t="s">
        <v>14923</v>
      </c>
      <c r="B14793" s="366">
        <v>48.85</v>
      </c>
    </row>
    <row r="14794" spans="1:2">
      <c r="A14794" s="365" t="s">
        <v>14924</v>
      </c>
      <c r="B14794" s="366">
        <v>28.75</v>
      </c>
    </row>
    <row r="14795" spans="1:2">
      <c r="A14795" s="365" t="s">
        <v>14925</v>
      </c>
      <c r="B14795" s="366">
        <v>25.88</v>
      </c>
    </row>
    <row r="14796" spans="1:2">
      <c r="A14796" s="365" t="s">
        <v>14926</v>
      </c>
      <c r="B14796" s="366">
        <v>31.29</v>
      </c>
    </row>
    <row r="14797" spans="1:2">
      <c r="A14797" s="365" t="s">
        <v>14927</v>
      </c>
      <c r="B14797" s="366">
        <v>28.42</v>
      </c>
    </row>
    <row r="14798" spans="1:2">
      <c r="A14798" s="365" t="s">
        <v>14928</v>
      </c>
      <c r="B14798" s="366">
        <v>33.590000000000003</v>
      </c>
    </row>
    <row r="14799" spans="1:2">
      <c r="A14799" s="365" t="s">
        <v>14929</v>
      </c>
      <c r="B14799" s="366">
        <v>30.72</v>
      </c>
    </row>
    <row r="14800" spans="1:2">
      <c r="A14800" s="365" t="s">
        <v>14930</v>
      </c>
      <c r="B14800" s="366">
        <v>35.979999999999997</v>
      </c>
    </row>
    <row r="14801" spans="1:2">
      <c r="A14801" s="365" t="s">
        <v>14931</v>
      </c>
      <c r="B14801" s="366">
        <v>33.11</v>
      </c>
    </row>
    <row r="14802" spans="1:2">
      <c r="A14802" s="365" t="s">
        <v>14932</v>
      </c>
      <c r="B14802" s="366">
        <v>40.56</v>
      </c>
    </row>
    <row r="14803" spans="1:2">
      <c r="A14803" s="365" t="s">
        <v>14933</v>
      </c>
      <c r="B14803" s="366">
        <v>37.69</v>
      </c>
    </row>
    <row r="14804" spans="1:2">
      <c r="A14804" s="365" t="s">
        <v>14934</v>
      </c>
      <c r="B14804" s="366">
        <v>45.41</v>
      </c>
    </row>
    <row r="14805" spans="1:2">
      <c r="A14805" s="365" t="s">
        <v>14935</v>
      </c>
      <c r="B14805" s="366">
        <v>42.54</v>
      </c>
    </row>
    <row r="14806" spans="1:2">
      <c r="A14806" s="365" t="s">
        <v>14936</v>
      </c>
      <c r="B14806" s="366">
        <v>30.65</v>
      </c>
    </row>
    <row r="14807" spans="1:2">
      <c r="A14807" s="365" t="s">
        <v>14937</v>
      </c>
      <c r="B14807" s="366">
        <v>27.78</v>
      </c>
    </row>
    <row r="14808" spans="1:2">
      <c r="A14808" s="365" t="s">
        <v>14938</v>
      </c>
      <c r="B14808" s="366">
        <v>36.61</v>
      </c>
    </row>
    <row r="14809" spans="1:2">
      <c r="A14809" s="365" t="s">
        <v>14939</v>
      </c>
      <c r="B14809" s="366">
        <v>33.74</v>
      </c>
    </row>
    <row r="14810" spans="1:2">
      <c r="A14810" s="365" t="s">
        <v>14940</v>
      </c>
      <c r="B14810" s="366">
        <v>39.32</v>
      </c>
    </row>
    <row r="14811" spans="1:2">
      <c r="A14811" s="365" t="s">
        <v>14941</v>
      </c>
      <c r="B14811" s="366">
        <v>36.450000000000003</v>
      </c>
    </row>
    <row r="14812" spans="1:2">
      <c r="A14812" s="365" t="s">
        <v>14942</v>
      </c>
      <c r="B14812" s="366">
        <v>43.57</v>
      </c>
    </row>
    <row r="14813" spans="1:2">
      <c r="A14813" s="365" t="s">
        <v>14943</v>
      </c>
      <c r="B14813" s="366">
        <v>40.700000000000003</v>
      </c>
    </row>
    <row r="14814" spans="1:2">
      <c r="A14814" s="365" t="s">
        <v>14944</v>
      </c>
      <c r="B14814" s="366">
        <v>48.4</v>
      </c>
    </row>
    <row r="14815" spans="1:2">
      <c r="A14815" s="365" t="s">
        <v>14945</v>
      </c>
      <c r="B14815" s="366">
        <v>45.53</v>
      </c>
    </row>
    <row r="14816" spans="1:2">
      <c r="A14816" s="365" t="s">
        <v>14946</v>
      </c>
      <c r="B14816" s="366">
        <v>37.700000000000003</v>
      </c>
    </row>
    <row r="14817" spans="1:2">
      <c r="A14817" s="365" t="s">
        <v>14947</v>
      </c>
      <c r="B14817" s="366">
        <v>34.83</v>
      </c>
    </row>
    <row r="14818" spans="1:2">
      <c r="A14818" s="365" t="s">
        <v>14948</v>
      </c>
      <c r="B14818" s="366">
        <v>40.229999999999997</v>
      </c>
    </row>
    <row r="14819" spans="1:2">
      <c r="A14819" s="365" t="s">
        <v>14949</v>
      </c>
      <c r="B14819" s="366">
        <v>37.36</v>
      </c>
    </row>
    <row r="14820" spans="1:2">
      <c r="A14820" s="365" t="s">
        <v>14950</v>
      </c>
      <c r="B14820" s="366">
        <v>42.94</v>
      </c>
    </row>
    <row r="14821" spans="1:2">
      <c r="A14821" s="365" t="s">
        <v>14951</v>
      </c>
      <c r="B14821" s="366">
        <v>40.07</v>
      </c>
    </row>
    <row r="14822" spans="1:2">
      <c r="A14822" s="365" t="s">
        <v>14952</v>
      </c>
      <c r="B14822" s="366">
        <v>42.85</v>
      </c>
    </row>
    <row r="14823" spans="1:2">
      <c r="A14823" s="365" t="s">
        <v>14953</v>
      </c>
      <c r="B14823" s="366">
        <v>39.979999999999997</v>
      </c>
    </row>
    <row r="14824" spans="1:2">
      <c r="A14824" s="365" t="s">
        <v>14954</v>
      </c>
      <c r="B14824" s="366">
        <v>51.72</v>
      </c>
    </row>
    <row r="14825" spans="1:2">
      <c r="A14825" s="365" t="s">
        <v>14955</v>
      </c>
      <c r="B14825" s="366">
        <v>48.85</v>
      </c>
    </row>
    <row r="14826" spans="1:2">
      <c r="A14826" s="365" t="s">
        <v>14956</v>
      </c>
      <c r="B14826" s="366">
        <v>35.840000000000003</v>
      </c>
    </row>
    <row r="14827" spans="1:2">
      <c r="A14827" s="365" t="s">
        <v>14957</v>
      </c>
      <c r="B14827" s="366">
        <v>32.97</v>
      </c>
    </row>
    <row r="14828" spans="1:2">
      <c r="A14828" s="365" t="s">
        <v>14958</v>
      </c>
      <c r="B14828" s="366">
        <v>39.340000000000003</v>
      </c>
    </row>
    <row r="14829" spans="1:2">
      <c r="A14829" s="365" t="s">
        <v>14959</v>
      </c>
      <c r="B14829" s="366">
        <v>36.47</v>
      </c>
    </row>
    <row r="14830" spans="1:2">
      <c r="A14830" s="365" t="s">
        <v>14960</v>
      </c>
      <c r="B14830" s="366">
        <v>42.64</v>
      </c>
    </row>
    <row r="14831" spans="1:2">
      <c r="A14831" s="365" t="s">
        <v>14961</v>
      </c>
      <c r="B14831" s="366">
        <v>39.770000000000003</v>
      </c>
    </row>
    <row r="14832" spans="1:2">
      <c r="A14832" s="365" t="s">
        <v>14962</v>
      </c>
      <c r="B14832" s="366">
        <v>46.25</v>
      </c>
    </row>
    <row r="14833" spans="1:2">
      <c r="A14833" s="365" t="s">
        <v>14963</v>
      </c>
      <c r="B14833" s="366">
        <v>43.38</v>
      </c>
    </row>
    <row r="14834" spans="1:2">
      <c r="A14834" s="365" t="s">
        <v>14964</v>
      </c>
      <c r="B14834" s="366">
        <v>57.67</v>
      </c>
    </row>
    <row r="14835" spans="1:2">
      <c r="A14835" s="365" t="s">
        <v>14965</v>
      </c>
      <c r="B14835" s="366">
        <v>54.8</v>
      </c>
    </row>
    <row r="14836" spans="1:2">
      <c r="A14836" s="365" t="s">
        <v>14966</v>
      </c>
      <c r="B14836" s="366">
        <v>72.459999999999994</v>
      </c>
    </row>
    <row r="14837" spans="1:2">
      <c r="A14837" s="365" t="s">
        <v>14967</v>
      </c>
      <c r="B14837" s="366">
        <v>69.59</v>
      </c>
    </row>
    <row r="14838" spans="1:2">
      <c r="A14838" s="365" t="s">
        <v>14968</v>
      </c>
      <c r="B14838" s="366">
        <v>45.06</v>
      </c>
    </row>
    <row r="14839" spans="1:2">
      <c r="A14839" s="365" t="s">
        <v>14969</v>
      </c>
      <c r="B14839" s="366">
        <v>42.19</v>
      </c>
    </row>
    <row r="14840" spans="1:2">
      <c r="A14840" s="365" t="s">
        <v>14970</v>
      </c>
      <c r="B14840" s="366">
        <v>48.99</v>
      </c>
    </row>
    <row r="14841" spans="1:2">
      <c r="A14841" s="365" t="s">
        <v>14971</v>
      </c>
      <c r="B14841" s="366">
        <v>46.12</v>
      </c>
    </row>
    <row r="14842" spans="1:2">
      <c r="A14842" s="365" t="s">
        <v>14972</v>
      </c>
      <c r="B14842" s="366">
        <v>52.61</v>
      </c>
    </row>
    <row r="14843" spans="1:2">
      <c r="A14843" s="365" t="s">
        <v>14973</v>
      </c>
      <c r="B14843" s="366">
        <v>49.74</v>
      </c>
    </row>
    <row r="14844" spans="1:2">
      <c r="A14844" s="365" t="s">
        <v>14974</v>
      </c>
      <c r="B14844" s="366">
        <v>58.77</v>
      </c>
    </row>
    <row r="14845" spans="1:2">
      <c r="A14845" s="365" t="s">
        <v>14975</v>
      </c>
      <c r="B14845" s="366">
        <v>55.9</v>
      </c>
    </row>
    <row r="14846" spans="1:2">
      <c r="A14846" s="365" t="s">
        <v>14976</v>
      </c>
      <c r="B14846" s="366">
        <v>78.94</v>
      </c>
    </row>
    <row r="14847" spans="1:2">
      <c r="A14847" s="365" t="s">
        <v>14977</v>
      </c>
      <c r="B14847" s="366">
        <v>76.069999999999993</v>
      </c>
    </row>
    <row r="14848" spans="1:2">
      <c r="A14848" s="365" t="s">
        <v>14978</v>
      </c>
      <c r="B14848" s="366">
        <v>45.01</v>
      </c>
    </row>
    <row r="14849" spans="1:2">
      <c r="A14849" s="365" t="s">
        <v>14979</v>
      </c>
      <c r="B14849" s="366">
        <v>42.14</v>
      </c>
    </row>
    <row r="14850" spans="1:2">
      <c r="A14850" s="365" t="s">
        <v>14980</v>
      </c>
      <c r="B14850" s="366">
        <v>56.22</v>
      </c>
    </row>
    <row r="14851" spans="1:2">
      <c r="A14851" s="365" t="s">
        <v>14981</v>
      </c>
      <c r="B14851" s="366">
        <v>53.35</v>
      </c>
    </row>
    <row r="14852" spans="1:2">
      <c r="A14852" s="365" t="s">
        <v>14982</v>
      </c>
      <c r="B14852" s="366">
        <v>64.63</v>
      </c>
    </row>
    <row r="14853" spans="1:2">
      <c r="A14853" s="365" t="s">
        <v>14983</v>
      </c>
      <c r="B14853" s="366">
        <v>61.76</v>
      </c>
    </row>
    <row r="14854" spans="1:2">
      <c r="A14854" s="365" t="s">
        <v>14984</v>
      </c>
      <c r="B14854" s="366">
        <v>74.98</v>
      </c>
    </row>
    <row r="14855" spans="1:2">
      <c r="A14855" s="365" t="s">
        <v>14985</v>
      </c>
      <c r="B14855" s="366">
        <v>72.11</v>
      </c>
    </row>
    <row r="14856" spans="1:2">
      <c r="A14856" s="365" t="s">
        <v>14986</v>
      </c>
      <c r="B14856" s="366">
        <v>86.03</v>
      </c>
    </row>
    <row r="14857" spans="1:2">
      <c r="A14857" s="365" t="s">
        <v>14987</v>
      </c>
      <c r="B14857" s="366">
        <v>83.16</v>
      </c>
    </row>
    <row r="14858" spans="1:2">
      <c r="A14858" s="365" t="s">
        <v>14988</v>
      </c>
      <c r="B14858" s="366">
        <v>28.86</v>
      </c>
    </row>
    <row r="14859" spans="1:2">
      <c r="A14859" s="365" t="s">
        <v>14989</v>
      </c>
      <c r="B14859" s="366">
        <v>25.99</v>
      </c>
    </row>
    <row r="14860" spans="1:2">
      <c r="A14860" s="365" t="s">
        <v>14990</v>
      </c>
      <c r="B14860" s="366">
        <v>37.47</v>
      </c>
    </row>
    <row r="14861" spans="1:2">
      <c r="A14861" s="365" t="s">
        <v>14991</v>
      </c>
      <c r="B14861" s="366">
        <v>34.6</v>
      </c>
    </row>
    <row r="14862" spans="1:2">
      <c r="A14862" s="365" t="s">
        <v>14992</v>
      </c>
      <c r="B14862" s="366">
        <v>40.57</v>
      </c>
    </row>
    <row r="14863" spans="1:2">
      <c r="A14863" s="365" t="s">
        <v>14993</v>
      </c>
      <c r="B14863" s="366">
        <v>37.700000000000003</v>
      </c>
    </row>
    <row r="14864" spans="1:2">
      <c r="A14864" s="365" t="s">
        <v>14994</v>
      </c>
      <c r="B14864" s="366">
        <v>43.14</v>
      </c>
    </row>
    <row r="14865" spans="1:2">
      <c r="A14865" s="365" t="s">
        <v>14995</v>
      </c>
      <c r="B14865" s="366">
        <v>40.270000000000003</v>
      </c>
    </row>
    <row r="14866" spans="1:2">
      <c r="A14866" s="365" t="s">
        <v>14996</v>
      </c>
      <c r="B14866" s="366">
        <v>47.44</v>
      </c>
    </row>
    <row r="14867" spans="1:2">
      <c r="A14867" s="365" t="s">
        <v>14997</v>
      </c>
      <c r="B14867" s="366">
        <v>44.57</v>
      </c>
    </row>
    <row r="14868" spans="1:2">
      <c r="A14868" s="365" t="s">
        <v>14998</v>
      </c>
      <c r="B14868" s="366">
        <v>57.56</v>
      </c>
    </row>
    <row r="14869" spans="1:2">
      <c r="A14869" s="365" t="s">
        <v>14999</v>
      </c>
      <c r="B14869" s="366">
        <v>54.69</v>
      </c>
    </row>
    <row r="14870" spans="1:2">
      <c r="A14870" s="365" t="s">
        <v>15000</v>
      </c>
      <c r="B14870" s="366">
        <v>46.57</v>
      </c>
    </row>
    <row r="14871" spans="1:2">
      <c r="A14871" s="365" t="s">
        <v>15001</v>
      </c>
      <c r="B14871" s="366">
        <v>43.7</v>
      </c>
    </row>
    <row r="14872" spans="1:2">
      <c r="A14872" s="365" t="s">
        <v>15002</v>
      </c>
      <c r="B14872" s="366">
        <v>41.81</v>
      </c>
    </row>
    <row r="14873" spans="1:2">
      <c r="A14873" s="365" t="s">
        <v>15003</v>
      </c>
      <c r="B14873" s="366">
        <v>38.94</v>
      </c>
    </row>
    <row r="14874" spans="1:2">
      <c r="A14874" s="365" t="s">
        <v>15004</v>
      </c>
      <c r="B14874" s="366">
        <v>60.16</v>
      </c>
    </row>
    <row r="14875" spans="1:2">
      <c r="A14875" s="365" t="s">
        <v>15005</v>
      </c>
      <c r="B14875" s="366">
        <v>57.29</v>
      </c>
    </row>
    <row r="14876" spans="1:2">
      <c r="A14876" s="365" t="s">
        <v>15006</v>
      </c>
      <c r="B14876" s="366">
        <v>53.57</v>
      </c>
    </row>
    <row r="14877" spans="1:2">
      <c r="A14877" s="365" t="s">
        <v>15007</v>
      </c>
      <c r="B14877" s="366">
        <v>50.7</v>
      </c>
    </row>
    <row r="14878" spans="1:2">
      <c r="A14878" s="365" t="s">
        <v>15008</v>
      </c>
      <c r="B14878" s="366">
        <v>61.89</v>
      </c>
    </row>
    <row r="14879" spans="1:2">
      <c r="A14879" s="365" t="s">
        <v>15009</v>
      </c>
      <c r="B14879" s="366">
        <v>59.02</v>
      </c>
    </row>
    <row r="14880" spans="1:2">
      <c r="A14880" s="365" t="s">
        <v>15010</v>
      </c>
      <c r="B14880" s="366">
        <v>40.049999999999997</v>
      </c>
    </row>
    <row r="14881" spans="1:2">
      <c r="A14881" s="365" t="s">
        <v>15011</v>
      </c>
      <c r="B14881" s="366">
        <v>37.18</v>
      </c>
    </row>
    <row r="14882" spans="1:2">
      <c r="A14882" s="365" t="s">
        <v>15012</v>
      </c>
      <c r="B14882" s="366">
        <v>44.69</v>
      </c>
    </row>
    <row r="14883" spans="1:2">
      <c r="A14883" s="365" t="s">
        <v>15013</v>
      </c>
      <c r="B14883" s="366">
        <v>41.82</v>
      </c>
    </row>
    <row r="14884" spans="1:2">
      <c r="A14884" s="365" t="s">
        <v>15014</v>
      </c>
      <c r="B14884" s="366">
        <v>47.67</v>
      </c>
    </row>
    <row r="14885" spans="1:2">
      <c r="A14885" s="365" t="s">
        <v>15015</v>
      </c>
      <c r="B14885" s="366">
        <v>44.8</v>
      </c>
    </row>
    <row r="14886" spans="1:2">
      <c r="A14886" s="365" t="s">
        <v>15016</v>
      </c>
      <c r="B14886" s="366">
        <v>54.11</v>
      </c>
    </row>
    <row r="14887" spans="1:2">
      <c r="A14887" s="365" t="s">
        <v>15017</v>
      </c>
      <c r="B14887" s="366">
        <v>51.24</v>
      </c>
    </row>
    <row r="14888" spans="1:2">
      <c r="A14888" s="365" t="s">
        <v>15018</v>
      </c>
      <c r="B14888" s="366">
        <v>61.68</v>
      </c>
    </row>
    <row r="14889" spans="1:2">
      <c r="A14889" s="365" t="s">
        <v>15019</v>
      </c>
      <c r="B14889" s="366">
        <v>58.81</v>
      </c>
    </row>
    <row r="14890" spans="1:2">
      <c r="A14890" s="365" t="s">
        <v>15020</v>
      </c>
      <c r="B14890" s="366">
        <v>29.78</v>
      </c>
    </row>
    <row r="14891" spans="1:2">
      <c r="A14891" s="365" t="s">
        <v>15021</v>
      </c>
      <c r="B14891" s="366">
        <v>26.91</v>
      </c>
    </row>
    <row r="14892" spans="1:2">
      <c r="A14892" s="365" t="s">
        <v>15022</v>
      </c>
      <c r="B14892" s="366">
        <v>32.200000000000003</v>
      </c>
    </row>
    <row r="14893" spans="1:2">
      <c r="A14893" s="365" t="s">
        <v>15023</v>
      </c>
      <c r="B14893" s="366">
        <v>29.33</v>
      </c>
    </row>
    <row r="14894" spans="1:2">
      <c r="A14894" s="365" t="s">
        <v>15024</v>
      </c>
      <c r="B14894" s="366">
        <v>53.13</v>
      </c>
    </row>
    <row r="14895" spans="1:2">
      <c r="A14895" s="365" t="s">
        <v>15025</v>
      </c>
      <c r="B14895" s="366">
        <v>50.26</v>
      </c>
    </row>
    <row r="14896" spans="1:2">
      <c r="A14896" s="365" t="s">
        <v>15026</v>
      </c>
      <c r="B14896" s="366">
        <v>60.16</v>
      </c>
    </row>
    <row r="14897" spans="1:2">
      <c r="A14897" s="365" t="s">
        <v>15027</v>
      </c>
      <c r="B14897" s="366">
        <v>57.29</v>
      </c>
    </row>
    <row r="14898" spans="1:2">
      <c r="A14898" s="365" t="s">
        <v>15028</v>
      </c>
      <c r="B14898" s="366">
        <v>62.87</v>
      </c>
    </row>
    <row r="14899" spans="1:2">
      <c r="A14899" s="365" t="s">
        <v>15029</v>
      </c>
      <c r="B14899" s="366">
        <v>60</v>
      </c>
    </row>
    <row r="14900" spans="1:2">
      <c r="A14900" s="365" t="s">
        <v>15030</v>
      </c>
      <c r="B14900" s="366">
        <v>81.16</v>
      </c>
    </row>
    <row r="14901" spans="1:2">
      <c r="A14901" s="365" t="s">
        <v>15031</v>
      </c>
      <c r="B14901" s="366">
        <v>78.290000000000006</v>
      </c>
    </row>
    <row r="14902" spans="1:2">
      <c r="A14902" s="365" t="s">
        <v>15032</v>
      </c>
      <c r="B14902" s="366">
        <v>50.94</v>
      </c>
    </row>
    <row r="14903" spans="1:2">
      <c r="A14903" s="365" t="s">
        <v>15033</v>
      </c>
      <c r="B14903" s="366">
        <v>48.07</v>
      </c>
    </row>
    <row r="14904" spans="1:2">
      <c r="A14904" s="365" t="s">
        <v>15034</v>
      </c>
      <c r="B14904" s="366">
        <v>53.51</v>
      </c>
    </row>
    <row r="14905" spans="1:2">
      <c r="A14905" s="365" t="s">
        <v>15035</v>
      </c>
      <c r="B14905" s="366">
        <v>50.64</v>
      </c>
    </row>
    <row r="14906" spans="1:2">
      <c r="A14906" s="365" t="s">
        <v>15036</v>
      </c>
      <c r="B14906" s="366">
        <v>69.819999999999993</v>
      </c>
    </row>
    <row r="14907" spans="1:2">
      <c r="A14907" s="365" t="s">
        <v>15037</v>
      </c>
      <c r="B14907" s="366">
        <v>66.95</v>
      </c>
    </row>
    <row r="14908" spans="1:2">
      <c r="A14908" s="365" t="s">
        <v>15038</v>
      </c>
      <c r="B14908" s="366">
        <v>70.73</v>
      </c>
    </row>
    <row r="14909" spans="1:2">
      <c r="A14909" s="365" t="s">
        <v>15039</v>
      </c>
      <c r="B14909" s="366">
        <v>67.86</v>
      </c>
    </row>
    <row r="14910" spans="1:2">
      <c r="A14910" s="365" t="s">
        <v>15040</v>
      </c>
      <c r="B14910" s="366">
        <v>91.69</v>
      </c>
    </row>
    <row r="14911" spans="1:2">
      <c r="A14911" s="365" t="s">
        <v>15041</v>
      </c>
      <c r="B14911" s="366">
        <v>88.82</v>
      </c>
    </row>
    <row r="14912" spans="1:2">
      <c r="A14912" s="365" t="s">
        <v>15042</v>
      </c>
      <c r="B14912" s="366">
        <v>57.56</v>
      </c>
    </row>
    <row r="14913" spans="1:2">
      <c r="A14913" s="365" t="s">
        <v>15043</v>
      </c>
      <c r="B14913" s="366">
        <v>54.69</v>
      </c>
    </row>
    <row r="14914" spans="1:2">
      <c r="A14914" s="365" t="s">
        <v>15044</v>
      </c>
      <c r="B14914" s="366">
        <v>60.55</v>
      </c>
    </row>
    <row r="14915" spans="1:2">
      <c r="A14915" s="365" t="s">
        <v>15045</v>
      </c>
      <c r="B14915" s="366">
        <v>57.68</v>
      </c>
    </row>
    <row r="14916" spans="1:2">
      <c r="A14916" s="365" t="s">
        <v>15046</v>
      </c>
      <c r="B14916" s="366">
        <v>76.92</v>
      </c>
    </row>
    <row r="14917" spans="1:2">
      <c r="A14917" s="365" t="s">
        <v>15047</v>
      </c>
      <c r="B14917" s="366">
        <v>74.05</v>
      </c>
    </row>
    <row r="14918" spans="1:2">
      <c r="A14918" s="365" t="s">
        <v>15048</v>
      </c>
      <c r="B14918" s="366">
        <v>87.95</v>
      </c>
    </row>
    <row r="14919" spans="1:2">
      <c r="A14919" s="365" t="s">
        <v>15049</v>
      </c>
      <c r="B14919" s="366">
        <v>85.08</v>
      </c>
    </row>
    <row r="14920" spans="1:2">
      <c r="A14920" s="365" t="s">
        <v>15050</v>
      </c>
      <c r="B14920" s="366">
        <v>97.22</v>
      </c>
    </row>
    <row r="14921" spans="1:2">
      <c r="A14921" s="365" t="s">
        <v>15051</v>
      </c>
      <c r="B14921" s="366">
        <v>94.35</v>
      </c>
    </row>
    <row r="14922" spans="1:2">
      <c r="A14922" s="365" t="s">
        <v>15052</v>
      </c>
      <c r="B14922" s="366">
        <v>40</v>
      </c>
    </row>
    <row r="14923" spans="1:2">
      <c r="A14923" s="365" t="s">
        <v>15053</v>
      </c>
      <c r="B14923" s="366">
        <v>37.130000000000003</v>
      </c>
    </row>
    <row r="14924" spans="1:2">
      <c r="A14924" s="365" t="s">
        <v>15054</v>
      </c>
      <c r="B14924" s="366">
        <v>48.24</v>
      </c>
    </row>
    <row r="14925" spans="1:2">
      <c r="A14925" s="365" t="s">
        <v>15055</v>
      </c>
      <c r="B14925" s="366">
        <v>45.37</v>
      </c>
    </row>
    <row r="14926" spans="1:2">
      <c r="A14926" s="365" t="s">
        <v>15056</v>
      </c>
      <c r="B14926" s="366">
        <v>53.03</v>
      </c>
    </row>
    <row r="14927" spans="1:2">
      <c r="A14927" s="365" t="s">
        <v>15057</v>
      </c>
      <c r="B14927" s="366">
        <v>50.16</v>
      </c>
    </row>
    <row r="14928" spans="1:2">
      <c r="A14928" s="365" t="s">
        <v>15058</v>
      </c>
      <c r="B14928" s="366">
        <v>60.55</v>
      </c>
    </row>
    <row r="14929" spans="1:2">
      <c r="A14929" s="365" t="s">
        <v>15059</v>
      </c>
      <c r="B14929" s="366">
        <v>57.68</v>
      </c>
    </row>
    <row r="14930" spans="1:2">
      <c r="A14930" s="365" t="s">
        <v>15060</v>
      </c>
      <c r="B14930" s="366">
        <v>77.650000000000006</v>
      </c>
    </row>
    <row r="14931" spans="1:2">
      <c r="A14931" s="365" t="s">
        <v>15061</v>
      </c>
      <c r="B14931" s="366">
        <v>74.78</v>
      </c>
    </row>
    <row r="14932" spans="1:2">
      <c r="A14932" s="365" t="s">
        <v>15062</v>
      </c>
      <c r="B14932" s="366">
        <v>90.01</v>
      </c>
    </row>
    <row r="14933" spans="1:2">
      <c r="A14933" s="365" t="s">
        <v>15063</v>
      </c>
      <c r="B14933" s="366">
        <v>87.14</v>
      </c>
    </row>
    <row r="14934" spans="1:2">
      <c r="A14934" s="365" t="s">
        <v>15064</v>
      </c>
      <c r="B14934" s="366">
        <v>50.22</v>
      </c>
    </row>
    <row r="14935" spans="1:2">
      <c r="A14935" s="365" t="s">
        <v>15065</v>
      </c>
      <c r="B14935" s="366">
        <v>47.35</v>
      </c>
    </row>
    <row r="14936" spans="1:2">
      <c r="A14936" s="365" t="s">
        <v>15066</v>
      </c>
      <c r="B14936" s="366">
        <v>58.34</v>
      </c>
    </row>
    <row r="14937" spans="1:2">
      <c r="A14937" s="365" t="s">
        <v>15067</v>
      </c>
      <c r="B14937" s="366">
        <v>55.47</v>
      </c>
    </row>
    <row r="14938" spans="1:2">
      <c r="A14938" s="365" t="s">
        <v>15068</v>
      </c>
      <c r="B14938" s="366">
        <v>67.58</v>
      </c>
    </row>
    <row r="14939" spans="1:2">
      <c r="A14939" s="365" t="s">
        <v>15069</v>
      </c>
      <c r="B14939" s="366">
        <v>64.709999999999994</v>
      </c>
    </row>
    <row r="14940" spans="1:2">
      <c r="A14940" s="365" t="s">
        <v>15070</v>
      </c>
      <c r="B14940" s="366">
        <v>89.14</v>
      </c>
    </row>
    <row r="14941" spans="1:2">
      <c r="A14941" s="365" t="s">
        <v>15071</v>
      </c>
      <c r="B14941" s="366">
        <v>86.27</v>
      </c>
    </row>
    <row r="14942" spans="1:2">
      <c r="A14942" s="365" t="s">
        <v>15072</v>
      </c>
      <c r="B14942" s="366">
        <v>114.42</v>
      </c>
    </row>
    <row r="14943" spans="1:2">
      <c r="A14943" s="365" t="s">
        <v>15073</v>
      </c>
      <c r="B14943" s="366">
        <v>111.55</v>
      </c>
    </row>
    <row r="14944" spans="1:2">
      <c r="A14944" s="365" t="s">
        <v>15074</v>
      </c>
      <c r="B14944" s="366">
        <v>57.56</v>
      </c>
    </row>
    <row r="14945" spans="1:2">
      <c r="A14945" s="365" t="s">
        <v>15075</v>
      </c>
      <c r="B14945" s="366">
        <v>54.69</v>
      </c>
    </row>
    <row r="14946" spans="1:2">
      <c r="A14946" s="365" t="s">
        <v>15076</v>
      </c>
      <c r="B14946" s="366">
        <v>60.55</v>
      </c>
    </row>
    <row r="14947" spans="1:2">
      <c r="A14947" s="365" t="s">
        <v>15077</v>
      </c>
      <c r="B14947" s="366">
        <v>57.68</v>
      </c>
    </row>
    <row r="14948" spans="1:2">
      <c r="A14948" s="365" t="s">
        <v>15078</v>
      </c>
      <c r="B14948" s="366">
        <v>79.540000000000006</v>
      </c>
    </row>
    <row r="14949" spans="1:2">
      <c r="A14949" s="365" t="s">
        <v>15079</v>
      </c>
      <c r="B14949" s="366">
        <v>76.67</v>
      </c>
    </row>
    <row r="14950" spans="1:2">
      <c r="A14950" s="365" t="s">
        <v>15080</v>
      </c>
      <c r="B14950" s="366">
        <v>87.95</v>
      </c>
    </row>
    <row r="14951" spans="1:2">
      <c r="A14951" s="365" t="s">
        <v>15081</v>
      </c>
      <c r="B14951" s="366">
        <v>85.08</v>
      </c>
    </row>
    <row r="14952" spans="1:2">
      <c r="A14952" s="365" t="s">
        <v>15082</v>
      </c>
      <c r="B14952" s="366">
        <v>97.22</v>
      </c>
    </row>
    <row r="14953" spans="1:2">
      <c r="A14953" s="365" t="s">
        <v>15083</v>
      </c>
      <c r="B14953" s="366">
        <v>94.35</v>
      </c>
    </row>
    <row r="14954" spans="1:2">
      <c r="A14954" s="365" t="s">
        <v>15084</v>
      </c>
      <c r="B14954" s="366">
        <v>41.4</v>
      </c>
    </row>
    <row r="14955" spans="1:2">
      <c r="A14955" s="365" t="s">
        <v>15085</v>
      </c>
      <c r="B14955" s="366">
        <v>38.53</v>
      </c>
    </row>
    <row r="14956" spans="1:2">
      <c r="A14956" s="365" t="s">
        <v>15086</v>
      </c>
      <c r="B14956" s="366">
        <v>49.83</v>
      </c>
    </row>
    <row r="14957" spans="1:2">
      <c r="A14957" s="365" t="s">
        <v>15087</v>
      </c>
      <c r="B14957" s="366">
        <v>46.96</v>
      </c>
    </row>
    <row r="14958" spans="1:2">
      <c r="A14958" s="365" t="s">
        <v>15088</v>
      </c>
      <c r="B14958" s="366">
        <v>65.41</v>
      </c>
    </row>
    <row r="14959" spans="1:2">
      <c r="A14959" s="365" t="s">
        <v>15089</v>
      </c>
      <c r="B14959" s="366">
        <v>62.54</v>
      </c>
    </row>
    <row r="14960" spans="1:2">
      <c r="A14960" s="365" t="s">
        <v>15090</v>
      </c>
      <c r="B14960" s="366">
        <v>75.48</v>
      </c>
    </row>
    <row r="14961" spans="1:2">
      <c r="A14961" s="365" t="s">
        <v>15091</v>
      </c>
      <c r="B14961" s="366">
        <v>72.61</v>
      </c>
    </row>
    <row r="14962" spans="1:2">
      <c r="A14962" s="365" t="s">
        <v>15092</v>
      </c>
      <c r="B14962" s="366">
        <v>89.49</v>
      </c>
    </row>
    <row r="14963" spans="1:2">
      <c r="A14963" s="365" t="s">
        <v>15093</v>
      </c>
      <c r="B14963" s="366">
        <v>86.62</v>
      </c>
    </row>
    <row r="14964" spans="1:2">
      <c r="A14964" s="365" t="s">
        <v>15094</v>
      </c>
      <c r="B14964" s="366">
        <v>98.76</v>
      </c>
    </row>
    <row r="14965" spans="1:2">
      <c r="A14965" s="365" t="s">
        <v>15095</v>
      </c>
      <c r="B14965" s="366">
        <v>95.89</v>
      </c>
    </row>
    <row r="14966" spans="1:2">
      <c r="A14966" s="365" t="s">
        <v>15096</v>
      </c>
      <c r="B14966" s="366">
        <v>60.6</v>
      </c>
    </row>
    <row r="14967" spans="1:2">
      <c r="A14967" s="365" t="s">
        <v>15097</v>
      </c>
      <c r="B14967" s="366">
        <v>57.73</v>
      </c>
    </row>
    <row r="14968" spans="1:2">
      <c r="A14968" s="365" t="s">
        <v>15098</v>
      </c>
      <c r="B14968" s="366">
        <v>67.709999999999994</v>
      </c>
    </row>
    <row r="14969" spans="1:2">
      <c r="A14969" s="365" t="s">
        <v>15099</v>
      </c>
      <c r="B14969" s="366">
        <v>64.84</v>
      </c>
    </row>
    <row r="14970" spans="1:2">
      <c r="A14970" s="365" t="s">
        <v>15100</v>
      </c>
      <c r="B14970" s="366">
        <v>73.8</v>
      </c>
    </row>
    <row r="14971" spans="1:2">
      <c r="A14971" s="365" t="s">
        <v>15101</v>
      </c>
      <c r="B14971" s="366">
        <v>70.930000000000007</v>
      </c>
    </row>
    <row r="14972" spans="1:2">
      <c r="A14972" s="365" t="s">
        <v>15102</v>
      </c>
      <c r="B14972" s="366">
        <v>96.44</v>
      </c>
    </row>
    <row r="14973" spans="1:2">
      <c r="A14973" s="365" t="s">
        <v>15103</v>
      </c>
      <c r="B14973" s="366">
        <v>93.57</v>
      </c>
    </row>
    <row r="14974" spans="1:2">
      <c r="A14974" s="365" t="s">
        <v>15104</v>
      </c>
      <c r="B14974" s="366">
        <v>160.28</v>
      </c>
    </row>
    <row r="14975" spans="1:2">
      <c r="A14975" s="365" t="s">
        <v>15105</v>
      </c>
      <c r="B14975" s="366">
        <v>157.41</v>
      </c>
    </row>
    <row r="14976" spans="1:2">
      <c r="A14976" s="365" t="s">
        <v>15106</v>
      </c>
      <c r="B14976" s="366">
        <v>62.2</v>
      </c>
    </row>
    <row r="14977" spans="1:2">
      <c r="A14977" s="365" t="s">
        <v>15107</v>
      </c>
      <c r="B14977" s="366">
        <v>59.33</v>
      </c>
    </row>
    <row r="14978" spans="1:2">
      <c r="A14978" s="365" t="s">
        <v>15108</v>
      </c>
      <c r="B14978" s="366">
        <v>76.08</v>
      </c>
    </row>
    <row r="14979" spans="1:2">
      <c r="A14979" s="365" t="s">
        <v>15109</v>
      </c>
      <c r="B14979" s="366">
        <v>73.209999999999994</v>
      </c>
    </row>
    <row r="14980" spans="1:2">
      <c r="A14980" s="365" t="s">
        <v>15110</v>
      </c>
      <c r="B14980" s="366">
        <v>85.68</v>
      </c>
    </row>
    <row r="14981" spans="1:2">
      <c r="A14981" s="365" t="s">
        <v>15111</v>
      </c>
      <c r="B14981" s="366">
        <v>82.81</v>
      </c>
    </row>
    <row r="14982" spans="1:2">
      <c r="A14982" s="365" t="s">
        <v>15112</v>
      </c>
      <c r="B14982" s="366">
        <v>93.56</v>
      </c>
    </row>
    <row r="14983" spans="1:2">
      <c r="A14983" s="365" t="s">
        <v>15113</v>
      </c>
      <c r="B14983" s="366">
        <v>90.69</v>
      </c>
    </row>
    <row r="14984" spans="1:2">
      <c r="A14984" s="365" t="s">
        <v>15114</v>
      </c>
      <c r="B14984" s="366">
        <v>124.46</v>
      </c>
    </row>
    <row r="14985" spans="1:2">
      <c r="A14985" s="365" t="s">
        <v>15115</v>
      </c>
      <c r="B14985" s="366">
        <v>121.59</v>
      </c>
    </row>
    <row r="14986" spans="1:2">
      <c r="A14986" s="365" t="s">
        <v>15116</v>
      </c>
      <c r="B14986" s="366">
        <v>47.45</v>
      </c>
    </row>
    <row r="14987" spans="1:2">
      <c r="A14987" s="365" t="s">
        <v>15117</v>
      </c>
      <c r="B14987" s="366">
        <v>44.58</v>
      </c>
    </row>
    <row r="14988" spans="1:2">
      <c r="A14988" s="365" t="s">
        <v>15118</v>
      </c>
      <c r="B14988" s="366">
        <v>55.64</v>
      </c>
    </row>
    <row r="14989" spans="1:2">
      <c r="A14989" s="365" t="s">
        <v>15119</v>
      </c>
      <c r="B14989" s="366">
        <v>52.77</v>
      </c>
    </row>
    <row r="14990" spans="1:2">
      <c r="A14990" s="365" t="s">
        <v>15120</v>
      </c>
      <c r="B14990" s="366">
        <v>65.83</v>
      </c>
    </row>
    <row r="14991" spans="1:2">
      <c r="A14991" s="365" t="s">
        <v>15121</v>
      </c>
      <c r="B14991" s="366">
        <v>62.96</v>
      </c>
    </row>
    <row r="14992" spans="1:2">
      <c r="A14992" s="365" t="s">
        <v>15122</v>
      </c>
      <c r="B14992" s="366">
        <v>75.900000000000006</v>
      </c>
    </row>
    <row r="14993" spans="1:2">
      <c r="A14993" s="365" t="s">
        <v>15123</v>
      </c>
      <c r="B14993" s="366">
        <v>73.03</v>
      </c>
    </row>
    <row r="14994" spans="1:2">
      <c r="A14994" s="365" t="s">
        <v>15124</v>
      </c>
      <c r="B14994" s="366">
        <v>88.64</v>
      </c>
    </row>
    <row r="14995" spans="1:2">
      <c r="A14995" s="365" t="s">
        <v>15125</v>
      </c>
      <c r="B14995" s="366">
        <v>85.77</v>
      </c>
    </row>
    <row r="14996" spans="1:2">
      <c r="A14996" s="365" t="s">
        <v>15126</v>
      </c>
      <c r="B14996" s="366">
        <v>178.16</v>
      </c>
    </row>
    <row r="14997" spans="1:2">
      <c r="A14997" s="365" t="s">
        <v>15127</v>
      </c>
      <c r="B14997" s="366">
        <v>175.29</v>
      </c>
    </row>
    <row r="14998" spans="1:2">
      <c r="A14998" s="365" t="s">
        <v>15128</v>
      </c>
      <c r="B14998" s="366">
        <v>62.07</v>
      </c>
    </row>
    <row r="14999" spans="1:2">
      <c r="A14999" s="365" t="s">
        <v>15129</v>
      </c>
      <c r="B14999" s="366">
        <v>59.2</v>
      </c>
    </row>
    <row r="15000" spans="1:2">
      <c r="A15000" s="365" t="s">
        <v>15130</v>
      </c>
      <c r="B15000" s="366">
        <v>71.680000000000007</v>
      </c>
    </row>
    <row r="15001" spans="1:2">
      <c r="A15001" s="365" t="s">
        <v>15131</v>
      </c>
      <c r="B15001" s="366">
        <v>68.81</v>
      </c>
    </row>
    <row r="15002" spans="1:2">
      <c r="A15002" s="365" t="s">
        <v>15132</v>
      </c>
      <c r="B15002" s="366">
        <v>82.25</v>
      </c>
    </row>
    <row r="15003" spans="1:2">
      <c r="A15003" s="365" t="s">
        <v>15133</v>
      </c>
      <c r="B15003" s="366">
        <v>79.38</v>
      </c>
    </row>
    <row r="15004" spans="1:2">
      <c r="A15004" s="365" t="s">
        <v>15134</v>
      </c>
      <c r="B15004" s="366">
        <v>118.24</v>
      </c>
    </row>
    <row r="15005" spans="1:2">
      <c r="A15005" s="365" t="s">
        <v>15135</v>
      </c>
      <c r="B15005" s="366">
        <v>115.37</v>
      </c>
    </row>
    <row r="15006" spans="1:2">
      <c r="A15006" s="365" t="s">
        <v>15136</v>
      </c>
      <c r="B15006" s="366">
        <v>190.63</v>
      </c>
    </row>
    <row r="15007" spans="1:2">
      <c r="A15007" s="365" t="s">
        <v>15137</v>
      </c>
      <c r="B15007" s="366">
        <v>187.76</v>
      </c>
    </row>
    <row r="15008" spans="1:2">
      <c r="A15008" s="365" t="s">
        <v>15138</v>
      </c>
      <c r="B15008" s="366">
        <v>66.64</v>
      </c>
    </row>
    <row r="15009" spans="1:2">
      <c r="A15009" s="365" t="s">
        <v>15139</v>
      </c>
      <c r="B15009" s="366">
        <v>63.77</v>
      </c>
    </row>
    <row r="15010" spans="1:2">
      <c r="A15010" s="365" t="s">
        <v>15140</v>
      </c>
      <c r="B15010" s="366">
        <v>77.78</v>
      </c>
    </row>
    <row r="15011" spans="1:2">
      <c r="A15011" s="365" t="s">
        <v>15141</v>
      </c>
      <c r="B15011" s="366">
        <v>74.91</v>
      </c>
    </row>
    <row r="15012" spans="1:2">
      <c r="A15012" s="365" t="s">
        <v>15142</v>
      </c>
      <c r="B15012" s="366">
        <v>77.66</v>
      </c>
    </row>
    <row r="15013" spans="1:2">
      <c r="A15013" s="365" t="s">
        <v>15143</v>
      </c>
      <c r="B15013" s="366">
        <v>74.790000000000006</v>
      </c>
    </row>
    <row r="15014" spans="1:2">
      <c r="A15014" s="365" t="s">
        <v>15144</v>
      </c>
      <c r="B15014" s="366">
        <v>99.58</v>
      </c>
    </row>
    <row r="15015" spans="1:2">
      <c r="A15015" s="365" t="s">
        <v>15145</v>
      </c>
      <c r="B15015" s="366">
        <v>96.71</v>
      </c>
    </row>
    <row r="15016" spans="1:2">
      <c r="A15016" s="365" t="s">
        <v>15146</v>
      </c>
      <c r="B15016" s="366">
        <v>203.1</v>
      </c>
    </row>
    <row r="15017" spans="1:2">
      <c r="A15017" s="365" t="s">
        <v>15147</v>
      </c>
      <c r="B15017" s="366">
        <v>200.23</v>
      </c>
    </row>
    <row r="15018" spans="1:2">
      <c r="A15018" s="365" t="s">
        <v>15148</v>
      </c>
      <c r="B15018" s="366">
        <v>72.23</v>
      </c>
    </row>
    <row r="15019" spans="1:2">
      <c r="A15019" s="365" t="s">
        <v>15149</v>
      </c>
      <c r="B15019" s="366">
        <v>69.36</v>
      </c>
    </row>
    <row r="15020" spans="1:2">
      <c r="A15020" s="365" t="s">
        <v>15150</v>
      </c>
      <c r="B15020" s="366">
        <v>71.89</v>
      </c>
    </row>
    <row r="15021" spans="1:2">
      <c r="A15021" s="365" t="s">
        <v>15151</v>
      </c>
      <c r="B15021" s="366">
        <v>69.02</v>
      </c>
    </row>
    <row r="15022" spans="1:2">
      <c r="A15022" s="365" t="s">
        <v>15152</v>
      </c>
      <c r="B15022" s="366">
        <v>92.46</v>
      </c>
    </row>
    <row r="15023" spans="1:2">
      <c r="A15023" s="365" t="s">
        <v>15153</v>
      </c>
      <c r="B15023" s="366">
        <v>89.59</v>
      </c>
    </row>
    <row r="15024" spans="1:2">
      <c r="A15024" s="365" t="s">
        <v>15154</v>
      </c>
      <c r="B15024" s="366">
        <v>104.23</v>
      </c>
    </row>
    <row r="15025" spans="1:2">
      <c r="A15025" s="365" t="s">
        <v>15155</v>
      </c>
      <c r="B15025" s="366">
        <v>101.36</v>
      </c>
    </row>
    <row r="15026" spans="1:2">
      <c r="A15026" s="365" t="s">
        <v>15156</v>
      </c>
      <c r="B15026" s="366">
        <v>135.03</v>
      </c>
    </row>
    <row r="15027" spans="1:2">
      <c r="A15027" s="365" t="s">
        <v>15157</v>
      </c>
      <c r="B15027" s="366">
        <v>132.16</v>
      </c>
    </row>
    <row r="15028" spans="1:2">
      <c r="A15028" s="365" t="s">
        <v>15158</v>
      </c>
      <c r="B15028" s="366">
        <v>190.06</v>
      </c>
    </row>
    <row r="15029" spans="1:2">
      <c r="A15029" s="365" t="s">
        <v>15159</v>
      </c>
      <c r="B15029" s="366">
        <v>187.19</v>
      </c>
    </row>
    <row r="15030" spans="1:2">
      <c r="A15030" s="365" t="s">
        <v>15160</v>
      </c>
      <c r="B15030" s="366">
        <v>89.44</v>
      </c>
    </row>
    <row r="15031" spans="1:2">
      <c r="A15031" s="365" t="s">
        <v>15161</v>
      </c>
      <c r="B15031" s="366">
        <v>86.57</v>
      </c>
    </row>
    <row r="15032" spans="1:2">
      <c r="A15032" s="365" t="s">
        <v>15162</v>
      </c>
      <c r="B15032" s="366">
        <v>100.31</v>
      </c>
    </row>
    <row r="15033" spans="1:2">
      <c r="A15033" s="365" t="s">
        <v>15163</v>
      </c>
      <c r="B15033" s="366">
        <v>97.44</v>
      </c>
    </row>
    <row r="15034" spans="1:2">
      <c r="A15034" s="365" t="s">
        <v>15164</v>
      </c>
      <c r="B15034" s="366">
        <v>59.36</v>
      </c>
    </row>
    <row r="15035" spans="1:2">
      <c r="A15035" s="365" t="s">
        <v>15165</v>
      </c>
      <c r="B15035" s="366">
        <v>56.49</v>
      </c>
    </row>
    <row r="15036" spans="1:2">
      <c r="A15036" s="365" t="s">
        <v>15166</v>
      </c>
      <c r="B15036" s="366">
        <v>127.92</v>
      </c>
    </row>
    <row r="15037" spans="1:2">
      <c r="A15037" s="365" t="s">
        <v>15167</v>
      </c>
      <c r="B15037" s="366">
        <v>125.05</v>
      </c>
    </row>
    <row r="15038" spans="1:2">
      <c r="A15038" s="365" t="s">
        <v>15168</v>
      </c>
      <c r="B15038" s="366">
        <v>199.29</v>
      </c>
    </row>
    <row r="15039" spans="1:2">
      <c r="A15039" s="365" t="s">
        <v>15169</v>
      </c>
      <c r="B15039" s="366">
        <v>196.42</v>
      </c>
    </row>
    <row r="15040" spans="1:2">
      <c r="A15040" s="365" t="s">
        <v>15170</v>
      </c>
      <c r="B15040" s="366">
        <v>97.29</v>
      </c>
    </row>
    <row r="15041" spans="1:2">
      <c r="A15041" s="365" t="s">
        <v>15171</v>
      </c>
      <c r="B15041" s="366">
        <v>94.42</v>
      </c>
    </row>
    <row r="15042" spans="1:2">
      <c r="A15042" s="365" t="s">
        <v>15172</v>
      </c>
      <c r="B15042" s="366">
        <v>107.86</v>
      </c>
    </row>
    <row r="15043" spans="1:2">
      <c r="A15043" s="365" t="s">
        <v>15173</v>
      </c>
      <c r="B15043" s="366">
        <v>104.99</v>
      </c>
    </row>
    <row r="15044" spans="1:2">
      <c r="A15044" s="365" t="s">
        <v>15174</v>
      </c>
      <c r="B15044" s="366">
        <v>119.64</v>
      </c>
    </row>
    <row r="15045" spans="1:2">
      <c r="A15045" s="365" t="s">
        <v>15175</v>
      </c>
      <c r="B15045" s="366">
        <v>116.77</v>
      </c>
    </row>
    <row r="15046" spans="1:2">
      <c r="A15046" s="365" t="s">
        <v>15176</v>
      </c>
      <c r="B15046" s="366">
        <v>134.91</v>
      </c>
    </row>
    <row r="15047" spans="1:2">
      <c r="A15047" s="365" t="s">
        <v>15177</v>
      </c>
      <c r="B15047" s="366">
        <v>132.04</v>
      </c>
    </row>
    <row r="15048" spans="1:2">
      <c r="A15048" s="365" t="s">
        <v>15178</v>
      </c>
      <c r="B15048" s="366">
        <v>208.54</v>
      </c>
    </row>
    <row r="15049" spans="1:2">
      <c r="A15049" s="365" t="s">
        <v>15179</v>
      </c>
      <c r="B15049" s="366">
        <v>205.67</v>
      </c>
    </row>
    <row r="15050" spans="1:2">
      <c r="A15050" s="365" t="s">
        <v>15180</v>
      </c>
      <c r="B15050" s="366">
        <v>29.7</v>
      </c>
    </row>
    <row r="15051" spans="1:2">
      <c r="A15051" s="365" t="s">
        <v>15181</v>
      </c>
      <c r="B15051" s="366">
        <v>26.83</v>
      </c>
    </row>
    <row r="15052" spans="1:2">
      <c r="A15052" s="365" t="s">
        <v>15182</v>
      </c>
      <c r="B15052" s="366">
        <v>34.07</v>
      </c>
    </row>
    <row r="15053" spans="1:2">
      <c r="A15053" s="365" t="s">
        <v>15183</v>
      </c>
      <c r="B15053" s="366">
        <v>31.2</v>
      </c>
    </row>
    <row r="15054" spans="1:2">
      <c r="A15054" s="365" t="s">
        <v>15184</v>
      </c>
      <c r="B15054" s="366">
        <v>39.57</v>
      </c>
    </row>
    <row r="15055" spans="1:2">
      <c r="A15055" s="365" t="s">
        <v>15185</v>
      </c>
      <c r="B15055" s="366">
        <v>36.700000000000003</v>
      </c>
    </row>
    <row r="15056" spans="1:2">
      <c r="A15056" s="365" t="s">
        <v>15186</v>
      </c>
      <c r="B15056" s="366">
        <v>46.21</v>
      </c>
    </row>
    <row r="15057" spans="1:2">
      <c r="A15057" s="365" t="s">
        <v>15187</v>
      </c>
      <c r="B15057" s="366">
        <v>43.34</v>
      </c>
    </row>
    <row r="15058" spans="1:2">
      <c r="A15058" s="365" t="s">
        <v>15188</v>
      </c>
      <c r="B15058" s="366">
        <v>62.87</v>
      </c>
    </row>
    <row r="15059" spans="1:2">
      <c r="A15059" s="365" t="s">
        <v>15189</v>
      </c>
      <c r="B15059" s="366">
        <v>60</v>
      </c>
    </row>
    <row r="15060" spans="1:2">
      <c r="A15060" s="365" t="s">
        <v>15190</v>
      </c>
      <c r="B15060" s="366">
        <v>90.01</v>
      </c>
    </row>
    <row r="15061" spans="1:2">
      <c r="A15061" s="365" t="s">
        <v>15191</v>
      </c>
      <c r="B15061" s="366">
        <v>87.14</v>
      </c>
    </row>
    <row r="15062" spans="1:2">
      <c r="A15062" s="365" t="s">
        <v>15192</v>
      </c>
      <c r="B15062" s="366">
        <v>37.44</v>
      </c>
    </row>
    <row r="15063" spans="1:2">
      <c r="A15063" s="365" t="s">
        <v>15193</v>
      </c>
      <c r="B15063" s="366">
        <v>34.57</v>
      </c>
    </row>
    <row r="15064" spans="1:2">
      <c r="A15064" s="365" t="s">
        <v>15194</v>
      </c>
      <c r="B15064" s="366">
        <v>43.51</v>
      </c>
    </row>
    <row r="15065" spans="1:2">
      <c r="A15065" s="365" t="s">
        <v>15195</v>
      </c>
      <c r="B15065" s="366">
        <v>40.64</v>
      </c>
    </row>
    <row r="15066" spans="1:2">
      <c r="A15066" s="365" t="s">
        <v>15196</v>
      </c>
      <c r="B15066" s="366">
        <v>50.7</v>
      </c>
    </row>
    <row r="15067" spans="1:2">
      <c r="A15067" s="365" t="s">
        <v>15197</v>
      </c>
      <c r="B15067" s="366">
        <v>47.83</v>
      </c>
    </row>
    <row r="15068" spans="1:2">
      <c r="A15068" s="365" t="s">
        <v>15198</v>
      </c>
      <c r="B15068" s="366">
        <v>69.87</v>
      </c>
    </row>
    <row r="15069" spans="1:2">
      <c r="A15069" s="365" t="s">
        <v>15199</v>
      </c>
      <c r="B15069" s="366">
        <v>67</v>
      </c>
    </row>
    <row r="15070" spans="1:2">
      <c r="A15070" s="365" t="s">
        <v>15200</v>
      </c>
      <c r="B15070" s="366">
        <v>103.51</v>
      </c>
    </row>
    <row r="15071" spans="1:2">
      <c r="A15071" s="365" t="s">
        <v>15201</v>
      </c>
      <c r="B15071" s="366">
        <v>100.64</v>
      </c>
    </row>
    <row r="15072" spans="1:2">
      <c r="A15072" s="365" t="s">
        <v>15202</v>
      </c>
      <c r="B15072" s="366">
        <v>40.799999999999997</v>
      </c>
    </row>
    <row r="15073" spans="1:2">
      <c r="A15073" s="365" t="s">
        <v>15203</v>
      </c>
      <c r="B15073" s="366">
        <v>37.93</v>
      </c>
    </row>
    <row r="15074" spans="1:2">
      <c r="A15074" s="365" t="s">
        <v>15204</v>
      </c>
      <c r="B15074" s="366">
        <v>47.43</v>
      </c>
    </row>
    <row r="15075" spans="1:2">
      <c r="A15075" s="365" t="s">
        <v>15205</v>
      </c>
      <c r="B15075" s="366">
        <v>44.56</v>
      </c>
    </row>
    <row r="15076" spans="1:2">
      <c r="A15076" s="365" t="s">
        <v>15206</v>
      </c>
      <c r="B15076" s="366">
        <v>55.2</v>
      </c>
    </row>
    <row r="15077" spans="1:2">
      <c r="A15077" s="365" t="s">
        <v>15207</v>
      </c>
      <c r="B15077" s="366">
        <v>52.33</v>
      </c>
    </row>
    <row r="15078" spans="1:2">
      <c r="A15078" s="365" t="s">
        <v>15208</v>
      </c>
      <c r="B15078" s="366">
        <v>75.03</v>
      </c>
    </row>
    <row r="15079" spans="1:2">
      <c r="A15079" s="365" t="s">
        <v>15209</v>
      </c>
      <c r="B15079" s="366">
        <v>72.16</v>
      </c>
    </row>
    <row r="15080" spans="1:2">
      <c r="A15080" s="365" t="s">
        <v>15210</v>
      </c>
      <c r="B15080" s="366">
        <v>97.22</v>
      </c>
    </row>
    <row r="15081" spans="1:2">
      <c r="A15081" s="365" t="s">
        <v>15211</v>
      </c>
      <c r="B15081" s="366">
        <v>94.35</v>
      </c>
    </row>
    <row r="15082" spans="1:2">
      <c r="A15082" s="365" t="s">
        <v>15212</v>
      </c>
      <c r="B15082" s="366">
        <v>33.94</v>
      </c>
    </row>
    <row r="15083" spans="1:2">
      <c r="A15083" s="365" t="s">
        <v>15213</v>
      </c>
      <c r="B15083" s="366">
        <v>31.07</v>
      </c>
    </row>
    <row r="15084" spans="1:2">
      <c r="A15084" s="365" t="s">
        <v>15214</v>
      </c>
      <c r="B15084" s="366">
        <v>38.380000000000003</v>
      </c>
    </row>
    <row r="15085" spans="1:2">
      <c r="A15085" s="365" t="s">
        <v>15215</v>
      </c>
      <c r="B15085" s="366">
        <v>35.51</v>
      </c>
    </row>
    <row r="15086" spans="1:2">
      <c r="A15086" s="365" t="s">
        <v>15216</v>
      </c>
      <c r="B15086" s="366">
        <v>43.55</v>
      </c>
    </row>
    <row r="15087" spans="1:2">
      <c r="A15087" s="365" t="s">
        <v>15217</v>
      </c>
      <c r="B15087" s="366">
        <v>40.68</v>
      </c>
    </row>
    <row r="15088" spans="1:2">
      <c r="A15088" s="365" t="s">
        <v>15218</v>
      </c>
      <c r="B15088" s="366">
        <v>49.64</v>
      </c>
    </row>
    <row r="15089" spans="1:2">
      <c r="A15089" s="365" t="s">
        <v>15219</v>
      </c>
      <c r="B15089" s="366">
        <v>46.77</v>
      </c>
    </row>
    <row r="15090" spans="1:2">
      <c r="A15090" s="365" t="s">
        <v>15220</v>
      </c>
      <c r="B15090" s="366">
        <v>87.92</v>
      </c>
    </row>
    <row r="15091" spans="1:2">
      <c r="A15091" s="365" t="s">
        <v>15221</v>
      </c>
      <c r="B15091" s="366">
        <v>85.05</v>
      </c>
    </row>
    <row r="15092" spans="1:2">
      <c r="A15092" s="365" t="s">
        <v>15222</v>
      </c>
      <c r="B15092" s="366">
        <v>98.76</v>
      </c>
    </row>
    <row r="15093" spans="1:2">
      <c r="A15093" s="365" t="s">
        <v>15223</v>
      </c>
      <c r="B15093" s="366">
        <v>95.89</v>
      </c>
    </row>
    <row r="15094" spans="1:2">
      <c r="A15094" s="365" t="s">
        <v>15224</v>
      </c>
      <c r="B15094" s="366">
        <v>41.43</v>
      </c>
    </row>
    <row r="15095" spans="1:2">
      <c r="A15095" s="365" t="s">
        <v>15225</v>
      </c>
      <c r="B15095" s="366">
        <v>38.56</v>
      </c>
    </row>
    <row r="15096" spans="1:2">
      <c r="A15096" s="365" t="s">
        <v>15226</v>
      </c>
      <c r="B15096" s="366">
        <v>46.83</v>
      </c>
    </row>
    <row r="15097" spans="1:2">
      <c r="A15097" s="365" t="s">
        <v>15227</v>
      </c>
      <c r="B15097" s="366">
        <v>43.96</v>
      </c>
    </row>
    <row r="15098" spans="1:2">
      <c r="A15098" s="365" t="s">
        <v>15228</v>
      </c>
      <c r="B15098" s="366">
        <v>53.4</v>
      </c>
    </row>
    <row r="15099" spans="1:2">
      <c r="A15099" s="365" t="s">
        <v>15229</v>
      </c>
      <c r="B15099" s="366">
        <v>50.53</v>
      </c>
    </row>
    <row r="15100" spans="1:2">
      <c r="A15100" s="365" t="s">
        <v>15230</v>
      </c>
      <c r="B15100" s="366">
        <v>67.25</v>
      </c>
    </row>
    <row r="15101" spans="1:2">
      <c r="A15101" s="365" t="s">
        <v>15231</v>
      </c>
      <c r="B15101" s="366">
        <v>64.38</v>
      </c>
    </row>
    <row r="15102" spans="1:2">
      <c r="A15102" s="365" t="s">
        <v>15232</v>
      </c>
      <c r="B15102" s="366">
        <v>115.29</v>
      </c>
    </row>
    <row r="15103" spans="1:2">
      <c r="A15103" s="365" t="s">
        <v>15233</v>
      </c>
      <c r="B15103" s="366">
        <v>112.42</v>
      </c>
    </row>
    <row r="15104" spans="1:2">
      <c r="A15104" s="365" t="s">
        <v>15234</v>
      </c>
      <c r="B15104" s="366">
        <v>44.72</v>
      </c>
    </row>
    <row r="15105" spans="1:2">
      <c r="A15105" s="365" t="s">
        <v>15235</v>
      </c>
      <c r="B15105" s="366">
        <v>41.85</v>
      </c>
    </row>
    <row r="15106" spans="1:2">
      <c r="A15106" s="365" t="s">
        <v>15236</v>
      </c>
      <c r="B15106" s="366">
        <v>50.12</v>
      </c>
    </row>
    <row r="15107" spans="1:2">
      <c r="A15107" s="365" t="s">
        <v>15237</v>
      </c>
      <c r="B15107" s="366">
        <v>47.25</v>
      </c>
    </row>
    <row r="15108" spans="1:2">
      <c r="A15108" s="365" t="s">
        <v>15238</v>
      </c>
      <c r="B15108" s="366">
        <v>56.92</v>
      </c>
    </row>
    <row r="15109" spans="1:2">
      <c r="A15109" s="365" t="s">
        <v>15239</v>
      </c>
      <c r="B15109" s="366">
        <v>54.05</v>
      </c>
    </row>
    <row r="15110" spans="1:2">
      <c r="A15110" s="365" t="s">
        <v>15240</v>
      </c>
      <c r="B15110" s="366">
        <v>76.14</v>
      </c>
    </row>
    <row r="15111" spans="1:2">
      <c r="A15111" s="365" t="s">
        <v>15241</v>
      </c>
      <c r="B15111" s="366">
        <v>73.27</v>
      </c>
    </row>
    <row r="15112" spans="1:2">
      <c r="A15112" s="365" t="s">
        <v>15242</v>
      </c>
      <c r="B15112" s="366">
        <v>124.46</v>
      </c>
    </row>
    <row r="15113" spans="1:2">
      <c r="A15113" s="365" t="s">
        <v>15243</v>
      </c>
      <c r="B15113" s="366">
        <v>121.59</v>
      </c>
    </row>
    <row r="15114" spans="1:2">
      <c r="A15114" s="365" t="s">
        <v>15244</v>
      </c>
      <c r="B15114" s="366">
        <v>44.75</v>
      </c>
    </row>
    <row r="15115" spans="1:2">
      <c r="A15115" s="365" t="s">
        <v>15245</v>
      </c>
      <c r="B15115" s="366">
        <v>41.88</v>
      </c>
    </row>
    <row r="15116" spans="1:2">
      <c r="A15116" s="365" t="s">
        <v>15246</v>
      </c>
      <c r="B15116" s="366">
        <v>51.1</v>
      </c>
    </row>
    <row r="15117" spans="1:2">
      <c r="A15117" s="365" t="s">
        <v>15247</v>
      </c>
      <c r="B15117" s="366">
        <v>48.23</v>
      </c>
    </row>
    <row r="15118" spans="1:2">
      <c r="A15118" s="365" t="s">
        <v>15248</v>
      </c>
      <c r="B15118" s="366">
        <v>58.34</v>
      </c>
    </row>
    <row r="15119" spans="1:2">
      <c r="A15119" s="365" t="s">
        <v>15249</v>
      </c>
      <c r="B15119" s="366">
        <v>55.47</v>
      </c>
    </row>
    <row r="15120" spans="1:2">
      <c r="A15120" s="365" t="s">
        <v>15250</v>
      </c>
      <c r="B15120" s="366">
        <v>67.099999999999994</v>
      </c>
    </row>
    <row r="15121" spans="1:2">
      <c r="A15121" s="365" t="s">
        <v>15251</v>
      </c>
      <c r="B15121" s="366">
        <v>64.23</v>
      </c>
    </row>
    <row r="15122" spans="1:2">
      <c r="A15122" s="365" t="s">
        <v>15252</v>
      </c>
      <c r="B15122" s="366">
        <v>81.2</v>
      </c>
    </row>
    <row r="15123" spans="1:2">
      <c r="A15123" s="365" t="s">
        <v>15253</v>
      </c>
      <c r="B15123" s="366">
        <v>78.33</v>
      </c>
    </row>
    <row r="15124" spans="1:2">
      <c r="A15124" s="365" t="s">
        <v>15254</v>
      </c>
      <c r="B15124" s="366">
        <v>190.06</v>
      </c>
    </row>
    <row r="15125" spans="1:2">
      <c r="A15125" s="365" t="s">
        <v>15255</v>
      </c>
      <c r="B15125" s="366">
        <v>187.19</v>
      </c>
    </row>
    <row r="15126" spans="1:2">
      <c r="A15126" s="365" t="s">
        <v>15256</v>
      </c>
      <c r="B15126" s="366">
        <v>56.24</v>
      </c>
    </row>
    <row r="15127" spans="1:2">
      <c r="A15127" s="365" t="s">
        <v>15257</v>
      </c>
      <c r="B15127" s="366">
        <v>53.37</v>
      </c>
    </row>
    <row r="15128" spans="1:2">
      <c r="A15128" s="365" t="s">
        <v>15258</v>
      </c>
      <c r="B15128" s="366">
        <v>67.400000000000006</v>
      </c>
    </row>
    <row r="15129" spans="1:2">
      <c r="A15129" s="365" t="s">
        <v>15259</v>
      </c>
      <c r="B15129" s="366">
        <v>64.53</v>
      </c>
    </row>
    <row r="15130" spans="1:2">
      <c r="A15130" s="365" t="s">
        <v>15260</v>
      </c>
      <c r="B15130" s="366">
        <v>71.63</v>
      </c>
    </row>
    <row r="15131" spans="1:2">
      <c r="A15131" s="365" t="s">
        <v>15261</v>
      </c>
      <c r="B15131" s="366">
        <v>68.760000000000005</v>
      </c>
    </row>
    <row r="15132" spans="1:2">
      <c r="A15132" s="365" t="s">
        <v>15262</v>
      </c>
      <c r="B15132" s="366">
        <v>85.31</v>
      </c>
    </row>
    <row r="15133" spans="1:2">
      <c r="A15133" s="365" t="s">
        <v>15263</v>
      </c>
      <c r="B15133" s="366">
        <v>82.44</v>
      </c>
    </row>
    <row r="15134" spans="1:2">
      <c r="A15134" s="365" t="s">
        <v>15264</v>
      </c>
      <c r="B15134" s="366">
        <v>199.29</v>
      </c>
    </row>
    <row r="15135" spans="1:2">
      <c r="A15135" s="365" t="s">
        <v>15265</v>
      </c>
      <c r="B15135" s="366">
        <v>196.42</v>
      </c>
    </row>
    <row r="15136" spans="1:2">
      <c r="A15136" s="365" t="s">
        <v>15266</v>
      </c>
      <c r="B15136" s="366">
        <v>60.16</v>
      </c>
    </row>
    <row r="15137" spans="1:2">
      <c r="A15137" s="365" t="s">
        <v>15267</v>
      </c>
      <c r="B15137" s="366">
        <v>57.29</v>
      </c>
    </row>
    <row r="15138" spans="1:2">
      <c r="A15138" s="365" t="s">
        <v>15268</v>
      </c>
      <c r="B15138" s="366">
        <v>67.400000000000006</v>
      </c>
    </row>
    <row r="15139" spans="1:2">
      <c r="A15139" s="365" t="s">
        <v>15269</v>
      </c>
      <c r="B15139" s="366">
        <v>64.53</v>
      </c>
    </row>
    <row r="15140" spans="1:2">
      <c r="A15140" s="365" t="s">
        <v>15270</v>
      </c>
      <c r="B15140" s="366">
        <v>76.150000000000006</v>
      </c>
    </row>
    <row r="15141" spans="1:2">
      <c r="A15141" s="365" t="s">
        <v>15271</v>
      </c>
      <c r="B15141" s="366">
        <v>73.28</v>
      </c>
    </row>
    <row r="15142" spans="1:2">
      <c r="A15142" s="365" t="s">
        <v>15272</v>
      </c>
      <c r="B15142" s="366">
        <v>96.24</v>
      </c>
    </row>
    <row r="15143" spans="1:2">
      <c r="A15143" s="365" t="s">
        <v>15273</v>
      </c>
      <c r="B15143" s="366">
        <v>93.37</v>
      </c>
    </row>
    <row r="15144" spans="1:2">
      <c r="A15144" s="365" t="s">
        <v>15274</v>
      </c>
      <c r="B15144" s="366">
        <v>140.75</v>
      </c>
    </row>
    <row r="15145" spans="1:2">
      <c r="A15145" s="365" t="s">
        <v>15275</v>
      </c>
      <c r="B15145" s="366">
        <v>137.88</v>
      </c>
    </row>
    <row r="15146" spans="1:2">
      <c r="A15146" s="365" t="s">
        <v>15276</v>
      </c>
      <c r="B15146" s="366">
        <v>36.909999999999997</v>
      </c>
    </row>
    <row r="15147" spans="1:2">
      <c r="A15147" s="365" t="s">
        <v>15277</v>
      </c>
      <c r="B15147" s="366">
        <v>34.04</v>
      </c>
    </row>
    <row r="15148" spans="1:2">
      <c r="A15148" s="365" t="s">
        <v>15278</v>
      </c>
      <c r="B15148" s="366">
        <v>43.36</v>
      </c>
    </row>
    <row r="15149" spans="1:2">
      <c r="A15149" s="365" t="s">
        <v>15279</v>
      </c>
      <c r="B15149" s="366">
        <v>40.49</v>
      </c>
    </row>
    <row r="15150" spans="1:2">
      <c r="A15150" s="365" t="s">
        <v>15280</v>
      </c>
      <c r="B15150" s="366">
        <v>36.99</v>
      </c>
    </row>
    <row r="15151" spans="1:2">
      <c r="A15151" s="365" t="s">
        <v>15281</v>
      </c>
      <c r="B15151" s="366">
        <v>34.119999999999997</v>
      </c>
    </row>
    <row r="15152" spans="1:2">
      <c r="A15152" s="365" t="s">
        <v>15282</v>
      </c>
      <c r="B15152" s="366">
        <v>44.07</v>
      </c>
    </row>
    <row r="15153" spans="1:2">
      <c r="A15153" s="365" t="s">
        <v>15283</v>
      </c>
      <c r="B15153" s="366">
        <v>41.2</v>
      </c>
    </row>
    <row r="15154" spans="1:2">
      <c r="A15154" s="365" t="s">
        <v>15284</v>
      </c>
      <c r="B15154" s="366">
        <v>44.07</v>
      </c>
    </row>
    <row r="15155" spans="1:2">
      <c r="A15155" s="365" t="s">
        <v>15285</v>
      </c>
      <c r="B15155" s="366">
        <v>41.2</v>
      </c>
    </row>
    <row r="15156" spans="1:2">
      <c r="A15156" s="365" t="s">
        <v>15286</v>
      </c>
      <c r="B15156" s="366">
        <v>40.299999999999997</v>
      </c>
    </row>
    <row r="15157" spans="1:2">
      <c r="A15157" s="365" t="s">
        <v>15287</v>
      </c>
      <c r="B15157" s="366">
        <v>37.43</v>
      </c>
    </row>
    <row r="15158" spans="1:2">
      <c r="A15158" s="365" t="s">
        <v>15288</v>
      </c>
      <c r="B15158" s="366">
        <v>57.72</v>
      </c>
    </row>
    <row r="15159" spans="1:2">
      <c r="A15159" s="365" t="s">
        <v>15289</v>
      </c>
      <c r="B15159" s="366">
        <v>54.85</v>
      </c>
    </row>
    <row r="15160" spans="1:2">
      <c r="A15160" s="365" t="s">
        <v>15290</v>
      </c>
      <c r="B15160" s="366">
        <v>65.97</v>
      </c>
    </row>
    <row r="15161" spans="1:2">
      <c r="A15161" s="365" t="s">
        <v>15291</v>
      </c>
      <c r="B15161" s="366">
        <v>63.1</v>
      </c>
    </row>
    <row r="15162" spans="1:2">
      <c r="A15162" s="365" t="s">
        <v>15292</v>
      </c>
      <c r="B15162" s="366">
        <v>65.97</v>
      </c>
    </row>
    <row r="15163" spans="1:2">
      <c r="A15163" s="365" t="s">
        <v>15293</v>
      </c>
      <c r="B15163" s="366">
        <v>63.1</v>
      </c>
    </row>
    <row r="15164" spans="1:2">
      <c r="A15164" s="365" t="s">
        <v>15294</v>
      </c>
      <c r="B15164" s="366">
        <v>46.4</v>
      </c>
    </row>
    <row r="15165" spans="1:2">
      <c r="A15165" s="365" t="s">
        <v>15295</v>
      </c>
      <c r="B15165" s="366">
        <v>43.53</v>
      </c>
    </row>
    <row r="15166" spans="1:2">
      <c r="A15166" s="365" t="s">
        <v>15296</v>
      </c>
      <c r="B15166" s="366">
        <v>102.01</v>
      </c>
    </row>
    <row r="15167" spans="1:2">
      <c r="A15167" s="365" t="s">
        <v>15297</v>
      </c>
      <c r="B15167" s="366">
        <v>99.14</v>
      </c>
    </row>
    <row r="15168" spans="1:2">
      <c r="A15168" s="365" t="s">
        <v>15298</v>
      </c>
      <c r="B15168" s="366">
        <v>102.01</v>
      </c>
    </row>
    <row r="15169" spans="1:2">
      <c r="A15169" s="365" t="s">
        <v>15299</v>
      </c>
      <c r="B15169" s="366">
        <v>99.14</v>
      </c>
    </row>
    <row r="15170" spans="1:2">
      <c r="A15170" s="365" t="s">
        <v>15300</v>
      </c>
      <c r="B15170" s="366">
        <v>166.1</v>
      </c>
    </row>
    <row r="15171" spans="1:2">
      <c r="A15171" s="365" t="s">
        <v>15301</v>
      </c>
      <c r="B15171" s="366">
        <v>163.22999999999999</v>
      </c>
    </row>
    <row r="15172" spans="1:2">
      <c r="A15172" s="365" t="s">
        <v>15302</v>
      </c>
      <c r="B15172" s="366">
        <v>101.97</v>
      </c>
    </row>
    <row r="15173" spans="1:2">
      <c r="A15173" s="365" t="s">
        <v>15303</v>
      </c>
      <c r="B15173" s="366">
        <v>99.1</v>
      </c>
    </row>
    <row r="15174" spans="1:2">
      <c r="A15174" s="365" t="s">
        <v>15304</v>
      </c>
      <c r="B15174" s="366">
        <v>88.69</v>
      </c>
    </row>
    <row r="15175" spans="1:2">
      <c r="A15175" s="365" t="s">
        <v>15305</v>
      </c>
      <c r="B15175" s="366">
        <v>85.82</v>
      </c>
    </row>
    <row r="15176" spans="1:2">
      <c r="A15176" s="365" t="s">
        <v>15306</v>
      </c>
      <c r="B15176" s="366">
        <v>47.55</v>
      </c>
    </row>
    <row r="15177" spans="1:2">
      <c r="A15177" s="365" t="s">
        <v>15307</v>
      </c>
      <c r="B15177" s="366">
        <v>44.68</v>
      </c>
    </row>
    <row r="15178" spans="1:2">
      <c r="A15178" s="365" t="s">
        <v>15308</v>
      </c>
      <c r="B15178" s="366">
        <v>47.61</v>
      </c>
    </row>
    <row r="15179" spans="1:2">
      <c r="A15179" s="365" t="s">
        <v>15309</v>
      </c>
      <c r="B15179" s="366">
        <v>44.74</v>
      </c>
    </row>
    <row r="15180" spans="1:2">
      <c r="A15180" s="365" t="s">
        <v>15310</v>
      </c>
      <c r="B15180" s="366">
        <v>51.95</v>
      </c>
    </row>
    <row r="15181" spans="1:2">
      <c r="A15181" s="365" t="s">
        <v>15311</v>
      </c>
      <c r="B15181" s="366">
        <v>49.08</v>
      </c>
    </row>
    <row r="15182" spans="1:2">
      <c r="A15182" s="365" t="s">
        <v>15312</v>
      </c>
      <c r="B15182" s="366">
        <v>53.8</v>
      </c>
    </row>
    <row r="15183" spans="1:2">
      <c r="A15183" s="365" t="s">
        <v>15313</v>
      </c>
      <c r="B15183" s="366">
        <v>50.93</v>
      </c>
    </row>
    <row r="15184" spans="1:2">
      <c r="A15184" s="365" t="s">
        <v>15314</v>
      </c>
      <c r="B15184" s="366">
        <v>74.430000000000007</v>
      </c>
    </row>
    <row r="15185" spans="1:2">
      <c r="A15185" s="365" t="s">
        <v>15315</v>
      </c>
      <c r="B15185" s="366">
        <v>71.56</v>
      </c>
    </row>
    <row r="15186" spans="1:2">
      <c r="A15186" s="365" t="s">
        <v>15316</v>
      </c>
      <c r="B15186" s="366">
        <v>120.98</v>
      </c>
    </row>
    <row r="15187" spans="1:2">
      <c r="A15187" s="365" t="s">
        <v>15317</v>
      </c>
      <c r="B15187" s="366">
        <v>118.11</v>
      </c>
    </row>
    <row r="15188" spans="1:2">
      <c r="A15188" s="365" t="s">
        <v>15318</v>
      </c>
      <c r="B15188" s="366">
        <v>55.27</v>
      </c>
    </row>
    <row r="15189" spans="1:2">
      <c r="A15189" s="365" t="s">
        <v>15319</v>
      </c>
      <c r="B15189" s="366">
        <v>52.4</v>
      </c>
    </row>
    <row r="15190" spans="1:2">
      <c r="A15190" s="365" t="s">
        <v>15320</v>
      </c>
      <c r="B15190" s="366">
        <v>55.44</v>
      </c>
    </row>
    <row r="15191" spans="1:2">
      <c r="A15191" s="365" t="s">
        <v>15321</v>
      </c>
      <c r="B15191" s="366">
        <v>52.57</v>
      </c>
    </row>
    <row r="15192" spans="1:2">
      <c r="A15192" s="365" t="s">
        <v>15322</v>
      </c>
      <c r="B15192" s="366">
        <v>81.680000000000007</v>
      </c>
    </row>
    <row r="15193" spans="1:2">
      <c r="A15193" s="365" t="s">
        <v>15323</v>
      </c>
      <c r="B15193" s="366">
        <v>78.81</v>
      </c>
    </row>
    <row r="15194" spans="1:2">
      <c r="A15194" s="365" t="s">
        <v>15324</v>
      </c>
      <c r="B15194" s="366">
        <v>79.37</v>
      </c>
    </row>
    <row r="15195" spans="1:2">
      <c r="A15195" s="365" t="s">
        <v>15325</v>
      </c>
      <c r="B15195" s="366">
        <v>76.5</v>
      </c>
    </row>
    <row r="15196" spans="1:2">
      <c r="A15196" s="365" t="s">
        <v>15326</v>
      </c>
      <c r="B15196" s="366">
        <v>139.13999999999999</v>
      </c>
    </row>
    <row r="15197" spans="1:2">
      <c r="A15197" s="365" t="s">
        <v>15327</v>
      </c>
      <c r="B15197" s="366">
        <v>136.27000000000001</v>
      </c>
    </row>
    <row r="15198" spans="1:2">
      <c r="A15198" s="365" t="s">
        <v>15328</v>
      </c>
      <c r="B15198" s="366">
        <v>54.04</v>
      </c>
    </row>
    <row r="15199" spans="1:2">
      <c r="A15199" s="365" t="s">
        <v>15329</v>
      </c>
      <c r="B15199" s="366">
        <v>51.17</v>
      </c>
    </row>
    <row r="15200" spans="1:2">
      <c r="A15200" s="365" t="s">
        <v>15330</v>
      </c>
      <c r="B15200" s="366">
        <v>59.15</v>
      </c>
    </row>
    <row r="15201" spans="1:2">
      <c r="A15201" s="365" t="s">
        <v>15331</v>
      </c>
      <c r="B15201" s="366">
        <v>56.28</v>
      </c>
    </row>
    <row r="15202" spans="1:2">
      <c r="A15202" s="365" t="s">
        <v>15332</v>
      </c>
      <c r="B15202" s="366">
        <v>64.569999999999993</v>
      </c>
    </row>
    <row r="15203" spans="1:2">
      <c r="A15203" s="365" t="s">
        <v>15333</v>
      </c>
      <c r="B15203" s="366">
        <v>61.7</v>
      </c>
    </row>
    <row r="15204" spans="1:2">
      <c r="A15204" s="365" t="s">
        <v>15334</v>
      </c>
      <c r="B15204" s="366">
        <v>69.39</v>
      </c>
    </row>
    <row r="15205" spans="1:2">
      <c r="A15205" s="365" t="s">
        <v>15335</v>
      </c>
      <c r="B15205" s="366">
        <v>66.52</v>
      </c>
    </row>
    <row r="15206" spans="1:2">
      <c r="A15206" s="365" t="s">
        <v>15336</v>
      </c>
      <c r="B15206" s="366">
        <v>120.98</v>
      </c>
    </row>
    <row r="15207" spans="1:2">
      <c r="A15207" s="365" t="s">
        <v>15337</v>
      </c>
      <c r="B15207" s="366">
        <v>118.11</v>
      </c>
    </row>
    <row r="15208" spans="1:2">
      <c r="A15208" s="365" t="s">
        <v>15338</v>
      </c>
      <c r="B15208" s="366">
        <v>51.82</v>
      </c>
    </row>
    <row r="15209" spans="1:2">
      <c r="A15209" s="365" t="s">
        <v>15339</v>
      </c>
      <c r="B15209" s="366">
        <v>48.95</v>
      </c>
    </row>
    <row r="15210" spans="1:2">
      <c r="A15210" s="365" t="s">
        <v>15340</v>
      </c>
      <c r="B15210" s="366">
        <v>54.1</v>
      </c>
    </row>
    <row r="15211" spans="1:2">
      <c r="A15211" s="365" t="s">
        <v>15341</v>
      </c>
      <c r="B15211" s="366">
        <v>51.23</v>
      </c>
    </row>
    <row r="15212" spans="1:2">
      <c r="A15212" s="365" t="s">
        <v>15342</v>
      </c>
      <c r="B15212" s="366">
        <v>81.77</v>
      </c>
    </row>
    <row r="15213" spans="1:2">
      <c r="A15213" s="365" t="s">
        <v>15343</v>
      </c>
      <c r="B15213" s="366">
        <v>78.900000000000006</v>
      </c>
    </row>
    <row r="15214" spans="1:2">
      <c r="A15214" s="365" t="s">
        <v>15344</v>
      </c>
      <c r="B15214" s="366">
        <v>90.11</v>
      </c>
    </row>
    <row r="15215" spans="1:2">
      <c r="A15215" s="365" t="s">
        <v>15345</v>
      </c>
      <c r="B15215" s="366">
        <v>87.24</v>
      </c>
    </row>
    <row r="15216" spans="1:2">
      <c r="A15216" s="365" t="s">
        <v>15346</v>
      </c>
      <c r="B15216" s="366">
        <v>91.95</v>
      </c>
    </row>
    <row r="15217" spans="1:2">
      <c r="A15217" s="365" t="s">
        <v>15347</v>
      </c>
      <c r="B15217" s="366">
        <v>89.08</v>
      </c>
    </row>
    <row r="15218" spans="1:2">
      <c r="A15218" s="365" t="s">
        <v>15348</v>
      </c>
      <c r="B15218" s="366">
        <v>124.41</v>
      </c>
    </row>
    <row r="15219" spans="1:2">
      <c r="A15219" s="365" t="s">
        <v>15349</v>
      </c>
      <c r="B15219" s="366">
        <v>121.54</v>
      </c>
    </row>
    <row r="15220" spans="1:2">
      <c r="A15220" s="365" t="s">
        <v>15350</v>
      </c>
      <c r="B15220" s="366">
        <v>70.58</v>
      </c>
    </row>
    <row r="15221" spans="1:2">
      <c r="A15221" s="365" t="s">
        <v>15351</v>
      </c>
      <c r="B15221" s="366">
        <v>67.709999999999994</v>
      </c>
    </row>
    <row r="15222" spans="1:2">
      <c r="A15222" s="365" t="s">
        <v>15352</v>
      </c>
      <c r="B15222" s="366">
        <v>76.14</v>
      </c>
    </row>
    <row r="15223" spans="1:2">
      <c r="A15223" s="365" t="s">
        <v>15353</v>
      </c>
      <c r="B15223" s="366">
        <v>73.27</v>
      </c>
    </row>
    <row r="15224" spans="1:2">
      <c r="A15224" s="365" t="s">
        <v>15354</v>
      </c>
      <c r="B15224" s="366">
        <v>82</v>
      </c>
    </row>
    <row r="15225" spans="1:2">
      <c r="A15225" s="365" t="s">
        <v>15355</v>
      </c>
      <c r="B15225" s="366">
        <v>79.13</v>
      </c>
    </row>
    <row r="15226" spans="1:2">
      <c r="A15226" s="365" t="s">
        <v>15356</v>
      </c>
      <c r="B15226" s="366">
        <v>83.22</v>
      </c>
    </row>
    <row r="15227" spans="1:2">
      <c r="A15227" s="365" t="s">
        <v>15357</v>
      </c>
      <c r="B15227" s="366">
        <v>80.349999999999994</v>
      </c>
    </row>
    <row r="15228" spans="1:2">
      <c r="A15228" s="365" t="s">
        <v>15358</v>
      </c>
      <c r="B15228" s="366">
        <v>139.13999999999999</v>
      </c>
    </row>
    <row r="15229" spans="1:2">
      <c r="A15229" s="365" t="s">
        <v>15359</v>
      </c>
      <c r="B15229" s="366">
        <v>136.27000000000001</v>
      </c>
    </row>
    <row r="15230" spans="1:2">
      <c r="A15230" s="365" t="s">
        <v>15360</v>
      </c>
      <c r="B15230" s="366">
        <v>62.4</v>
      </c>
    </row>
    <row r="15231" spans="1:2">
      <c r="A15231" s="365" t="s">
        <v>15361</v>
      </c>
      <c r="B15231" s="366">
        <v>59.53</v>
      </c>
    </row>
    <row r="15232" spans="1:2">
      <c r="A15232" s="365" t="s">
        <v>15362</v>
      </c>
      <c r="B15232" s="366">
        <v>82.25</v>
      </c>
    </row>
    <row r="15233" spans="1:2">
      <c r="A15233" s="365" t="s">
        <v>15363</v>
      </c>
      <c r="B15233" s="366">
        <v>79.38</v>
      </c>
    </row>
    <row r="15234" spans="1:2">
      <c r="A15234" s="365" t="s">
        <v>15364</v>
      </c>
      <c r="B15234" s="366">
        <v>102.88</v>
      </c>
    </row>
    <row r="15235" spans="1:2">
      <c r="A15235" s="365" t="s">
        <v>15365</v>
      </c>
      <c r="B15235" s="366">
        <v>100.01</v>
      </c>
    </row>
    <row r="15236" spans="1:2">
      <c r="A15236" s="365" t="s">
        <v>15366</v>
      </c>
      <c r="B15236" s="366">
        <v>86.74</v>
      </c>
    </row>
    <row r="15237" spans="1:2">
      <c r="A15237" s="365" t="s">
        <v>15367</v>
      </c>
      <c r="B15237" s="366">
        <v>83.87</v>
      </c>
    </row>
    <row r="15238" spans="1:2">
      <c r="A15238" s="365" t="s">
        <v>15368</v>
      </c>
      <c r="B15238" s="366">
        <v>139.13999999999999</v>
      </c>
    </row>
    <row r="15239" spans="1:2">
      <c r="A15239" s="365" t="s">
        <v>15369</v>
      </c>
      <c r="B15239" s="366">
        <v>136.27000000000001</v>
      </c>
    </row>
    <row r="15240" spans="1:2">
      <c r="A15240" s="365" t="s">
        <v>15370</v>
      </c>
      <c r="B15240" s="366">
        <v>10.58</v>
      </c>
    </row>
    <row r="15241" spans="1:2">
      <c r="A15241" s="365" t="s">
        <v>15371</v>
      </c>
      <c r="B15241" s="366">
        <v>9.43</v>
      </c>
    </row>
    <row r="15242" spans="1:2">
      <c r="A15242" s="365" t="s">
        <v>15372</v>
      </c>
      <c r="B15242" s="366">
        <v>10.76</v>
      </c>
    </row>
    <row r="15243" spans="1:2">
      <c r="A15243" s="365" t="s">
        <v>15373</v>
      </c>
      <c r="B15243" s="366">
        <v>9.61</v>
      </c>
    </row>
    <row r="15244" spans="1:2">
      <c r="A15244" s="365" t="s">
        <v>15374</v>
      </c>
      <c r="B15244" s="366">
        <v>11.41</v>
      </c>
    </row>
    <row r="15245" spans="1:2">
      <c r="A15245" s="365" t="s">
        <v>15375</v>
      </c>
      <c r="B15245" s="366">
        <v>10.26</v>
      </c>
    </row>
    <row r="15246" spans="1:2">
      <c r="A15246" s="365" t="s">
        <v>15376</v>
      </c>
      <c r="B15246" s="366">
        <v>13.28</v>
      </c>
    </row>
    <row r="15247" spans="1:2">
      <c r="A15247" s="365" t="s">
        <v>15377</v>
      </c>
      <c r="B15247" s="366">
        <v>12.13</v>
      </c>
    </row>
    <row r="15248" spans="1:2">
      <c r="A15248" s="365" t="s">
        <v>15378</v>
      </c>
      <c r="B15248" s="366">
        <v>13.11</v>
      </c>
    </row>
    <row r="15249" spans="1:2">
      <c r="A15249" s="365" t="s">
        <v>15379</v>
      </c>
      <c r="B15249" s="366">
        <v>11.96</v>
      </c>
    </row>
    <row r="15250" spans="1:2">
      <c r="A15250" s="365" t="s">
        <v>15380</v>
      </c>
      <c r="B15250" s="366">
        <v>13.66</v>
      </c>
    </row>
    <row r="15251" spans="1:2">
      <c r="A15251" s="365" t="s">
        <v>15381</v>
      </c>
      <c r="B15251" s="366">
        <v>12.51</v>
      </c>
    </row>
    <row r="15252" spans="1:2">
      <c r="A15252" s="365" t="s">
        <v>15382</v>
      </c>
      <c r="B15252" s="366">
        <v>11.29</v>
      </c>
    </row>
    <row r="15253" spans="1:2">
      <c r="A15253" s="365" t="s">
        <v>15383</v>
      </c>
      <c r="B15253" s="366">
        <v>10.14</v>
      </c>
    </row>
    <row r="15254" spans="1:2">
      <c r="A15254" s="365" t="s">
        <v>15384</v>
      </c>
      <c r="B15254" s="366">
        <v>12.03</v>
      </c>
    </row>
    <row r="15255" spans="1:2">
      <c r="A15255" s="365" t="s">
        <v>15385</v>
      </c>
      <c r="B15255" s="366">
        <v>10.88</v>
      </c>
    </row>
    <row r="15256" spans="1:2">
      <c r="A15256" s="365" t="s">
        <v>15386</v>
      </c>
      <c r="B15256" s="366">
        <v>12.48</v>
      </c>
    </row>
    <row r="15257" spans="1:2">
      <c r="A15257" s="365" t="s">
        <v>15387</v>
      </c>
      <c r="B15257" s="366">
        <v>11.33</v>
      </c>
    </row>
    <row r="15258" spans="1:2">
      <c r="A15258" s="365" t="s">
        <v>15388</v>
      </c>
      <c r="B15258" s="366">
        <v>14.14</v>
      </c>
    </row>
    <row r="15259" spans="1:2">
      <c r="A15259" s="365" t="s">
        <v>15389</v>
      </c>
      <c r="B15259" s="366">
        <v>12.99</v>
      </c>
    </row>
    <row r="15260" spans="1:2">
      <c r="A15260" s="365" t="s">
        <v>15390</v>
      </c>
      <c r="B15260" s="366">
        <v>17.64</v>
      </c>
    </row>
    <row r="15261" spans="1:2">
      <c r="A15261" s="365" t="s">
        <v>15391</v>
      </c>
      <c r="B15261" s="366">
        <v>16.489999999999998</v>
      </c>
    </row>
    <row r="15262" spans="1:2">
      <c r="A15262" s="365" t="s">
        <v>15392</v>
      </c>
      <c r="B15262" s="366">
        <v>12.09</v>
      </c>
    </row>
    <row r="15263" spans="1:2">
      <c r="A15263" s="365" t="s">
        <v>15393</v>
      </c>
      <c r="B15263" s="366">
        <v>10.94</v>
      </c>
    </row>
    <row r="15264" spans="1:2">
      <c r="A15264" s="365" t="s">
        <v>15394</v>
      </c>
      <c r="B15264" s="366">
        <v>12.68</v>
      </c>
    </row>
    <row r="15265" spans="1:2">
      <c r="A15265" s="365" t="s">
        <v>15395</v>
      </c>
      <c r="B15265" s="366">
        <v>11.53</v>
      </c>
    </row>
    <row r="15266" spans="1:2">
      <c r="A15266" s="365" t="s">
        <v>15396</v>
      </c>
      <c r="B15266" s="366">
        <v>13.56</v>
      </c>
    </row>
    <row r="15267" spans="1:2">
      <c r="A15267" s="365" t="s">
        <v>15397</v>
      </c>
      <c r="B15267" s="366">
        <v>12.41</v>
      </c>
    </row>
    <row r="15268" spans="1:2">
      <c r="A15268" s="365" t="s">
        <v>15398</v>
      </c>
      <c r="B15268" s="366">
        <v>15.47</v>
      </c>
    </row>
    <row r="15269" spans="1:2">
      <c r="A15269" s="365" t="s">
        <v>15399</v>
      </c>
      <c r="B15269" s="366">
        <v>14.32</v>
      </c>
    </row>
    <row r="15270" spans="1:2">
      <c r="A15270" s="365" t="s">
        <v>15400</v>
      </c>
      <c r="B15270" s="366">
        <v>19.48</v>
      </c>
    </row>
    <row r="15271" spans="1:2">
      <c r="A15271" s="365" t="s">
        <v>15401</v>
      </c>
      <c r="B15271" s="366">
        <v>18.329999999999998</v>
      </c>
    </row>
    <row r="15272" spans="1:2">
      <c r="A15272" s="365" t="s">
        <v>15402</v>
      </c>
      <c r="B15272" s="366">
        <v>11.55</v>
      </c>
    </row>
    <row r="15273" spans="1:2">
      <c r="A15273" s="365" t="s">
        <v>15403</v>
      </c>
      <c r="B15273" s="366">
        <v>10.4</v>
      </c>
    </row>
    <row r="15274" spans="1:2">
      <c r="A15274" s="365" t="s">
        <v>15404</v>
      </c>
      <c r="B15274" s="366">
        <v>11.98</v>
      </c>
    </row>
    <row r="15275" spans="1:2">
      <c r="A15275" s="365" t="s">
        <v>15405</v>
      </c>
      <c r="B15275" s="366">
        <v>10.83</v>
      </c>
    </row>
    <row r="15276" spans="1:2">
      <c r="A15276" s="365" t="s">
        <v>15406</v>
      </c>
      <c r="B15276" s="366">
        <v>12.87</v>
      </c>
    </row>
    <row r="15277" spans="1:2">
      <c r="A15277" s="365" t="s">
        <v>15407</v>
      </c>
      <c r="B15277" s="366">
        <v>11.72</v>
      </c>
    </row>
    <row r="15278" spans="1:2">
      <c r="A15278" s="365" t="s">
        <v>15408</v>
      </c>
      <c r="B15278" s="366">
        <v>14.26</v>
      </c>
    </row>
    <row r="15279" spans="1:2">
      <c r="A15279" s="365" t="s">
        <v>15409</v>
      </c>
      <c r="B15279" s="366">
        <v>13.11</v>
      </c>
    </row>
    <row r="15280" spans="1:2">
      <c r="A15280" s="365" t="s">
        <v>15410</v>
      </c>
      <c r="B15280" s="366">
        <v>15.5</v>
      </c>
    </row>
    <row r="15281" spans="1:2">
      <c r="A15281" s="365" t="s">
        <v>15411</v>
      </c>
      <c r="B15281" s="366">
        <v>14.35</v>
      </c>
    </row>
    <row r="15282" spans="1:2">
      <c r="A15282" s="365" t="s">
        <v>15412</v>
      </c>
      <c r="B15282" s="366">
        <v>15.56</v>
      </c>
    </row>
    <row r="15283" spans="1:2">
      <c r="A15283" s="365" t="s">
        <v>15413</v>
      </c>
      <c r="B15283" s="366">
        <v>14.41</v>
      </c>
    </row>
    <row r="15284" spans="1:2">
      <c r="A15284" s="365" t="s">
        <v>15414</v>
      </c>
      <c r="B15284" s="366">
        <v>12.34</v>
      </c>
    </row>
    <row r="15285" spans="1:2">
      <c r="A15285" s="365" t="s">
        <v>15415</v>
      </c>
      <c r="B15285" s="366">
        <v>11.19</v>
      </c>
    </row>
    <row r="15286" spans="1:2">
      <c r="A15286" s="365" t="s">
        <v>15416</v>
      </c>
      <c r="B15286" s="366">
        <v>13.34</v>
      </c>
    </row>
    <row r="15287" spans="1:2">
      <c r="A15287" s="365" t="s">
        <v>15417</v>
      </c>
      <c r="B15287" s="366">
        <v>12.19</v>
      </c>
    </row>
    <row r="15288" spans="1:2">
      <c r="A15288" s="365" t="s">
        <v>15418</v>
      </c>
      <c r="B15288" s="366">
        <v>14.42</v>
      </c>
    </row>
    <row r="15289" spans="1:2">
      <c r="A15289" s="365" t="s">
        <v>15419</v>
      </c>
      <c r="B15289" s="366">
        <v>13.27</v>
      </c>
    </row>
    <row r="15290" spans="1:2">
      <c r="A15290" s="365" t="s">
        <v>15420</v>
      </c>
      <c r="B15290" s="366">
        <v>16.22</v>
      </c>
    </row>
    <row r="15291" spans="1:2">
      <c r="A15291" s="365" t="s">
        <v>15421</v>
      </c>
      <c r="B15291" s="366">
        <v>15.07</v>
      </c>
    </row>
    <row r="15292" spans="1:2">
      <c r="A15292" s="365" t="s">
        <v>15422</v>
      </c>
      <c r="B15292" s="366">
        <v>18.27</v>
      </c>
    </row>
    <row r="15293" spans="1:2">
      <c r="A15293" s="365" t="s">
        <v>15423</v>
      </c>
      <c r="B15293" s="366">
        <v>17.12</v>
      </c>
    </row>
    <row r="15294" spans="1:2">
      <c r="A15294" s="365" t="s">
        <v>15424</v>
      </c>
      <c r="B15294" s="366">
        <v>13.92</v>
      </c>
    </row>
    <row r="15295" spans="1:2">
      <c r="A15295" s="365" t="s">
        <v>15425</v>
      </c>
      <c r="B15295" s="366">
        <v>12.77</v>
      </c>
    </row>
    <row r="15296" spans="1:2">
      <c r="A15296" s="365" t="s">
        <v>15426</v>
      </c>
      <c r="B15296" s="366">
        <v>14.75</v>
      </c>
    </row>
    <row r="15297" spans="1:2">
      <c r="A15297" s="365" t="s">
        <v>15427</v>
      </c>
      <c r="B15297" s="366">
        <v>13.6</v>
      </c>
    </row>
    <row r="15298" spans="1:2">
      <c r="A15298" s="365" t="s">
        <v>15428</v>
      </c>
      <c r="B15298" s="366">
        <v>15.58</v>
      </c>
    </row>
    <row r="15299" spans="1:2">
      <c r="A15299" s="365" t="s">
        <v>15429</v>
      </c>
      <c r="B15299" s="366">
        <v>14.43</v>
      </c>
    </row>
    <row r="15300" spans="1:2">
      <c r="A15300" s="365" t="s">
        <v>15430</v>
      </c>
      <c r="B15300" s="366">
        <v>18.559999999999999</v>
      </c>
    </row>
    <row r="15301" spans="1:2">
      <c r="A15301" s="365" t="s">
        <v>15431</v>
      </c>
      <c r="B15301" s="366">
        <v>17.41</v>
      </c>
    </row>
    <row r="15302" spans="1:2">
      <c r="A15302" s="365" t="s">
        <v>15432</v>
      </c>
      <c r="B15302" s="366">
        <v>20.21</v>
      </c>
    </row>
    <row r="15303" spans="1:2">
      <c r="A15303" s="365" t="s">
        <v>15433</v>
      </c>
      <c r="B15303" s="366">
        <v>19.059999999999999</v>
      </c>
    </row>
    <row r="15304" spans="1:2">
      <c r="A15304" s="365" t="s">
        <v>15434</v>
      </c>
      <c r="B15304" s="366">
        <v>10.27</v>
      </c>
    </row>
    <row r="15305" spans="1:2">
      <c r="A15305" s="365" t="s">
        <v>15435</v>
      </c>
      <c r="B15305" s="366">
        <v>9.1199999999999992</v>
      </c>
    </row>
    <row r="15306" spans="1:2">
      <c r="A15306" s="365" t="s">
        <v>15436</v>
      </c>
      <c r="B15306" s="366">
        <v>13.97</v>
      </c>
    </row>
    <row r="15307" spans="1:2">
      <c r="A15307" s="365" t="s">
        <v>15437</v>
      </c>
      <c r="B15307" s="366">
        <v>12.82</v>
      </c>
    </row>
    <row r="15308" spans="1:2">
      <c r="A15308" s="365" t="s">
        <v>15438</v>
      </c>
      <c r="B15308" s="366">
        <v>14.99</v>
      </c>
    </row>
    <row r="15309" spans="1:2">
      <c r="A15309" s="365" t="s">
        <v>15439</v>
      </c>
      <c r="B15309" s="366">
        <v>13.84</v>
      </c>
    </row>
    <row r="15310" spans="1:2">
      <c r="A15310" s="365" t="s">
        <v>15440</v>
      </c>
      <c r="B15310" s="366">
        <v>15.91</v>
      </c>
    </row>
    <row r="15311" spans="1:2">
      <c r="A15311" s="365" t="s">
        <v>15441</v>
      </c>
      <c r="B15311" s="366">
        <v>14.76</v>
      </c>
    </row>
    <row r="15312" spans="1:2">
      <c r="A15312" s="365" t="s">
        <v>15442</v>
      </c>
      <c r="B15312" s="366">
        <v>18.329999999999998</v>
      </c>
    </row>
    <row r="15313" spans="1:2">
      <c r="A15313" s="365" t="s">
        <v>15443</v>
      </c>
      <c r="B15313" s="366">
        <v>17.18</v>
      </c>
    </row>
    <row r="15314" spans="1:2">
      <c r="A15314" s="365" t="s">
        <v>15444</v>
      </c>
      <c r="B15314" s="366">
        <v>20.62</v>
      </c>
    </row>
    <row r="15315" spans="1:2">
      <c r="A15315" s="365" t="s">
        <v>15445</v>
      </c>
      <c r="B15315" s="366">
        <v>19.47</v>
      </c>
    </row>
    <row r="15316" spans="1:2">
      <c r="A15316" s="365" t="s">
        <v>15446</v>
      </c>
      <c r="B15316" s="366">
        <v>16.53</v>
      </c>
    </row>
    <row r="15317" spans="1:2">
      <c r="A15317" s="365" t="s">
        <v>15447</v>
      </c>
      <c r="B15317" s="366">
        <v>15.38</v>
      </c>
    </row>
    <row r="15318" spans="1:2">
      <c r="A15318" s="365" t="s">
        <v>15448</v>
      </c>
      <c r="B15318" s="366">
        <v>18.07</v>
      </c>
    </row>
    <row r="15319" spans="1:2">
      <c r="A15319" s="365" t="s">
        <v>15449</v>
      </c>
      <c r="B15319" s="366">
        <v>16.920000000000002</v>
      </c>
    </row>
    <row r="15320" spans="1:2">
      <c r="A15320" s="365" t="s">
        <v>15450</v>
      </c>
      <c r="B15320" s="366">
        <v>19.62</v>
      </c>
    </row>
    <row r="15321" spans="1:2">
      <c r="A15321" s="365" t="s">
        <v>15451</v>
      </c>
      <c r="B15321" s="366">
        <v>18.47</v>
      </c>
    </row>
    <row r="15322" spans="1:2">
      <c r="A15322" s="365" t="s">
        <v>15452</v>
      </c>
      <c r="B15322" s="366">
        <v>22.39</v>
      </c>
    </row>
    <row r="15323" spans="1:2">
      <c r="A15323" s="365" t="s">
        <v>15453</v>
      </c>
      <c r="B15323" s="366">
        <v>21.24</v>
      </c>
    </row>
    <row r="15324" spans="1:2">
      <c r="A15324" s="365" t="s">
        <v>15454</v>
      </c>
      <c r="B15324" s="366">
        <v>25.23</v>
      </c>
    </row>
    <row r="15325" spans="1:2">
      <c r="A15325" s="365" t="s">
        <v>15455</v>
      </c>
      <c r="B15325" s="366">
        <v>24.08</v>
      </c>
    </row>
    <row r="15326" spans="1:2">
      <c r="A15326" s="365" t="s">
        <v>15456</v>
      </c>
      <c r="B15326" s="366">
        <v>16.78</v>
      </c>
    </row>
    <row r="15327" spans="1:2">
      <c r="A15327" s="365" t="s">
        <v>15457</v>
      </c>
      <c r="B15327" s="366">
        <v>15.63</v>
      </c>
    </row>
    <row r="15328" spans="1:2">
      <c r="A15328" s="365" t="s">
        <v>15458</v>
      </c>
      <c r="B15328" s="366">
        <v>15.91</v>
      </c>
    </row>
    <row r="15329" spans="1:2">
      <c r="A15329" s="365" t="s">
        <v>15459</v>
      </c>
      <c r="B15329" s="366">
        <v>14.76</v>
      </c>
    </row>
    <row r="15330" spans="1:2">
      <c r="A15330" s="365" t="s">
        <v>15460</v>
      </c>
      <c r="B15330" s="366">
        <v>16.63</v>
      </c>
    </row>
    <row r="15331" spans="1:2">
      <c r="A15331" s="365" t="s">
        <v>15461</v>
      </c>
      <c r="B15331" s="366">
        <v>15.48</v>
      </c>
    </row>
    <row r="15332" spans="1:2">
      <c r="A15332" s="365" t="s">
        <v>15462</v>
      </c>
      <c r="B15332" s="366">
        <v>20.190000000000001</v>
      </c>
    </row>
    <row r="15333" spans="1:2">
      <c r="A15333" s="365" t="s">
        <v>15463</v>
      </c>
      <c r="B15333" s="366">
        <v>19.04</v>
      </c>
    </row>
    <row r="15334" spans="1:2">
      <c r="A15334" s="365" t="s">
        <v>15464</v>
      </c>
      <c r="B15334" s="366">
        <v>26.52</v>
      </c>
    </row>
    <row r="15335" spans="1:2">
      <c r="A15335" s="365" t="s">
        <v>15465</v>
      </c>
      <c r="B15335" s="366">
        <v>25.37</v>
      </c>
    </row>
    <row r="15336" spans="1:2">
      <c r="A15336" s="365" t="s">
        <v>15466</v>
      </c>
      <c r="B15336" s="366">
        <v>10.85</v>
      </c>
    </row>
    <row r="15337" spans="1:2">
      <c r="A15337" s="365" t="s">
        <v>15467</v>
      </c>
      <c r="B15337" s="366">
        <v>9.6999999999999993</v>
      </c>
    </row>
    <row r="15338" spans="1:2">
      <c r="A15338" s="365" t="s">
        <v>15468</v>
      </c>
      <c r="B15338" s="366">
        <v>10.65</v>
      </c>
    </row>
    <row r="15339" spans="1:2">
      <c r="A15339" s="365" t="s">
        <v>15469</v>
      </c>
      <c r="B15339" s="366">
        <v>9.5</v>
      </c>
    </row>
    <row r="15340" spans="1:2">
      <c r="A15340" s="365" t="s">
        <v>15470</v>
      </c>
      <c r="B15340" s="366">
        <v>13.02</v>
      </c>
    </row>
    <row r="15341" spans="1:2">
      <c r="A15341" s="365" t="s">
        <v>15471</v>
      </c>
      <c r="B15341" s="366">
        <v>11.87</v>
      </c>
    </row>
    <row r="15342" spans="1:2">
      <c r="A15342" s="365" t="s">
        <v>15472</v>
      </c>
      <c r="B15342" s="366">
        <v>14</v>
      </c>
    </row>
    <row r="15343" spans="1:2">
      <c r="A15343" s="365" t="s">
        <v>15473</v>
      </c>
      <c r="B15343" s="366">
        <v>12.85</v>
      </c>
    </row>
    <row r="15344" spans="1:2">
      <c r="A15344" s="365" t="s">
        <v>15474</v>
      </c>
      <c r="B15344" s="366">
        <v>17.600000000000001</v>
      </c>
    </row>
    <row r="15345" spans="1:2">
      <c r="A15345" s="365" t="s">
        <v>15475</v>
      </c>
      <c r="B15345" s="366">
        <v>16.45</v>
      </c>
    </row>
    <row r="15346" spans="1:2">
      <c r="A15346" s="365" t="s">
        <v>15476</v>
      </c>
      <c r="B15346" s="366">
        <v>20.14</v>
      </c>
    </row>
    <row r="15347" spans="1:2">
      <c r="A15347" s="365" t="s">
        <v>15477</v>
      </c>
      <c r="B15347" s="366">
        <v>18.989999999999998</v>
      </c>
    </row>
    <row r="15348" spans="1:2">
      <c r="A15348" s="365" t="s">
        <v>15478</v>
      </c>
      <c r="B15348" s="366">
        <v>12.42</v>
      </c>
    </row>
    <row r="15349" spans="1:2">
      <c r="A15349" s="365" t="s">
        <v>15479</v>
      </c>
      <c r="B15349" s="366">
        <v>11.27</v>
      </c>
    </row>
    <row r="15350" spans="1:2">
      <c r="A15350" s="365" t="s">
        <v>15480</v>
      </c>
      <c r="B15350" s="366">
        <v>13.55</v>
      </c>
    </row>
    <row r="15351" spans="1:2">
      <c r="A15351" s="365" t="s">
        <v>15481</v>
      </c>
      <c r="B15351" s="366">
        <v>12.4</v>
      </c>
    </row>
    <row r="15352" spans="1:2">
      <c r="A15352" s="365" t="s">
        <v>15482</v>
      </c>
      <c r="B15352" s="366">
        <v>15.77</v>
      </c>
    </row>
    <row r="15353" spans="1:2">
      <c r="A15353" s="365" t="s">
        <v>15483</v>
      </c>
      <c r="B15353" s="366">
        <v>14.62</v>
      </c>
    </row>
    <row r="15354" spans="1:2">
      <c r="A15354" s="365" t="s">
        <v>15484</v>
      </c>
      <c r="B15354" s="366">
        <v>18.350000000000001</v>
      </c>
    </row>
    <row r="15355" spans="1:2">
      <c r="A15355" s="365" t="s">
        <v>15485</v>
      </c>
      <c r="B15355" s="366">
        <v>17.2</v>
      </c>
    </row>
    <row r="15356" spans="1:2">
      <c r="A15356" s="365" t="s">
        <v>15486</v>
      </c>
      <c r="B15356" s="366">
        <v>20.9</v>
      </c>
    </row>
    <row r="15357" spans="1:2">
      <c r="A15357" s="365" t="s">
        <v>15487</v>
      </c>
      <c r="B15357" s="366">
        <v>19.75</v>
      </c>
    </row>
    <row r="15358" spans="1:2">
      <c r="A15358" s="365" t="s">
        <v>15488</v>
      </c>
      <c r="B15358" s="366">
        <v>12.81</v>
      </c>
    </row>
    <row r="15359" spans="1:2">
      <c r="A15359" s="365" t="s">
        <v>15489</v>
      </c>
      <c r="B15359" s="366">
        <v>11.66</v>
      </c>
    </row>
    <row r="15360" spans="1:2">
      <c r="A15360" s="365" t="s">
        <v>15490</v>
      </c>
      <c r="B15360" s="366">
        <v>15.05</v>
      </c>
    </row>
    <row r="15361" spans="1:2">
      <c r="A15361" s="365" t="s">
        <v>15491</v>
      </c>
      <c r="B15361" s="366">
        <v>13.9</v>
      </c>
    </row>
    <row r="15362" spans="1:2">
      <c r="A15362" s="365" t="s">
        <v>15492</v>
      </c>
      <c r="B15362" s="366">
        <v>14.74</v>
      </c>
    </row>
    <row r="15363" spans="1:2">
      <c r="A15363" s="365" t="s">
        <v>15493</v>
      </c>
      <c r="B15363" s="366">
        <v>13.59</v>
      </c>
    </row>
    <row r="15364" spans="1:2">
      <c r="A15364" s="365" t="s">
        <v>15494</v>
      </c>
      <c r="B15364" s="366">
        <v>16.829999999999998</v>
      </c>
    </row>
    <row r="15365" spans="1:2">
      <c r="A15365" s="365" t="s">
        <v>15495</v>
      </c>
      <c r="B15365" s="366">
        <v>15.68</v>
      </c>
    </row>
    <row r="15366" spans="1:2">
      <c r="A15366" s="365" t="s">
        <v>15496</v>
      </c>
      <c r="B15366" s="366">
        <v>21.48</v>
      </c>
    </row>
    <row r="15367" spans="1:2">
      <c r="A15367" s="365" t="s">
        <v>15497</v>
      </c>
      <c r="B15367" s="366">
        <v>20.329999999999998</v>
      </c>
    </row>
    <row r="15368" spans="1:2">
      <c r="A15368" s="365" t="s">
        <v>15498</v>
      </c>
      <c r="B15368" s="366">
        <v>74.959999999999994</v>
      </c>
    </row>
    <row r="15369" spans="1:2">
      <c r="A15369" s="365" t="s">
        <v>15499</v>
      </c>
      <c r="B15369" s="366">
        <v>73.290000000000006</v>
      </c>
    </row>
    <row r="15370" spans="1:2">
      <c r="A15370" s="365" t="s">
        <v>15500</v>
      </c>
      <c r="B15370" s="366">
        <v>98.63</v>
      </c>
    </row>
    <row r="15371" spans="1:2">
      <c r="A15371" s="365" t="s">
        <v>15501</v>
      </c>
      <c r="B15371" s="366">
        <v>96.79</v>
      </c>
    </row>
    <row r="15372" spans="1:2">
      <c r="A15372" s="365" t="s">
        <v>15502</v>
      </c>
      <c r="B15372" s="366">
        <v>9.3699999999999992</v>
      </c>
    </row>
    <row r="15373" spans="1:2">
      <c r="A15373" s="365" t="s">
        <v>15503</v>
      </c>
      <c r="B15373" s="366">
        <v>8.6999999999999993</v>
      </c>
    </row>
    <row r="15374" spans="1:2">
      <c r="A15374" s="365" t="s">
        <v>15504</v>
      </c>
      <c r="B15374" s="366">
        <v>13.44</v>
      </c>
    </row>
    <row r="15375" spans="1:2">
      <c r="A15375" s="365" t="s">
        <v>15505</v>
      </c>
      <c r="B15375" s="366">
        <v>12.6</v>
      </c>
    </row>
    <row r="15376" spans="1:2">
      <c r="A15376" s="365" t="s">
        <v>15506</v>
      </c>
      <c r="B15376" s="366">
        <v>18.809999999999999</v>
      </c>
    </row>
    <row r="15377" spans="1:2">
      <c r="A15377" s="365" t="s">
        <v>15507</v>
      </c>
      <c r="B15377" s="366">
        <v>17.8</v>
      </c>
    </row>
    <row r="15378" spans="1:2">
      <c r="A15378" s="365" t="s">
        <v>15508</v>
      </c>
      <c r="B15378" s="366">
        <v>14.29</v>
      </c>
    </row>
    <row r="15379" spans="1:2">
      <c r="A15379" s="365" t="s">
        <v>15509</v>
      </c>
      <c r="B15379" s="366">
        <v>13.28</v>
      </c>
    </row>
    <row r="15380" spans="1:2">
      <c r="A15380" s="365" t="s">
        <v>15510</v>
      </c>
      <c r="B15380" s="366">
        <v>19.559999999999999</v>
      </c>
    </row>
    <row r="15381" spans="1:2">
      <c r="A15381" s="365" t="s">
        <v>15511</v>
      </c>
      <c r="B15381" s="366">
        <v>18.23</v>
      </c>
    </row>
    <row r="15382" spans="1:2">
      <c r="A15382" s="365" t="s">
        <v>15512</v>
      </c>
      <c r="B15382" s="366">
        <v>22.24</v>
      </c>
    </row>
    <row r="15383" spans="1:2">
      <c r="A15383" s="365" t="s">
        <v>15513</v>
      </c>
      <c r="B15383" s="366">
        <v>20.91</v>
      </c>
    </row>
    <row r="15384" spans="1:2">
      <c r="A15384" s="365" t="s">
        <v>15514</v>
      </c>
      <c r="B15384" s="366">
        <v>10.4</v>
      </c>
    </row>
    <row r="15385" spans="1:2">
      <c r="A15385" s="365" t="s">
        <v>15515</v>
      </c>
      <c r="B15385" s="366">
        <v>9.73</v>
      </c>
    </row>
    <row r="15386" spans="1:2">
      <c r="A15386" s="365" t="s">
        <v>15516</v>
      </c>
      <c r="B15386" s="366">
        <v>11.05</v>
      </c>
    </row>
    <row r="15387" spans="1:2">
      <c r="A15387" s="365" t="s">
        <v>15517</v>
      </c>
      <c r="B15387" s="366">
        <v>10.38</v>
      </c>
    </row>
    <row r="15388" spans="1:2">
      <c r="A15388" s="365" t="s">
        <v>15518</v>
      </c>
      <c r="B15388" s="366">
        <v>9.52</v>
      </c>
    </row>
    <row r="15389" spans="1:2">
      <c r="A15389" s="365" t="s">
        <v>15519</v>
      </c>
      <c r="B15389" s="366">
        <v>8.85</v>
      </c>
    </row>
    <row r="15390" spans="1:2">
      <c r="A15390" s="365" t="s">
        <v>15520</v>
      </c>
      <c r="B15390" s="366">
        <v>11.16</v>
      </c>
    </row>
    <row r="15391" spans="1:2">
      <c r="A15391" s="365" t="s">
        <v>15521</v>
      </c>
      <c r="B15391" s="366">
        <v>10.49</v>
      </c>
    </row>
    <row r="15392" spans="1:2">
      <c r="A15392" s="365" t="s">
        <v>15522</v>
      </c>
      <c r="B15392" s="366">
        <v>33.08</v>
      </c>
    </row>
    <row r="15393" spans="1:2">
      <c r="A15393" s="365" t="s">
        <v>15523</v>
      </c>
      <c r="B15393" s="366">
        <v>29.75</v>
      </c>
    </row>
    <row r="15394" spans="1:2">
      <c r="A15394" s="365" t="s">
        <v>15524</v>
      </c>
      <c r="B15394" s="366">
        <v>94.98</v>
      </c>
    </row>
    <row r="15395" spans="1:2">
      <c r="A15395" s="365" t="s">
        <v>15525</v>
      </c>
      <c r="B15395" s="366">
        <v>89.23</v>
      </c>
    </row>
    <row r="15396" spans="1:2">
      <c r="A15396" s="365" t="s">
        <v>15526</v>
      </c>
      <c r="B15396" s="366">
        <v>11.17</v>
      </c>
    </row>
    <row r="15397" spans="1:2">
      <c r="A15397" s="365" t="s">
        <v>15527</v>
      </c>
      <c r="B15397" s="366">
        <v>10.5</v>
      </c>
    </row>
    <row r="15398" spans="1:2">
      <c r="A15398" s="365" t="s">
        <v>15528</v>
      </c>
      <c r="B15398" s="366">
        <v>12.72</v>
      </c>
    </row>
    <row r="15399" spans="1:2">
      <c r="A15399" s="365" t="s">
        <v>15529</v>
      </c>
      <c r="B15399" s="366">
        <v>12.05</v>
      </c>
    </row>
    <row r="15400" spans="1:2">
      <c r="A15400" s="365" t="s">
        <v>15530</v>
      </c>
      <c r="B15400" s="366">
        <v>2.0099999999999998</v>
      </c>
    </row>
    <row r="15401" spans="1:2">
      <c r="A15401" s="365" t="s">
        <v>15531</v>
      </c>
      <c r="B15401" s="366">
        <v>1.91</v>
      </c>
    </row>
    <row r="15402" spans="1:2">
      <c r="A15402" s="365" t="s">
        <v>15532</v>
      </c>
      <c r="B15402" s="366">
        <v>9.1199999999999992</v>
      </c>
    </row>
    <row r="15403" spans="1:2">
      <c r="A15403" s="365" t="s">
        <v>15533</v>
      </c>
      <c r="B15403" s="366">
        <v>8.4499999999999993</v>
      </c>
    </row>
    <row r="15404" spans="1:2">
      <c r="A15404" s="365" t="s">
        <v>15534</v>
      </c>
      <c r="B15404" s="366">
        <v>11.96</v>
      </c>
    </row>
    <row r="15405" spans="1:2">
      <c r="A15405" s="365" t="s">
        <v>15535</v>
      </c>
      <c r="B15405" s="366">
        <v>11.29</v>
      </c>
    </row>
    <row r="15406" spans="1:2">
      <c r="A15406" s="365" t="s">
        <v>15536</v>
      </c>
      <c r="B15406" s="366">
        <v>30.64</v>
      </c>
    </row>
    <row r="15407" spans="1:2">
      <c r="A15407" s="365" t="s">
        <v>15537</v>
      </c>
      <c r="B15407" s="366">
        <v>29.97</v>
      </c>
    </row>
    <row r="15408" spans="1:2">
      <c r="A15408" s="365" t="s">
        <v>15538</v>
      </c>
      <c r="B15408" s="366">
        <v>25.88</v>
      </c>
    </row>
    <row r="15409" spans="1:2">
      <c r="A15409" s="365" t="s">
        <v>15539</v>
      </c>
      <c r="B15409" s="366">
        <v>25.21</v>
      </c>
    </row>
    <row r="15410" spans="1:2">
      <c r="A15410" s="365" t="s">
        <v>15540</v>
      </c>
      <c r="B15410" s="366">
        <v>12.69</v>
      </c>
    </row>
    <row r="15411" spans="1:2">
      <c r="A15411" s="365" t="s">
        <v>15541</v>
      </c>
      <c r="B15411" s="366">
        <v>12.02</v>
      </c>
    </row>
    <row r="15412" spans="1:2">
      <c r="A15412" s="365" t="s">
        <v>15542</v>
      </c>
      <c r="B15412" s="366">
        <v>13.33</v>
      </c>
    </row>
    <row r="15413" spans="1:2">
      <c r="A15413" s="365" t="s">
        <v>15543</v>
      </c>
      <c r="B15413" s="366">
        <v>12.66</v>
      </c>
    </row>
    <row r="15414" spans="1:2">
      <c r="A15414" s="365" t="s">
        <v>15544</v>
      </c>
      <c r="B15414" s="366">
        <v>6.27</v>
      </c>
    </row>
    <row r="15415" spans="1:2">
      <c r="A15415" s="365" t="s">
        <v>15545</v>
      </c>
      <c r="B15415" s="366">
        <v>5.77</v>
      </c>
    </row>
    <row r="15416" spans="1:2">
      <c r="A15416" s="365" t="s">
        <v>15546</v>
      </c>
      <c r="B15416" s="366">
        <v>12.78</v>
      </c>
    </row>
    <row r="15417" spans="1:2">
      <c r="A15417" s="365" t="s">
        <v>15547</v>
      </c>
      <c r="B15417" s="366">
        <v>12.62</v>
      </c>
    </row>
    <row r="15418" spans="1:2">
      <c r="A15418" s="365" t="s">
        <v>15548</v>
      </c>
      <c r="B15418" s="366">
        <v>4.33</v>
      </c>
    </row>
    <row r="15419" spans="1:2">
      <c r="A15419" s="365" t="s">
        <v>15549</v>
      </c>
      <c r="B15419" s="366">
        <v>4.17</v>
      </c>
    </row>
    <row r="15420" spans="1:2">
      <c r="A15420" s="365" t="s">
        <v>15550</v>
      </c>
      <c r="B15420" s="366">
        <v>14.7</v>
      </c>
    </row>
    <row r="15421" spans="1:2">
      <c r="A15421" s="365" t="s">
        <v>15551</v>
      </c>
      <c r="B15421" s="366">
        <v>14.37</v>
      </c>
    </row>
    <row r="15422" spans="1:2">
      <c r="A15422" s="365" t="s">
        <v>15552</v>
      </c>
      <c r="B15422" s="366">
        <v>26.94</v>
      </c>
    </row>
    <row r="15423" spans="1:2">
      <c r="A15423" s="365" t="s">
        <v>15553</v>
      </c>
      <c r="B15423" s="366">
        <v>26.61</v>
      </c>
    </row>
    <row r="15424" spans="1:2">
      <c r="A15424" s="365" t="s">
        <v>15554</v>
      </c>
      <c r="B15424" s="366">
        <v>14.7</v>
      </c>
    </row>
    <row r="15425" spans="1:2">
      <c r="A15425" s="365" t="s">
        <v>15555</v>
      </c>
      <c r="B15425" s="366">
        <v>14.37</v>
      </c>
    </row>
    <row r="15426" spans="1:2">
      <c r="A15426" s="365" t="s">
        <v>15556</v>
      </c>
      <c r="B15426" s="366">
        <v>22.52</v>
      </c>
    </row>
    <row r="15427" spans="1:2">
      <c r="A15427" s="365" t="s">
        <v>15557</v>
      </c>
      <c r="B15427" s="366">
        <v>22.19</v>
      </c>
    </row>
    <row r="15428" spans="1:2">
      <c r="A15428" s="365" t="s">
        <v>15558</v>
      </c>
      <c r="B15428" s="366">
        <v>14.05</v>
      </c>
    </row>
    <row r="15429" spans="1:2">
      <c r="A15429" s="365" t="s">
        <v>15559</v>
      </c>
      <c r="B15429" s="366">
        <v>13.72</v>
      </c>
    </row>
    <row r="15430" spans="1:2">
      <c r="A15430" s="365" t="s">
        <v>15560</v>
      </c>
      <c r="B15430" s="366">
        <v>38.54</v>
      </c>
    </row>
    <row r="15431" spans="1:2">
      <c r="A15431" s="365" t="s">
        <v>15561</v>
      </c>
      <c r="B15431" s="366">
        <v>38.21</v>
      </c>
    </row>
    <row r="15432" spans="1:2">
      <c r="A15432" s="365" t="s">
        <v>15562</v>
      </c>
      <c r="B15432" s="366">
        <v>20.82</v>
      </c>
    </row>
    <row r="15433" spans="1:2">
      <c r="A15433" s="365" t="s">
        <v>15563</v>
      </c>
      <c r="B15433" s="366">
        <v>20.49</v>
      </c>
    </row>
    <row r="15434" spans="1:2">
      <c r="A15434" s="365" t="s">
        <v>15564</v>
      </c>
      <c r="B15434" s="366">
        <v>23.13</v>
      </c>
    </row>
    <row r="15435" spans="1:2">
      <c r="A15435" s="365" t="s">
        <v>15565</v>
      </c>
      <c r="B15435" s="366">
        <v>22.8</v>
      </c>
    </row>
    <row r="15436" spans="1:2">
      <c r="A15436" s="365" t="s">
        <v>15566</v>
      </c>
      <c r="B15436" s="366">
        <v>24.25</v>
      </c>
    </row>
    <row r="15437" spans="1:2">
      <c r="A15437" s="365" t="s">
        <v>15567</v>
      </c>
      <c r="B15437" s="366">
        <v>23.92</v>
      </c>
    </row>
    <row r="15438" spans="1:2">
      <c r="A15438" s="365" t="s">
        <v>15568</v>
      </c>
      <c r="B15438" s="366">
        <v>17.52</v>
      </c>
    </row>
    <row r="15439" spans="1:2">
      <c r="A15439" s="365" t="s">
        <v>15569</v>
      </c>
      <c r="B15439" s="366">
        <v>16.850000000000001</v>
      </c>
    </row>
    <row r="15440" spans="1:2">
      <c r="A15440" s="365" t="s">
        <v>15570</v>
      </c>
      <c r="B15440" s="366">
        <v>17.350000000000001</v>
      </c>
    </row>
    <row r="15441" spans="1:2">
      <c r="A15441" s="365" t="s">
        <v>15571</v>
      </c>
      <c r="B15441" s="366">
        <v>16.68</v>
      </c>
    </row>
    <row r="15442" spans="1:2">
      <c r="A15442" s="365" t="s">
        <v>15572</v>
      </c>
      <c r="B15442" s="366">
        <v>22.83</v>
      </c>
    </row>
    <row r="15443" spans="1:2">
      <c r="A15443" s="365" t="s">
        <v>15573</v>
      </c>
      <c r="B15443" s="366">
        <v>22.33</v>
      </c>
    </row>
    <row r="15444" spans="1:2">
      <c r="A15444" s="365" t="s">
        <v>15574</v>
      </c>
      <c r="B15444" s="366">
        <v>28.09</v>
      </c>
    </row>
    <row r="15445" spans="1:2">
      <c r="A15445" s="365" t="s">
        <v>15575</v>
      </c>
      <c r="B15445" s="366">
        <v>27.59</v>
      </c>
    </row>
    <row r="15446" spans="1:2">
      <c r="A15446" s="365" t="s">
        <v>15576</v>
      </c>
      <c r="B15446" s="366">
        <v>41.99</v>
      </c>
    </row>
    <row r="15447" spans="1:2">
      <c r="A15447" s="365" t="s">
        <v>15577</v>
      </c>
      <c r="B15447" s="366">
        <v>41.32</v>
      </c>
    </row>
    <row r="15448" spans="1:2">
      <c r="A15448" s="365" t="s">
        <v>15578</v>
      </c>
      <c r="B15448" s="366">
        <v>64.22</v>
      </c>
    </row>
    <row r="15449" spans="1:2">
      <c r="A15449" s="365" t="s">
        <v>15579</v>
      </c>
      <c r="B15449" s="366">
        <v>63.55</v>
      </c>
    </row>
    <row r="15450" spans="1:2">
      <c r="A15450" s="365" t="s">
        <v>15580</v>
      </c>
      <c r="B15450" s="366">
        <v>24.58</v>
      </c>
    </row>
    <row r="15451" spans="1:2">
      <c r="A15451" s="365" t="s">
        <v>15581</v>
      </c>
      <c r="B15451" s="366">
        <v>24.08</v>
      </c>
    </row>
    <row r="15452" spans="1:2">
      <c r="A15452" s="365" t="s">
        <v>15582</v>
      </c>
      <c r="B15452" s="366">
        <v>37.729999999999997</v>
      </c>
    </row>
    <row r="15453" spans="1:2">
      <c r="A15453" s="365" t="s">
        <v>15583</v>
      </c>
      <c r="B15453" s="366">
        <v>37.229999999999997</v>
      </c>
    </row>
    <row r="15454" spans="1:2">
      <c r="A15454" s="365" t="s">
        <v>15584</v>
      </c>
      <c r="B15454" s="366">
        <v>48.8</v>
      </c>
    </row>
    <row r="15455" spans="1:2">
      <c r="A15455" s="365" t="s">
        <v>15585</v>
      </c>
      <c r="B15455" s="366">
        <v>48.3</v>
      </c>
    </row>
    <row r="15456" spans="1:2">
      <c r="A15456" s="365" t="s">
        <v>15586</v>
      </c>
      <c r="B15456" s="366">
        <v>36.79</v>
      </c>
    </row>
    <row r="15457" spans="1:2">
      <c r="A15457" s="365" t="s">
        <v>15587</v>
      </c>
      <c r="B15457" s="366">
        <v>36.119999999999997</v>
      </c>
    </row>
    <row r="15458" spans="1:2">
      <c r="A15458" s="365" t="s">
        <v>15588</v>
      </c>
      <c r="B15458" s="366">
        <v>37.270000000000003</v>
      </c>
    </row>
    <row r="15459" spans="1:2">
      <c r="A15459" s="365" t="s">
        <v>15589</v>
      </c>
      <c r="B15459" s="366">
        <v>36.6</v>
      </c>
    </row>
    <row r="15460" spans="1:2">
      <c r="A15460" s="365" t="s">
        <v>15590</v>
      </c>
      <c r="B15460" s="366">
        <v>41.56</v>
      </c>
    </row>
    <row r="15461" spans="1:2">
      <c r="A15461" s="365" t="s">
        <v>15591</v>
      </c>
      <c r="B15461" s="366">
        <v>40.89</v>
      </c>
    </row>
    <row r="15462" spans="1:2">
      <c r="A15462" s="365" t="s">
        <v>15592</v>
      </c>
      <c r="B15462" s="366">
        <v>47.76</v>
      </c>
    </row>
    <row r="15463" spans="1:2">
      <c r="A15463" s="365" t="s">
        <v>15593</v>
      </c>
      <c r="B15463" s="366">
        <v>47.09</v>
      </c>
    </row>
    <row r="15464" spans="1:2">
      <c r="A15464" s="365" t="s">
        <v>15594</v>
      </c>
      <c r="B15464" s="366">
        <v>58.57</v>
      </c>
    </row>
    <row r="15465" spans="1:2">
      <c r="A15465" s="365" t="s">
        <v>15595</v>
      </c>
      <c r="B15465" s="366">
        <v>57.9</v>
      </c>
    </row>
    <row r="15466" spans="1:2">
      <c r="A15466" s="365" t="s">
        <v>15596</v>
      </c>
      <c r="B15466" s="366">
        <v>78.12</v>
      </c>
    </row>
    <row r="15467" spans="1:2">
      <c r="A15467" s="365" t="s">
        <v>15597</v>
      </c>
      <c r="B15467" s="366">
        <v>77.45</v>
      </c>
    </row>
    <row r="15468" spans="1:2">
      <c r="A15468" s="365" t="s">
        <v>15598</v>
      </c>
      <c r="B15468" s="366">
        <v>73.28</v>
      </c>
    </row>
    <row r="15469" spans="1:2">
      <c r="A15469" s="365" t="s">
        <v>15599</v>
      </c>
      <c r="B15469" s="366">
        <v>72.61</v>
      </c>
    </row>
    <row r="15470" spans="1:2">
      <c r="A15470" s="365" t="s">
        <v>15600</v>
      </c>
      <c r="B15470" s="366">
        <v>316.69</v>
      </c>
    </row>
    <row r="15471" spans="1:2">
      <c r="A15471" s="365" t="s">
        <v>15601</v>
      </c>
      <c r="B15471" s="366">
        <v>316.02</v>
      </c>
    </row>
    <row r="15472" spans="1:2">
      <c r="A15472" s="365" t="s">
        <v>15602</v>
      </c>
      <c r="B15472" s="366">
        <v>9.15</v>
      </c>
    </row>
    <row r="15473" spans="1:2">
      <c r="A15473" s="365" t="s">
        <v>15603</v>
      </c>
      <c r="B15473" s="366">
        <v>8.99</v>
      </c>
    </row>
    <row r="15474" spans="1:2">
      <c r="A15474" s="365" t="s">
        <v>15604</v>
      </c>
      <c r="B15474" s="366">
        <v>9.48</v>
      </c>
    </row>
    <row r="15475" spans="1:2">
      <c r="A15475" s="365" t="s">
        <v>15605</v>
      </c>
      <c r="B15475" s="366">
        <v>9.32</v>
      </c>
    </row>
    <row r="15476" spans="1:2">
      <c r="A15476" s="365" t="s">
        <v>15606</v>
      </c>
      <c r="B15476" s="366">
        <v>11.01</v>
      </c>
    </row>
    <row r="15477" spans="1:2">
      <c r="A15477" s="365" t="s">
        <v>15607</v>
      </c>
      <c r="B15477" s="366">
        <v>10.85</v>
      </c>
    </row>
    <row r="15478" spans="1:2">
      <c r="A15478" s="365" t="s">
        <v>15608</v>
      </c>
      <c r="B15478" s="366">
        <v>8.76</v>
      </c>
    </row>
    <row r="15479" spans="1:2">
      <c r="A15479" s="365" t="s">
        <v>15609</v>
      </c>
      <c r="B15479" s="366">
        <v>8.6</v>
      </c>
    </row>
    <row r="15480" spans="1:2">
      <c r="A15480" s="365" t="s">
        <v>15610</v>
      </c>
      <c r="B15480" s="366">
        <v>21.74</v>
      </c>
    </row>
    <row r="15481" spans="1:2">
      <c r="A15481" s="365" t="s">
        <v>15611</v>
      </c>
      <c r="B15481" s="366">
        <v>21.58</v>
      </c>
    </row>
    <row r="15482" spans="1:2">
      <c r="A15482" s="365" t="s">
        <v>15612</v>
      </c>
      <c r="B15482" s="366">
        <v>21.71</v>
      </c>
    </row>
    <row r="15483" spans="1:2">
      <c r="A15483" s="365" t="s">
        <v>15613</v>
      </c>
      <c r="B15483" s="366">
        <v>21.55</v>
      </c>
    </row>
    <row r="15484" spans="1:2">
      <c r="A15484" s="365" t="s">
        <v>15614</v>
      </c>
      <c r="B15484" s="366">
        <v>58.82</v>
      </c>
    </row>
    <row r="15485" spans="1:2">
      <c r="A15485" s="365" t="s">
        <v>15615</v>
      </c>
      <c r="B15485" s="366">
        <v>58.66</v>
      </c>
    </row>
    <row r="15486" spans="1:2">
      <c r="A15486" s="365" t="s">
        <v>15616</v>
      </c>
      <c r="B15486" s="366">
        <v>63.62</v>
      </c>
    </row>
    <row r="15487" spans="1:2">
      <c r="A15487" s="365" t="s">
        <v>15617</v>
      </c>
      <c r="B15487" s="366">
        <v>63.46</v>
      </c>
    </row>
    <row r="15488" spans="1:2">
      <c r="A15488" s="365" t="s">
        <v>15618</v>
      </c>
      <c r="B15488" s="366">
        <v>89.72</v>
      </c>
    </row>
    <row r="15489" spans="1:2">
      <c r="A15489" s="365" t="s">
        <v>15619</v>
      </c>
      <c r="B15489" s="366">
        <v>89.56</v>
      </c>
    </row>
    <row r="15490" spans="1:2">
      <c r="A15490" s="365" t="s">
        <v>15620</v>
      </c>
      <c r="B15490" s="366">
        <v>26.04</v>
      </c>
    </row>
    <row r="15491" spans="1:2">
      <c r="A15491" s="365" t="s">
        <v>15621</v>
      </c>
      <c r="B15491" s="366">
        <v>25.88</v>
      </c>
    </row>
    <row r="15492" spans="1:2">
      <c r="A15492" s="365" t="s">
        <v>15622</v>
      </c>
      <c r="B15492" s="366">
        <v>21.41</v>
      </c>
    </row>
    <row r="15493" spans="1:2">
      <c r="A15493" s="365" t="s">
        <v>15623</v>
      </c>
      <c r="B15493" s="366">
        <v>21.25</v>
      </c>
    </row>
    <row r="15494" spans="1:2">
      <c r="A15494" s="365" t="s">
        <v>15624</v>
      </c>
      <c r="B15494" s="366">
        <v>107.32</v>
      </c>
    </row>
    <row r="15495" spans="1:2">
      <c r="A15495" s="365" t="s">
        <v>15625</v>
      </c>
      <c r="B15495" s="366">
        <v>107.16</v>
      </c>
    </row>
    <row r="15496" spans="1:2">
      <c r="A15496" s="365" t="s">
        <v>15626</v>
      </c>
      <c r="B15496" s="366">
        <v>18.84</v>
      </c>
    </row>
    <row r="15497" spans="1:2">
      <c r="A15497" s="365" t="s">
        <v>15627</v>
      </c>
      <c r="B15497" s="366">
        <v>18.68</v>
      </c>
    </row>
    <row r="15498" spans="1:2">
      <c r="A15498" s="365" t="s">
        <v>15628</v>
      </c>
      <c r="B15498" s="366">
        <v>11.29</v>
      </c>
    </row>
    <row r="15499" spans="1:2">
      <c r="A15499" s="365" t="s">
        <v>15629</v>
      </c>
      <c r="B15499" s="366">
        <v>11.13</v>
      </c>
    </row>
    <row r="15500" spans="1:2">
      <c r="A15500" s="365" t="s">
        <v>15630</v>
      </c>
      <c r="B15500" s="366">
        <v>13.91</v>
      </c>
    </row>
    <row r="15501" spans="1:2">
      <c r="A15501" s="365" t="s">
        <v>15631</v>
      </c>
      <c r="B15501" s="366">
        <v>13.75</v>
      </c>
    </row>
    <row r="15502" spans="1:2">
      <c r="A15502" s="365" t="s">
        <v>15632</v>
      </c>
      <c r="B15502" s="366">
        <v>26.6</v>
      </c>
    </row>
    <row r="15503" spans="1:2">
      <c r="A15503" s="365" t="s">
        <v>15633</v>
      </c>
      <c r="B15503" s="366">
        <v>26.44</v>
      </c>
    </row>
    <row r="15504" spans="1:2">
      <c r="A15504" s="365" t="s">
        <v>15634</v>
      </c>
      <c r="B15504" s="366">
        <v>45.61</v>
      </c>
    </row>
    <row r="15505" spans="1:2">
      <c r="A15505" s="365" t="s">
        <v>15635</v>
      </c>
      <c r="B15505" s="366">
        <v>45.45</v>
      </c>
    </row>
    <row r="15506" spans="1:2">
      <c r="A15506" s="365" t="s">
        <v>15636</v>
      </c>
      <c r="B15506" s="366">
        <v>43.47</v>
      </c>
    </row>
    <row r="15507" spans="1:2">
      <c r="A15507" s="365" t="s">
        <v>15637</v>
      </c>
      <c r="B15507" s="366">
        <v>43.31</v>
      </c>
    </row>
    <row r="15508" spans="1:2">
      <c r="A15508" s="365" t="s">
        <v>15638</v>
      </c>
      <c r="B15508" s="366">
        <v>561.34</v>
      </c>
    </row>
    <row r="15509" spans="1:2">
      <c r="A15509" s="365" t="s">
        <v>15639</v>
      </c>
      <c r="B15509" s="366">
        <v>499.41</v>
      </c>
    </row>
    <row r="15510" spans="1:2">
      <c r="A15510" s="365" t="s">
        <v>15640</v>
      </c>
      <c r="B15510" s="366">
        <v>585.41999999999996</v>
      </c>
    </row>
    <row r="15511" spans="1:2">
      <c r="A15511" s="365" t="s">
        <v>15641</v>
      </c>
      <c r="B15511" s="366">
        <v>520.62</v>
      </c>
    </row>
    <row r="15512" spans="1:2">
      <c r="A15512" s="365" t="s">
        <v>15642</v>
      </c>
      <c r="B15512" s="366">
        <v>620.94000000000005</v>
      </c>
    </row>
    <row r="15513" spans="1:2">
      <c r="A15513" s="365" t="s">
        <v>15643</v>
      </c>
      <c r="B15513" s="366">
        <v>553.26</v>
      </c>
    </row>
    <row r="15514" spans="1:2">
      <c r="A15514" s="365" t="s">
        <v>15644</v>
      </c>
      <c r="B15514" s="366">
        <v>691.76</v>
      </c>
    </row>
    <row r="15515" spans="1:2">
      <c r="A15515" s="365" t="s">
        <v>15645</v>
      </c>
      <c r="B15515" s="366">
        <v>618.34</v>
      </c>
    </row>
    <row r="15516" spans="1:2">
      <c r="A15516" s="365" t="s">
        <v>15646</v>
      </c>
      <c r="B15516" s="366">
        <v>723.54</v>
      </c>
    </row>
    <row r="15517" spans="1:2">
      <c r="A15517" s="365" t="s">
        <v>15647</v>
      </c>
      <c r="B15517" s="366">
        <v>647.24</v>
      </c>
    </row>
    <row r="15518" spans="1:2">
      <c r="A15518" s="365" t="s">
        <v>15648</v>
      </c>
      <c r="B15518" s="366">
        <v>752.75</v>
      </c>
    </row>
    <row r="15519" spans="1:2">
      <c r="A15519" s="365" t="s">
        <v>15649</v>
      </c>
      <c r="B15519" s="366">
        <v>673.58</v>
      </c>
    </row>
    <row r="15520" spans="1:2">
      <c r="A15520" s="365" t="s">
        <v>15650</v>
      </c>
      <c r="B15520" s="366">
        <v>799.23</v>
      </c>
    </row>
    <row r="15521" spans="1:2">
      <c r="A15521" s="365" t="s">
        <v>15651</v>
      </c>
      <c r="B15521" s="366">
        <v>713.85</v>
      </c>
    </row>
    <row r="15522" spans="1:2">
      <c r="A15522" s="365" t="s">
        <v>15652</v>
      </c>
      <c r="B15522" s="366">
        <v>823.31</v>
      </c>
    </row>
    <row r="15523" spans="1:2">
      <c r="A15523" s="365" t="s">
        <v>15653</v>
      </c>
      <c r="B15523" s="366">
        <v>735.06</v>
      </c>
    </row>
    <row r="15524" spans="1:2">
      <c r="A15524" s="365" t="s">
        <v>15654</v>
      </c>
      <c r="B15524" s="366">
        <v>916.96</v>
      </c>
    </row>
    <row r="15525" spans="1:2">
      <c r="A15525" s="365" t="s">
        <v>15655</v>
      </c>
      <c r="B15525" s="366">
        <v>819.62</v>
      </c>
    </row>
    <row r="15526" spans="1:2">
      <c r="A15526" s="365" t="s">
        <v>15656</v>
      </c>
      <c r="B15526" s="366">
        <v>1010.61</v>
      </c>
    </row>
    <row r="15527" spans="1:2">
      <c r="A15527" s="365" t="s">
        <v>15657</v>
      </c>
      <c r="B15527" s="366">
        <v>904.19</v>
      </c>
    </row>
    <row r="15528" spans="1:2">
      <c r="A15528" s="365" t="s">
        <v>15658</v>
      </c>
      <c r="B15528" s="366">
        <v>55.69</v>
      </c>
    </row>
    <row r="15529" spans="1:2">
      <c r="A15529" s="365" t="s">
        <v>15659</v>
      </c>
      <c r="B15529" s="366">
        <v>52.24</v>
      </c>
    </row>
    <row r="15530" spans="1:2">
      <c r="A15530" s="365" t="s">
        <v>15660</v>
      </c>
      <c r="B15530" s="366">
        <v>54.83</v>
      </c>
    </row>
    <row r="15531" spans="1:2">
      <c r="A15531" s="365" t="s">
        <v>15661</v>
      </c>
      <c r="B15531" s="366">
        <v>51.38</v>
      </c>
    </row>
    <row r="15532" spans="1:2">
      <c r="A15532" s="365" t="s">
        <v>15662</v>
      </c>
      <c r="B15532" s="366">
        <v>93.66</v>
      </c>
    </row>
    <row r="15533" spans="1:2">
      <c r="A15533" s="365" t="s">
        <v>15663</v>
      </c>
      <c r="B15533" s="366">
        <v>90.21</v>
      </c>
    </row>
    <row r="15534" spans="1:2">
      <c r="A15534" s="365" t="s">
        <v>15664</v>
      </c>
      <c r="B15534" s="366">
        <v>93.64</v>
      </c>
    </row>
    <row r="15535" spans="1:2">
      <c r="A15535" s="365" t="s">
        <v>15665</v>
      </c>
      <c r="B15535" s="366">
        <v>90.19</v>
      </c>
    </row>
    <row r="15536" spans="1:2">
      <c r="A15536" s="365" t="s">
        <v>15666</v>
      </c>
      <c r="B15536" s="366">
        <v>109.95</v>
      </c>
    </row>
    <row r="15537" spans="1:2">
      <c r="A15537" s="365" t="s">
        <v>15667</v>
      </c>
      <c r="B15537" s="366">
        <v>105.93</v>
      </c>
    </row>
    <row r="15538" spans="1:2">
      <c r="A15538" s="365" t="s">
        <v>15668</v>
      </c>
      <c r="B15538" s="366">
        <v>174.89</v>
      </c>
    </row>
    <row r="15539" spans="1:2">
      <c r="A15539" s="365" t="s">
        <v>15669</v>
      </c>
      <c r="B15539" s="366">
        <v>170.87</v>
      </c>
    </row>
    <row r="15540" spans="1:2">
      <c r="A15540" s="365" t="s">
        <v>15670</v>
      </c>
      <c r="B15540" s="366">
        <v>268.58</v>
      </c>
    </row>
    <row r="15541" spans="1:2">
      <c r="A15541" s="365" t="s">
        <v>15671</v>
      </c>
      <c r="B15541" s="366">
        <v>263.98</v>
      </c>
    </row>
    <row r="15542" spans="1:2">
      <c r="A15542" s="365" t="s">
        <v>15672</v>
      </c>
      <c r="B15542" s="366">
        <v>461.15</v>
      </c>
    </row>
    <row r="15543" spans="1:2">
      <c r="A15543" s="365" t="s">
        <v>15673</v>
      </c>
      <c r="B15543" s="366">
        <v>456.55</v>
      </c>
    </row>
    <row r="15544" spans="1:2">
      <c r="A15544" s="365" t="s">
        <v>15674</v>
      </c>
      <c r="B15544" s="366">
        <v>681.84</v>
      </c>
    </row>
    <row r="15545" spans="1:2">
      <c r="A15545" s="365" t="s">
        <v>15675</v>
      </c>
      <c r="B15545" s="366">
        <v>676.09</v>
      </c>
    </row>
    <row r="15546" spans="1:2">
      <c r="A15546" s="365" t="s">
        <v>15676</v>
      </c>
      <c r="B15546" s="366">
        <v>37.049999999999997</v>
      </c>
    </row>
    <row r="15547" spans="1:2">
      <c r="A15547" s="365" t="s">
        <v>15677</v>
      </c>
      <c r="B15547" s="366">
        <v>33.6</v>
      </c>
    </row>
    <row r="15548" spans="1:2">
      <c r="A15548" s="365" t="s">
        <v>15678</v>
      </c>
      <c r="B15548" s="366">
        <v>42.96</v>
      </c>
    </row>
    <row r="15549" spans="1:2">
      <c r="A15549" s="365" t="s">
        <v>15679</v>
      </c>
      <c r="B15549" s="366">
        <v>39.51</v>
      </c>
    </row>
    <row r="15550" spans="1:2">
      <c r="A15550" s="365" t="s">
        <v>15680</v>
      </c>
      <c r="B15550" s="366">
        <v>51.3</v>
      </c>
    </row>
    <row r="15551" spans="1:2">
      <c r="A15551" s="365" t="s">
        <v>15681</v>
      </c>
      <c r="B15551" s="366">
        <v>47.85</v>
      </c>
    </row>
    <row r="15552" spans="1:2">
      <c r="A15552" s="365" t="s">
        <v>15682</v>
      </c>
      <c r="B15552" s="366">
        <v>82.68</v>
      </c>
    </row>
    <row r="15553" spans="1:2">
      <c r="A15553" s="365" t="s">
        <v>15683</v>
      </c>
      <c r="B15553" s="366">
        <v>79.23</v>
      </c>
    </row>
    <row r="15554" spans="1:2">
      <c r="A15554" s="365" t="s">
        <v>15684</v>
      </c>
      <c r="B15554" s="366">
        <v>94.24</v>
      </c>
    </row>
    <row r="15555" spans="1:2">
      <c r="A15555" s="365" t="s">
        <v>15685</v>
      </c>
      <c r="B15555" s="366">
        <v>90.22</v>
      </c>
    </row>
    <row r="15556" spans="1:2">
      <c r="A15556" s="365" t="s">
        <v>15686</v>
      </c>
      <c r="B15556" s="366">
        <v>150.91</v>
      </c>
    </row>
    <row r="15557" spans="1:2">
      <c r="A15557" s="365" t="s">
        <v>15687</v>
      </c>
      <c r="B15557" s="366">
        <v>146.88999999999999</v>
      </c>
    </row>
    <row r="15558" spans="1:2">
      <c r="A15558" s="365" t="s">
        <v>15688</v>
      </c>
      <c r="B15558" s="366">
        <v>65.94</v>
      </c>
    </row>
    <row r="15559" spans="1:2">
      <c r="A15559" s="365" t="s">
        <v>15689</v>
      </c>
      <c r="B15559" s="366">
        <v>62.49</v>
      </c>
    </row>
    <row r="15560" spans="1:2">
      <c r="A15560" s="365" t="s">
        <v>15690</v>
      </c>
      <c r="B15560" s="366">
        <v>77.540000000000006</v>
      </c>
    </row>
    <row r="15561" spans="1:2">
      <c r="A15561" s="365" t="s">
        <v>15691</v>
      </c>
      <c r="B15561" s="366">
        <v>74.09</v>
      </c>
    </row>
    <row r="15562" spans="1:2">
      <c r="A15562" s="365" t="s">
        <v>15692</v>
      </c>
      <c r="B15562" s="366">
        <v>158.85</v>
      </c>
    </row>
    <row r="15563" spans="1:2">
      <c r="A15563" s="365" t="s">
        <v>15693</v>
      </c>
      <c r="B15563" s="366">
        <v>155.4</v>
      </c>
    </row>
    <row r="15564" spans="1:2">
      <c r="A15564" s="365" t="s">
        <v>15694</v>
      </c>
      <c r="B15564" s="366">
        <v>139.28</v>
      </c>
    </row>
    <row r="15565" spans="1:2">
      <c r="A15565" s="365" t="s">
        <v>15695</v>
      </c>
      <c r="B15565" s="366">
        <v>135.26</v>
      </c>
    </row>
    <row r="15566" spans="1:2">
      <c r="A15566" s="365" t="s">
        <v>15696</v>
      </c>
      <c r="B15566" s="366">
        <v>159.81</v>
      </c>
    </row>
    <row r="15567" spans="1:2">
      <c r="A15567" s="365" t="s">
        <v>15697</v>
      </c>
      <c r="B15567" s="366">
        <v>155.79</v>
      </c>
    </row>
    <row r="15568" spans="1:2">
      <c r="A15568" s="365" t="s">
        <v>15698</v>
      </c>
      <c r="B15568" s="366">
        <v>271.85000000000002</v>
      </c>
    </row>
    <row r="15569" spans="1:2">
      <c r="A15569" s="365" t="s">
        <v>15699</v>
      </c>
      <c r="B15569" s="366">
        <v>267.25</v>
      </c>
    </row>
    <row r="15570" spans="1:2">
      <c r="A15570" s="365" t="s">
        <v>15700</v>
      </c>
      <c r="B15570" s="366">
        <v>520.80999999999995</v>
      </c>
    </row>
    <row r="15571" spans="1:2">
      <c r="A15571" s="365" t="s">
        <v>15701</v>
      </c>
      <c r="B15571" s="366">
        <v>516.21</v>
      </c>
    </row>
    <row r="15572" spans="1:2">
      <c r="A15572" s="365" t="s">
        <v>15702</v>
      </c>
      <c r="B15572" s="366">
        <v>942.05</v>
      </c>
    </row>
    <row r="15573" spans="1:2">
      <c r="A15573" s="365" t="s">
        <v>15703</v>
      </c>
      <c r="B15573" s="366">
        <v>936.3</v>
      </c>
    </row>
    <row r="15574" spans="1:2">
      <c r="A15574" s="365" t="s">
        <v>15704</v>
      </c>
      <c r="B15574" s="366">
        <v>64.78</v>
      </c>
    </row>
    <row r="15575" spans="1:2">
      <c r="A15575" s="365" t="s">
        <v>15705</v>
      </c>
      <c r="B15575" s="366">
        <v>61.33</v>
      </c>
    </row>
    <row r="15576" spans="1:2">
      <c r="A15576" s="365" t="s">
        <v>15706</v>
      </c>
      <c r="B15576" s="366">
        <v>70.3</v>
      </c>
    </row>
    <row r="15577" spans="1:2">
      <c r="A15577" s="365" t="s">
        <v>15707</v>
      </c>
      <c r="B15577" s="366">
        <v>66.849999999999994</v>
      </c>
    </row>
    <row r="15578" spans="1:2">
      <c r="A15578" s="365" t="s">
        <v>15708</v>
      </c>
      <c r="B15578" s="366">
        <v>101.4</v>
      </c>
    </row>
    <row r="15579" spans="1:2">
      <c r="A15579" s="365" t="s">
        <v>15709</v>
      </c>
      <c r="B15579" s="366">
        <v>97.95</v>
      </c>
    </row>
    <row r="15580" spans="1:2">
      <c r="A15580" s="365" t="s">
        <v>15710</v>
      </c>
      <c r="B15580" s="366">
        <v>132.88</v>
      </c>
    </row>
    <row r="15581" spans="1:2">
      <c r="A15581" s="365" t="s">
        <v>15711</v>
      </c>
      <c r="B15581" s="366">
        <v>128.86000000000001</v>
      </c>
    </row>
    <row r="15582" spans="1:2">
      <c r="A15582" s="365" t="s">
        <v>15712</v>
      </c>
      <c r="B15582" s="366">
        <v>180.67</v>
      </c>
    </row>
    <row r="15583" spans="1:2">
      <c r="A15583" s="365" t="s">
        <v>15713</v>
      </c>
      <c r="B15583" s="366">
        <v>176.65</v>
      </c>
    </row>
    <row r="15584" spans="1:2">
      <c r="A15584" s="365" t="s">
        <v>15714</v>
      </c>
      <c r="B15584" s="366">
        <v>289.93</v>
      </c>
    </row>
    <row r="15585" spans="1:2">
      <c r="A15585" s="365" t="s">
        <v>15715</v>
      </c>
      <c r="B15585" s="366">
        <v>285.33</v>
      </c>
    </row>
    <row r="15586" spans="1:2">
      <c r="A15586" s="365" t="s">
        <v>15716</v>
      </c>
      <c r="B15586" s="366">
        <v>371.38</v>
      </c>
    </row>
    <row r="15587" spans="1:2">
      <c r="A15587" s="365" t="s">
        <v>15717</v>
      </c>
      <c r="B15587" s="366">
        <v>366.78</v>
      </c>
    </row>
    <row r="15588" spans="1:2">
      <c r="A15588" s="365" t="s">
        <v>15718</v>
      </c>
      <c r="B15588" s="366">
        <v>660.66</v>
      </c>
    </row>
    <row r="15589" spans="1:2">
      <c r="A15589" s="365" t="s">
        <v>15719</v>
      </c>
      <c r="B15589" s="366">
        <v>654.91</v>
      </c>
    </row>
    <row r="15590" spans="1:2">
      <c r="A15590" s="365" t="s">
        <v>15720</v>
      </c>
      <c r="B15590" s="366">
        <v>82.56</v>
      </c>
    </row>
    <row r="15591" spans="1:2">
      <c r="A15591" s="365" t="s">
        <v>15721</v>
      </c>
      <c r="B15591" s="366">
        <v>79.11</v>
      </c>
    </row>
    <row r="15592" spans="1:2">
      <c r="A15592" s="365" t="s">
        <v>15722</v>
      </c>
      <c r="B15592" s="366">
        <v>102.94</v>
      </c>
    </row>
    <row r="15593" spans="1:2">
      <c r="A15593" s="365" t="s">
        <v>15723</v>
      </c>
      <c r="B15593" s="366">
        <v>99.49</v>
      </c>
    </row>
    <row r="15594" spans="1:2">
      <c r="A15594" s="365" t="s">
        <v>15724</v>
      </c>
      <c r="B15594" s="366">
        <v>141.27000000000001</v>
      </c>
    </row>
    <row r="15595" spans="1:2">
      <c r="A15595" s="365" t="s">
        <v>15725</v>
      </c>
      <c r="B15595" s="366">
        <v>137.82</v>
      </c>
    </row>
    <row r="15596" spans="1:2">
      <c r="A15596" s="365" t="s">
        <v>15726</v>
      </c>
      <c r="B15596" s="366">
        <v>159.13999999999999</v>
      </c>
    </row>
    <row r="15597" spans="1:2">
      <c r="A15597" s="365" t="s">
        <v>15727</v>
      </c>
      <c r="B15597" s="366">
        <v>155.12</v>
      </c>
    </row>
    <row r="15598" spans="1:2">
      <c r="A15598" s="365" t="s">
        <v>15728</v>
      </c>
      <c r="B15598" s="366">
        <v>222.13</v>
      </c>
    </row>
    <row r="15599" spans="1:2">
      <c r="A15599" s="365" t="s">
        <v>15729</v>
      </c>
      <c r="B15599" s="366">
        <v>218.11</v>
      </c>
    </row>
    <row r="15600" spans="1:2">
      <c r="A15600" s="365" t="s">
        <v>15730</v>
      </c>
      <c r="B15600" s="366">
        <v>367.06</v>
      </c>
    </row>
    <row r="15601" spans="1:2">
      <c r="A15601" s="365" t="s">
        <v>15731</v>
      </c>
      <c r="B15601" s="366">
        <v>362.46</v>
      </c>
    </row>
    <row r="15602" spans="1:2">
      <c r="A15602" s="365" t="s">
        <v>15732</v>
      </c>
      <c r="B15602" s="366">
        <v>549.77</v>
      </c>
    </row>
    <row r="15603" spans="1:2">
      <c r="A15603" s="365" t="s">
        <v>15733</v>
      </c>
      <c r="B15603" s="366">
        <v>545.16999999999996</v>
      </c>
    </row>
    <row r="15604" spans="1:2">
      <c r="A15604" s="365" t="s">
        <v>15734</v>
      </c>
      <c r="B15604" s="366">
        <v>813.9</v>
      </c>
    </row>
    <row r="15605" spans="1:2">
      <c r="A15605" s="365" t="s">
        <v>15735</v>
      </c>
      <c r="B15605" s="366">
        <v>808.15</v>
      </c>
    </row>
    <row r="15606" spans="1:2">
      <c r="A15606" s="365" t="s">
        <v>15736</v>
      </c>
      <c r="B15606" s="366">
        <v>35.590000000000003</v>
      </c>
    </row>
    <row r="15607" spans="1:2">
      <c r="A15607" s="365" t="s">
        <v>15737</v>
      </c>
      <c r="B15607" s="366">
        <v>32.14</v>
      </c>
    </row>
    <row r="15608" spans="1:2">
      <c r="A15608" s="365" t="s">
        <v>15738</v>
      </c>
      <c r="B15608" s="366">
        <v>37.58</v>
      </c>
    </row>
    <row r="15609" spans="1:2">
      <c r="A15609" s="365" t="s">
        <v>15739</v>
      </c>
      <c r="B15609" s="366">
        <v>34.130000000000003</v>
      </c>
    </row>
    <row r="15610" spans="1:2">
      <c r="A15610" s="365" t="s">
        <v>15740</v>
      </c>
      <c r="B15610" s="366">
        <v>49.1</v>
      </c>
    </row>
    <row r="15611" spans="1:2">
      <c r="A15611" s="365" t="s">
        <v>15741</v>
      </c>
      <c r="B15611" s="366">
        <v>45.65</v>
      </c>
    </row>
    <row r="15612" spans="1:2">
      <c r="A15612" s="365" t="s">
        <v>15742</v>
      </c>
      <c r="B15612" s="366">
        <v>62.31</v>
      </c>
    </row>
    <row r="15613" spans="1:2">
      <c r="A15613" s="365" t="s">
        <v>15743</v>
      </c>
      <c r="B15613" s="366">
        <v>58.29</v>
      </c>
    </row>
    <row r="15614" spans="1:2">
      <c r="A15614" s="365" t="s">
        <v>15744</v>
      </c>
      <c r="B15614" s="366">
        <v>71.22</v>
      </c>
    </row>
    <row r="15615" spans="1:2">
      <c r="A15615" s="365" t="s">
        <v>15745</v>
      </c>
      <c r="B15615" s="366">
        <v>67.2</v>
      </c>
    </row>
    <row r="15616" spans="1:2">
      <c r="A15616" s="365" t="s">
        <v>15746</v>
      </c>
      <c r="B15616" s="366">
        <v>99.89</v>
      </c>
    </row>
    <row r="15617" spans="1:2">
      <c r="A15617" s="365" t="s">
        <v>15747</v>
      </c>
      <c r="B15617" s="366">
        <v>95.87</v>
      </c>
    </row>
    <row r="15618" spans="1:2">
      <c r="A15618" s="365" t="s">
        <v>15748</v>
      </c>
      <c r="B15618" s="366">
        <v>50.74</v>
      </c>
    </row>
    <row r="15619" spans="1:2">
      <c r="A15619" s="365" t="s">
        <v>15749</v>
      </c>
      <c r="B15619" s="366">
        <v>47.29</v>
      </c>
    </row>
    <row r="15620" spans="1:2">
      <c r="A15620" s="365" t="s">
        <v>15750</v>
      </c>
      <c r="B15620" s="366">
        <v>58.75</v>
      </c>
    </row>
    <row r="15621" spans="1:2">
      <c r="A15621" s="365" t="s">
        <v>15751</v>
      </c>
      <c r="B15621" s="366">
        <v>55.3</v>
      </c>
    </row>
    <row r="15622" spans="1:2">
      <c r="A15622" s="365" t="s">
        <v>15752</v>
      </c>
      <c r="B15622" s="366">
        <v>98.76</v>
      </c>
    </row>
    <row r="15623" spans="1:2">
      <c r="A15623" s="365" t="s">
        <v>15753</v>
      </c>
      <c r="B15623" s="366">
        <v>94.74</v>
      </c>
    </row>
    <row r="15624" spans="1:2">
      <c r="A15624" s="365" t="s">
        <v>15754</v>
      </c>
      <c r="B15624" s="366">
        <v>106.1</v>
      </c>
    </row>
    <row r="15625" spans="1:2">
      <c r="A15625" s="365" t="s">
        <v>15755</v>
      </c>
      <c r="B15625" s="366">
        <v>102.08</v>
      </c>
    </row>
    <row r="15626" spans="1:2">
      <c r="A15626" s="365" t="s">
        <v>15756</v>
      </c>
      <c r="B15626" s="366">
        <v>138.71</v>
      </c>
    </row>
    <row r="15627" spans="1:2">
      <c r="A15627" s="365" t="s">
        <v>15757</v>
      </c>
      <c r="B15627" s="366">
        <v>134.69</v>
      </c>
    </row>
    <row r="15628" spans="1:2">
      <c r="A15628" s="365" t="s">
        <v>15758</v>
      </c>
      <c r="B15628" s="366">
        <v>66.819999999999993</v>
      </c>
    </row>
    <row r="15629" spans="1:2">
      <c r="A15629" s="365" t="s">
        <v>15759</v>
      </c>
      <c r="B15629" s="366">
        <v>63.37</v>
      </c>
    </row>
    <row r="15630" spans="1:2">
      <c r="A15630" s="365" t="s">
        <v>15760</v>
      </c>
      <c r="B15630" s="366">
        <v>87.84</v>
      </c>
    </row>
    <row r="15631" spans="1:2">
      <c r="A15631" s="365" t="s">
        <v>15761</v>
      </c>
      <c r="B15631" s="366">
        <v>84.39</v>
      </c>
    </row>
    <row r="15632" spans="1:2">
      <c r="A15632" s="365" t="s">
        <v>15762</v>
      </c>
      <c r="B15632" s="366">
        <v>109.95</v>
      </c>
    </row>
    <row r="15633" spans="1:2">
      <c r="A15633" s="365" t="s">
        <v>15763</v>
      </c>
      <c r="B15633" s="366">
        <v>105.93</v>
      </c>
    </row>
    <row r="15634" spans="1:2">
      <c r="A15634" s="365" t="s">
        <v>15764</v>
      </c>
      <c r="B15634" s="366">
        <v>122.6</v>
      </c>
    </row>
    <row r="15635" spans="1:2">
      <c r="A15635" s="365" t="s">
        <v>15765</v>
      </c>
      <c r="B15635" s="366">
        <v>118.58</v>
      </c>
    </row>
    <row r="15636" spans="1:2">
      <c r="A15636" s="365" t="s">
        <v>15766</v>
      </c>
      <c r="B15636" s="366">
        <v>177.85</v>
      </c>
    </row>
    <row r="15637" spans="1:2">
      <c r="A15637" s="365" t="s">
        <v>15767</v>
      </c>
      <c r="B15637" s="366">
        <v>173.83</v>
      </c>
    </row>
    <row r="15638" spans="1:2">
      <c r="A15638" s="365" t="s">
        <v>15768</v>
      </c>
      <c r="B15638" s="366">
        <v>66.819999999999993</v>
      </c>
    </row>
    <row r="15639" spans="1:2">
      <c r="A15639" s="365" t="s">
        <v>15769</v>
      </c>
      <c r="B15639" s="366">
        <v>63.37</v>
      </c>
    </row>
    <row r="15640" spans="1:2">
      <c r="A15640" s="365" t="s">
        <v>15770</v>
      </c>
      <c r="B15640" s="366">
        <v>87.84</v>
      </c>
    </row>
    <row r="15641" spans="1:2">
      <c r="A15641" s="365" t="s">
        <v>15771</v>
      </c>
      <c r="B15641" s="366">
        <v>84.39</v>
      </c>
    </row>
    <row r="15642" spans="1:2">
      <c r="A15642" s="365" t="s">
        <v>15772</v>
      </c>
      <c r="B15642" s="366">
        <v>109.95</v>
      </c>
    </row>
    <row r="15643" spans="1:2">
      <c r="A15643" s="365" t="s">
        <v>15773</v>
      </c>
      <c r="B15643" s="366">
        <v>105.93</v>
      </c>
    </row>
    <row r="15644" spans="1:2">
      <c r="A15644" s="365" t="s">
        <v>15774</v>
      </c>
      <c r="B15644" s="366">
        <v>122.6</v>
      </c>
    </row>
    <row r="15645" spans="1:2">
      <c r="A15645" s="365" t="s">
        <v>15775</v>
      </c>
      <c r="B15645" s="366">
        <v>118.58</v>
      </c>
    </row>
    <row r="15646" spans="1:2">
      <c r="A15646" s="365" t="s">
        <v>15776</v>
      </c>
      <c r="B15646" s="366">
        <v>177.85</v>
      </c>
    </row>
    <row r="15647" spans="1:2">
      <c r="A15647" s="365" t="s">
        <v>15777</v>
      </c>
      <c r="B15647" s="366">
        <v>173.83</v>
      </c>
    </row>
    <row r="15648" spans="1:2">
      <c r="A15648" s="365" t="s">
        <v>15778</v>
      </c>
      <c r="B15648" s="366">
        <v>30.18</v>
      </c>
    </row>
    <row r="15649" spans="1:2">
      <c r="A15649" s="365" t="s">
        <v>15779</v>
      </c>
      <c r="B15649" s="366">
        <v>29.52</v>
      </c>
    </row>
    <row r="15650" spans="1:2">
      <c r="A15650" s="365" t="s">
        <v>15780</v>
      </c>
      <c r="B15650" s="366">
        <v>37.549999999999997</v>
      </c>
    </row>
    <row r="15651" spans="1:2">
      <c r="A15651" s="365" t="s">
        <v>15781</v>
      </c>
      <c r="B15651" s="366">
        <v>36.75</v>
      </c>
    </row>
    <row r="15652" spans="1:2">
      <c r="A15652" s="365" t="s">
        <v>15782</v>
      </c>
      <c r="B15652" s="366">
        <v>50.95</v>
      </c>
    </row>
    <row r="15653" spans="1:2">
      <c r="A15653" s="365" t="s">
        <v>15783</v>
      </c>
      <c r="B15653" s="366">
        <v>50.03</v>
      </c>
    </row>
    <row r="15654" spans="1:2">
      <c r="A15654" s="365" t="s">
        <v>15784</v>
      </c>
      <c r="B15654" s="366">
        <v>58.57</v>
      </c>
    </row>
    <row r="15655" spans="1:2">
      <c r="A15655" s="365" t="s">
        <v>15785</v>
      </c>
      <c r="B15655" s="366">
        <v>57.54</v>
      </c>
    </row>
    <row r="15656" spans="1:2">
      <c r="A15656" s="365" t="s">
        <v>15786</v>
      </c>
      <c r="B15656" s="366">
        <v>80.010000000000005</v>
      </c>
    </row>
    <row r="15657" spans="1:2">
      <c r="A15657" s="365" t="s">
        <v>15787</v>
      </c>
      <c r="B15657" s="366">
        <v>78.81</v>
      </c>
    </row>
    <row r="15658" spans="1:2">
      <c r="A15658" s="365" t="s">
        <v>15788</v>
      </c>
      <c r="B15658" s="366">
        <v>103.37</v>
      </c>
    </row>
    <row r="15659" spans="1:2">
      <c r="A15659" s="365" t="s">
        <v>15789</v>
      </c>
      <c r="B15659" s="366">
        <v>101.94</v>
      </c>
    </row>
    <row r="15660" spans="1:2">
      <c r="A15660" s="365" t="s">
        <v>15790</v>
      </c>
      <c r="B15660" s="366">
        <v>141.65</v>
      </c>
    </row>
    <row r="15661" spans="1:2">
      <c r="A15661" s="365" t="s">
        <v>15791</v>
      </c>
      <c r="B15661" s="366">
        <v>140.04</v>
      </c>
    </row>
    <row r="15662" spans="1:2">
      <c r="A15662" s="365" t="s">
        <v>15792</v>
      </c>
      <c r="B15662" s="366">
        <v>161.79</v>
      </c>
    </row>
    <row r="15663" spans="1:2">
      <c r="A15663" s="365" t="s">
        <v>15793</v>
      </c>
      <c r="B15663" s="366">
        <v>160.07</v>
      </c>
    </row>
    <row r="15664" spans="1:2">
      <c r="A15664" s="365" t="s">
        <v>15794</v>
      </c>
      <c r="B15664" s="366">
        <v>217.3</v>
      </c>
    </row>
    <row r="15665" spans="1:2">
      <c r="A15665" s="365" t="s">
        <v>15795</v>
      </c>
      <c r="B15665" s="366">
        <v>215.29</v>
      </c>
    </row>
    <row r="15666" spans="1:2">
      <c r="A15666" s="365" t="s">
        <v>15796</v>
      </c>
      <c r="B15666" s="366">
        <v>32.700000000000003</v>
      </c>
    </row>
    <row r="15667" spans="1:2">
      <c r="A15667" s="365" t="s">
        <v>15797</v>
      </c>
      <c r="B15667" s="366">
        <v>32.04</v>
      </c>
    </row>
    <row r="15668" spans="1:2">
      <c r="A15668" s="365" t="s">
        <v>15798</v>
      </c>
      <c r="B15668" s="366">
        <v>40.71</v>
      </c>
    </row>
    <row r="15669" spans="1:2">
      <c r="A15669" s="365" t="s">
        <v>15799</v>
      </c>
      <c r="B15669" s="366">
        <v>39.9</v>
      </c>
    </row>
    <row r="15670" spans="1:2">
      <c r="A15670" s="365" t="s">
        <v>15800</v>
      </c>
      <c r="B15670" s="366">
        <v>55.36</v>
      </c>
    </row>
    <row r="15671" spans="1:2">
      <c r="A15671" s="365" t="s">
        <v>15801</v>
      </c>
      <c r="B15671" s="366">
        <v>54.44</v>
      </c>
    </row>
    <row r="15672" spans="1:2">
      <c r="A15672" s="365" t="s">
        <v>15802</v>
      </c>
      <c r="B15672" s="366">
        <v>63.65</v>
      </c>
    </row>
    <row r="15673" spans="1:2">
      <c r="A15673" s="365" t="s">
        <v>15803</v>
      </c>
      <c r="B15673" s="366">
        <v>62.62</v>
      </c>
    </row>
    <row r="15674" spans="1:2">
      <c r="A15674" s="365" t="s">
        <v>15804</v>
      </c>
      <c r="B15674" s="366">
        <v>87.11</v>
      </c>
    </row>
    <row r="15675" spans="1:2">
      <c r="A15675" s="365" t="s">
        <v>15805</v>
      </c>
      <c r="B15675" s="366">
        <v>85.9</v>
      </c>
    </row>
    <row r="15676" spans="1:2">
      <c r="A15676" s="365" t="s">
        <v>15806</v>
      </c>
      <c r="B15676" s="366">
        <v>112.64</v>
      </c>
    </row>
    <row r="15677" spans="1:2">
      <c r="A15677" s="365" t="s">
        <v>15807</v>
      </c>
      <c r="B15677" s="366">
        <v>111.2</v>
      </c>
    </row>
    <row r="15678" spans="1:2">
      <c r="A15678" s="365" t="s">
        <v>15808</v>
      </c>
      <c r="B15678" s="366">
        <v>154.61000000000001</v>
      </c>
    </row>
    <row r="15679" spans="1:2">
      <c r="A15679" s="365" t="s">
        <v>15809</v>
      </c>
      <c r="B15679" s="366">
        <v>153</v>
      </c>
    </row>
    <row r="15680" spans="1:2">
      <c r="A15680" s="365" t="s">
        <v>15810</v>
      </c>
      <c r="B15680" s="366">
        <v>176.68</v>
      </c>
    </row>
    <row r="15681" spans="1:2">
      <c r="A15681" s="365" t="s">
        <v>15811</v>
      </c>
      <c r="B15681" s="366">
        <v>174.96</v>
      </c>
    </row>
    <row r="15682" spans="1:2">
      <c r="A15682" s="365" t="s">
        <v>15812</v>
      </c>
      <c r="B15682" s="366">
        <v>237.52</v>
      </c>
    </row>
    <row r="15683" spans="1:2">
      <c r="A15683" s="365" t="s">
        <v>15813</v>
      </c>
      <c r="B15683" s="366">
        <v>235.51</v>
      </c>
    </row>
    <row r="15684" spans="1:2">
      <c r="A15684" s="365" t="s">
        <v>15814</v>
      </c>
      <c r="B15684" s="366">
        <v>404.42</v>
      </c>
    </row>
    <row r="15685" spans="1:2">
      <c r="A15685" s="365" t="s">
        <v>15815</v>
      </c>
      <c r="B15685" s="366">
        <v>402.23</v>
      </c>
    </row>
    <row r="15686" spans="1:2">
      <c r="A15686" s="365" t="s">
        <v>15816</v>
      </c>
      <c r="B15686" s="366">
        <v>438.08</v>
      </c>
    </row>
    <row r="15687" spans="1:2">
      <c r="A15687" s="365" t="s">
        <v>15817</v>
      </c>
      <c r="B15687" s="366">
        <v>435.78</v>
      </c>
    </row>
    <row r="15688" spans="1:2">
      <c r="A15688" s="365" t="s">
        <v>15818</v>
      </c>
      <c r="B15688" s="366">
        <v>369.14</v>
      </c>
    </row>
    <row r="15689" spans="1:2">
      <c r="A15689" s="365" t="s">
        <v>15819</v>
      </c>
      <c r="B15689" s="366">
        <v>366.95</v>
      </c>
    </row>
    <row r="15690" spans="1:2">
      <c r="A15690" s="365" t="s">
        <v>15820</v>
      </c>
      <c r="B15690" s="366">
        <v>399.82</v>
      </c>
    </row>
    <row r="15691" spans="1:2">
      <c r="A15691" s="365" t="s">
        <v>15821</v>
      </c>
      <c r="B15691" s="366">
        <v>397.52</v>
      </c>
    </row>
    <row r="15692" spans="1:2">
      <c r="A15692" s="365" t="s">
        <v>15822</v>
      </c>
      <c r="B15692" s="366">
        <v>15.94</v>
      </c>
    </row>
    <row r="15693" spans="1:2">
      <c r="A15693" s="365" t="s">
        <v>15823</v>
      </c>
      <c r="B15693" s="366">
        <v>15.13</v>
      </c>
    </row>
    <row r="15694" spans="1:2">
      <c r="A15694" s="365" t="s">
        <v>15824</v>
      </c>
      <c r="B15694" s="366">
        <v>19.420000000000002</v>
      </c>
    </row>
    <row r="15695" spans="1:2">
      <c r="A15695" s="365" t="s">
        <v>15825</v>
      </c>
      <c r="B15695" s="366">
        <v>18.5</v>
      </c>
    </row>
    <row r="15696" spans="1:2">
      <c r="A15696" s="365" t="s">
        <v>15826</v>
      </c>
      <c r="B15696" s="366">
        <v>23.83</v>
      </c>
    </row>
    <row r="15697" spans="1:2">
      <c r="A15697" s="365" t="s">
        <v>15827</v>
      </c>
      <c r="B15697" s="366">
        <v>22.8</v>
      </c>
    </row>
    <row r="15698" spans="1:2">
      <c r="A15698" s="365" t="s">
        <v>15828</v>
      </c>
      <c r="B15698" s="366">
        <v>31.8</v>
      </c>
    </row>
    <row r="15699" spans="1:2">
      <c r="A15699" s="365" t="s">
        <v>15829</v>
      </c>
      <c r="B15699" s="366">
        <v>30.59</v>
      </c>
    </row>
    <row r="15700" spans="1:2">
      <c r="A15700" s="365" t="s">
        <v>15830</v>
      </c>
      <c r="B15700" s="366">
        <v>35.299999999999997</v>
      </c>
    </row>
    <row r="15701" spans="1:2">
      <c r="A15701" s="365" t="s">
        <v>15831</v>
      </c>
      <c r="B15701" s="366">
        <v>33.86</v>
      </c>
    </row>
    <row r="15702" spans="1:2">
      <c r="A15702" s="365" t="s">
        <v>15832</v>
      </c>
      <c r="B15702" s="366">
        <v>65.34</v>
      </c>
    </row>
    <row r="15703" spans="1:2">
      <c r="A15703" s="365" t="s">
        <v>15833</v>
      </c>
      <c r="B15703" s="366">
        <v>63.73</v>
      </c>
    </row>
    <row r="15704" spans="1:2">
      <c r="A15704" s="365" t="s">
        <v>15834</v>
      </c>
      <c r="B15704" s="366">
        <v>71.760000000000005</v>
      </c>
    </row>
    <row r="15705" spans="1:2">
      <c r="A15705" s="365" t="s">
        <v>15835</v>
      </c>
      <c r="B15705" s="366">
        <v>70.040000000000006</v>
      </c>
    </row>
    <row r="15706" spans="1:2">
      <c r="A15706" s="365" t="s">
        <v>15836</v>
      </c>
      <c r="B15706" s="366">
        <v>93.59</v>
      </c>
    </row>
    <row r="15707" spans="1:2">
      <c r="A15707" s="365" t="s">
        <v>15837</v>
      </c>
      <c r="B15707" s="366">
        <v>91.58</v>
      </c>
    </row>
    <row r="15708" spans="1:2">
      <c r="A15708" s="365" t="s">
        <v>15838</v>
      </c>
      <c r="B15708" s="366">
        <v>16.93</v>
      </c>
    </row>
    <row r="15709" spans="1:2">
      <c r="A15709" s="365" t="s">
        <v>15839</v>
      </c>
      <c r="B15709" s="366">
        <v>16.12</v>
      </c>
    </row>
    <row r="15710" spans="1:2">
      <c r="A15710" s="365" t="s">
        <v>15840</v>
      </c>
      <c r="B15710" s="366">
        <v>20.68</v>
      </c>
    </row>
    <row r="15711" spans="1:2">
      <c r="A15711" s="365" t="s">
        <v>15841</v>
      </c>
      <c r="B15711" s="366">
        <v>19.760000000000002</v>
      </c>
    </row>
    <row r="15712" spans="1:2">
      <c r="A15712" s="365" t="s">
        <v>15842</v>
      </c>
      <c r="B15712" s="366">
        <v>25.44</v>
      </c>
    </row>
    <row r="15713" spans="1:2">
      <c r="A15713" s="365" t="s">
        <v>15843</v>
      </c>
      <c r="B15713" s="366">
        <v>24.4</v>
      </c>
    </row>
    <row r="15714" spans="1:2">
      <c r="A15714" s="365" t="s">
        <v>15844</v>
      </c>
      <c r="B15714" s="366">
        <v>34.07</v>
      </c>
    </row>
    <row r="15715" spans="1:2">
      <c r="A15715" s="365" t="s">
        <v>15845</v>
      </c>
      <c r="B15715" s="366">
        <v>32.869999999999997</v>
      </c>
    </row>
    <row r="15716" spans="1:2">
      <c r="A15716" s="365" t="s">
        <v>15846</v>
      </c>
      <c r="B15716" s="366">
        <v>37.75</v>
      </c>
    </row>
    <row r="15717" spans="1:2">
      <c r="A15717" s="365" t="s">
        <v>15847</v>
      </c>
      <c r="B15717" s="366">
        <v>36.32</v>
      </c>
    </row>
    <row r="15718" spans="1:2">
      <c r="A15718" s="365" t="s">
        <v>15848</v>
      </c>
      <c r="B15718" s="366">
        <v>70.67</v>
      </c>
    </row>
    <row r="15719" spans="1:2">
      <c r="A15719" s="365" t="s">
        <v>15849</v>
      </c>
      <c r="B15719" s="366">
        <v>69.06</v>
      </c>
    </row>
    <row r="15720" spans="1:2">
      <c r="A15720" s="365" t="s">
        <v>15850</v>
      </c>
      <c r="B15720" s="366">
        <v>77.650000000000006</v>
      </c>
    </row>
    <row r="15721" spans="1:2">
      <c r="A15721" s="365" t="s">
        <v>15851</v>
      </c>
      <c r="B15721" s="366">
        <v>75.930000000000007</v>
      </c>
    </row>
    <row r="15722" spans="1:2">
      <c r="A15722" s="365" t="s">
        <v>15852</v>
      </c>
      <c r="B15722" s="366">
        <v>101.45</v>
      </c>
    </row>
    <row r="15723" spans="1:2">
      <c r="A15723" s="365" t="s">
        <v>15853</v>
      </c>
      <c r="B15723" s="366">
        <v>99.44</v>
      </c>
    </row>
    <row r="15724" spans="1:2">
      <c r="A15724" s="365" t="s">
        <v>15854</v>
      </c>
      <c r="B15724" s="366">
        <v>29.11</v>
      </c>
    </row>
    <row r="15725" spans="1:2">
      <c r="A15725" s="365" t="s">
        <v>15855</v>
      </c>
      <c r="B15725" s="366">
        <v>28.45</v>
      </c>
    </row>
    <row r="15726" spans="1:2">
      <c r="A15726" s="365" t="s">
        <v>15856</v>
      </c>
      <c r="B15726" s="366">
        <v>36.020000000000003</v>
      </c>
    </row>
    <row r="15727" spans="1:2">
      <c r="A15727" s="365" t="s">
        <v>15857</v>
      </c>
      <c r="B15727" s="366">
        <v>35.21</v>
      </c>
    </row>
    <row r="15728" spans="1:2">
      <c r="A15728" s="365" t="s">
        <v>15858</v>
      </c>
      <c r="B15728" s="366">
        <v>53.14</v>
      </c>
    </row>
    <row r="15729" spans="1:2">
      <c r="A15729" s="365" t="s">
        <v>15859</v>
      </c>
      <c r="B15729" s="366">
        <v>52.22</v>
      </c>
    </row>
    <row r="15730" spans="1:2">
      <c r="A15730" s="365" t="s">
        <v>15860</v>
      </c>
      <c r="B15730" s="366">
        <v>73.75</v>
      </c>
    </row>
    <row r="15731" spans="1:2">
      <c r="A15731" s="365" t="s">
        <v>15861</v>
      </c>
      <c r="B15731" s="366">
        <v>72.72</v>
      </c>
    </row>
    <row r="15732" spans="1:2">
      <c r="A15732" s="365" t="s">
        <v>15862</v>
      </c>
      <c r="B15732" s="366">
        <v>76.81</v>
      </c>
    </row>
    <row r="15733" spans="1:2">
      <c r="A15733" s="365" t="s">
        <v>15863</v>
      </c>
      <c r="B15733" s="366">
        <v>75.61</v>
      </c>
    </row>
    <row r="15734" spans="1:2">
      <c r="A15734" s="365" t="s">
        <v>15864</v>
      </c>
      <c r="B15734" s="366">
        <v>103.4</v>
      </c>
    </row>
    <row r="15735" spans="1:2">
      <c r="A15735" s="365" t="s">
        <v>15865</v>
      </c>
      <c r="B15735" s="366">
        <v>101.96</v>
      </c>
    </row>
    <row r="15736" spans="1:2">
      <c r="A15736" s="365" t="s">
        <v>15866</v>
      </c>
      <c r="B15736" s="366">
        <v>136.19999999999999</v>
      </c>
    </row>
    <row r="15737" spans="1:2">
      <c r="A15737" s="365" t="s">
        <v>15867</v>
      </c>
      <c r="B15737" s="366">
        <v>134.65</v>
      </c>
    </row>
    <row r="15738" spans="1:2">
      <c r="A15738" s="365" t="s">
        <v>15868</v>
      </c>
      <c r="B15738" s="366">
        <v>163.59</v>
      </c>
    </row>
    <row r="15739" spans="1:2">
      <c r="A15739" s="365" t="s">
        <v>15869</v>
      </c>
      <c r="B15739" s="366">
        <v>161.87</v>
      </c>
    </row>
    <row r="15740" spans="1:2">
      <c r="A15740" s="365" t="s">
        <v>15870</v>
      </c>
      <c r="B15740" s="366">
        <v>31.53</v>
      </c>
    </row>
    <row r="15741" spans="1:2">
      <c r="A15741" s="365" t="s">
        <v>15871</v>
      </c>
      <c r="B15741" s="366">
        <v>30.87</v>
      </c>
    </row>
    <row r="15742" spans="1:2">
      <c r="A15742" s="365" t="s">
        <v>15872</v>
      </c>
      <c r="B15742" s="366">
        <v>39.020000000000003</v>
      </c>
    </row>
    <row r="15743" spans="1:2">
      <c r="A15743" s="365" t="s">
        <v>15873</v>
      </c>
      <c r="B15743" s="366">
        <v>38.21</v>
      </c>
    </row>
    <row r="15744" spans="1:2">
      <c r="A15744" s="365" t="s">
        <v>15874</v>
      </c>
      <c r="B15744" s="366">
        <v>57.76</v>
      </c>
    </row>
    <row r="15745" spans="1:2">
      <c r="A15745" s="365" t="s">
        <v>15875</v>
      </c>
      <c r="B15745" s="366">
        <v>56.84</v>
      </c>
    </row>
    <row r="15746" spans="1:2">
      <c r="A15746" s="365" t="s">
        <v>15876</v>
      </c>
      <c r="B15746" s="366">
        <v>80.349999999999994</v>
      </c>
    </row>
    <row r="15747" spans="1:2">
      <c r="A15747" s="365" t="s">
        <v>15877</v>
      </c>
      <c r="B15747" s="366">
        <v>79.319999999999993</v>
      </c>
    </row>
    <row r="15748" spans="1:2">
      <c r="A15748" s="365" t="s">
        <v>15878</v>
      </c>
      <c r="B15748" s="366">
        <v>83.59</v>
      </c>
    </row>
    <row r="15749" spans="1:2">
      <c r="A15749" s="365" t="s">
        <v>15879</v>
      </c>
      <c r="B15749" s="366">
        <v>82.38</v>
      </c>
    </row>
    <row r="15750" spans="1:2">
      <c r="A15750" s="365" t="s">
        <v>15880</v>
      </c>
      <c r="B15750" s="366">
        <v>112.66</v>
      </c>
    </row>
    <row r="15751" spans="1:2">
      <c r="A15751" s="365" t="s">
        <v>15881</v>
      </c>
      <c r="B15751" s="366">
        <v>111.23</v>
      </c>
    </row>
    <row r="15752" spans="1:2">
      <c r="A15752" s="365" t="s">
        <v>15882</v>
      </c>
      <c r="B15752" s="366">
        <v>148.66</v>
      </c>
    </row>
    <row r="15753" spans="1:2">
      <c r="A15753" s="365" t="s">
        <v>15883</v>
      </c>
      <c r="B15753" s="366">
        <v>147.11000000000001</v>
      </c>
    </row>
    <row r="15754" spans="1:2">
      <c r="A15754" s="365" t="s">
        <v>15884</v>
      </c>
      <c r="B15754" s="366">
        <v>178.66</v>
      </c>
    </row>
    <row r="15755" spans="1:2">
      <c r="A15755" s="365" t="s">
        <v>15885</v>
      </c>
      <c r="B15755" s="366">
        <v>176.93</v>
      </c>
    </row>
    <row r="15756" spans="1:2">
      <c r="A15756" s="365" t="s">
        <v>15886</v>
      </c>
      <c r="B15756" s="366">
        <v>19.75</v>
      </c>
    </row>
    <row r="15757" spans="1:2">
      <c r="A15757" s="365" t="s">
        <v>15887</v>
      </c>
      <c r="B15757" s="366">
        <v>18.95</v>
      </c>
    </row>
    <row r="15758" spans="1:2">
      <c r="A15758" s="365" t="s">
        <v>15888</v>
      </c>
      <c r="B15758" s="366">
        <v>28.1</v>
      </c>
    </row>
    <row r="15759" spans="1:2">
      <c r="A15759" s="365" t="s">
        <v>15889</v>
      </c>
      <c r="B15759" s="366">
        <v>27.24</v>
      </c>
    </row>
    <row r="15760" spans="1:2">
      <c r="A15760" s="365" t="s">
        <v>15890</v>
      </c>
      <c r="B15760" s="366">
        <v>43.74</v>
      </c>
    </row>
    <row r="15761" spans="1:2">
      <c r="A15761" s="365" t="s">
        <v>15891</v>
      </c>
      <c r="B15761" s="366">
        <v>42.83</v>
      </c>
    </row>
    <row r="15762" spans="1:2">
      <c r="A15762" s="365" t="s">
        <v>15892</v>
      </c>
      <c r="B15762" s="366">
        <v>13.14</v>
      </c>
    </row>
    <row r="15763" spans="1:2">
      <c r="A15763" s="365" t="s">
        <v>15893</v>
      </c>
      <c r="B15763" s="366">
        <v>12.56</v>
      </c>
    </row>
    <row r="15764" spans="1:2">
      <c r="A15764" s="365" t="s">
        <v>15894</v>
      </c>
      <c r="B15764" s="366">
        <v>17.670000000000002</v>
      </c>
    </row>
    <row r="15765" spans="1:2">
      <c r="A15765" s="365" t="s">
        <v>15895</v>
      </c>
      <c r="B15765" s="366">
        <v>16.98</v>
      </c>
    </row>
    <row r="15766" spans="1:2">
      <c r="A15766" s="365" t="s">
        <v>15896</v>
      </c>
      <c r="B15766" s="366">
        <v>30.98</v>
      </c>
    </row>
    <row r="15767" spans="1:2">
      <c r="A15767" s="365" t="s">
        <v>15897</v>
      </c>
      <c r="B15767" s="366">
        <v>30.18</v>
      </c>
    </row>
    <row r="15768" spans="1:2">
      <c r="A15768" s="365" t="s">
        <v>15898</v>
      </c>
      <c r="B15768" s="366">
        <v>48.42</v>
      </c>
    </row>
    <row r="15769" spans="1:2">
      <c r="A15769" s="365" t="s">
        <v>15899</v>
      </c>
      <c r="B15769" s="366">
        <v>47.39</v>
      </c>
    </row>
    <row r="15770" spans="1:2">
      <c r="A15770" s="365" t="s">
        <v>15900</v>
      </c>
      <c r="B15770" s="366">
        <v>51.52</v>
      </c>
    </row>
    <row r="15771" spans="1:2">
      <c r="A15771" s="365" t="s">
        <v>15901</v>
      </c>
      <c r="B15771" s="366">
        <v>50.25</v>
      </c>
    </row>
    <row r="15772" spans="1:2">
      <c r="A15772" s="365" t="s">
        <v>15902</v>
      </c>
      <c r="B15772" s="366">
        <v>85.56</v>
      </c>
    </row>
    <row r="15773" spans="1:2">
      <c r="A15773" s="365" t="s">
        <v>15903</v>
      </c>
      <c r="B15773" s="366">
        <v>84.07</v>
      </c>
    </row>
    <row r="15774" spans="1:2">
      <c r="A15774" s="365" t="s">
        <v>15904</v>
      </c>
      <c r="B15774" s="366">
        <v>106.87</v>
      </c>
    </row>
    <row r="15775" spans="1:2">
      <c r="A15775" s="365" t="s">
        <v>15905</v>
      </c>
      <c r="B15775" s="366">
        <v>105.15</v>
      </c>
    </row>
    <row r="15776" spans="1:2">
      <c r="A15776" s="365" t="s">
        <v>15906</v>
      </c>
      <c r="B15776" s="366">
        <v>130.80000000000001</v>
      </c>
    </row>
    <row r="15777" spans="1:2">
      <c r="A15777" s="365" t="s">
        <v>15907</v>
      </c>
      <c r="B15777" s="366">
        <v>128.79</v>
      </c>
    </row>
    <row r="15778" spans="1:2">
      <c r="A15778" s="365" t="s">
        <v>15908</v>
      </c>
      <c r="B15778" s="366">
        <v>14.02</v>
      </c>
    </row>
    <row r="15779" spans="1:2">
      <c r="A15779" s="365" t="s">
        <v>15909</v>
      </c>
      <c r="B15779" s="366">
        <v>13.44</v>
      </c>
    </row>
    <row r="15780" spans="1:2">
      <c r="A15780" s="365" t="s">
        <v>15910</v>
      </c>
      <c r="B15780" s="366">
        <v>18.93</v>
      </c>
    </row>
    <row r="15781" spans="1:2">
      <c r="A15781" s="365" t="s">
        <v>15911</v>
      </c>
      <c r="B15781" s="366">
        <v>18.239999999999998</v>
      </c>
    </row>
    <row r="15782" spans="1:2">
      <c r="A15782" s="365" t="s">
        <v>15912</v>
      </c>
      <c r="B15782" s="366">
        <v>33.479999999999997</v>
      </c>
    </row>
    <row r="15783" spans="1:2">
      <c r="A15783" s="365" t="s">
        <v>15913</v>
      </c>
      <c r="B15783" s="366">
        <v>32.67</v>
      </c>
    </row>
    <row r="15784" spans="1:2">
      <c r="A15784" s="365" t="s">
        <v>15914</v>
      </c>
      <c r="B15784" s="366">
        <v>43.21</v>
      </c>
    </row>
    <row r="15785" spans="1:2">
      <c r="A15785" s="365" t="s">
        <v>15915</v>
      </c>
      <c r="B15785" s="366">
        <v>42.29</v>
      </c>
    </row>
    <row r="15786" spans="1:2">
      <c r="A15786" s="365" t="s">
        <v>15916</v>
      </c>
      <c r="B15786" s="366">
        <v>52.49</v>
      </c>
    </row>
    <row r="15787" spans="1:2">
      <c r="A15787" s="365" t="s">
        <v>15917</v>
      </c>
      <c r="B15787" s="366">
        <v>51.46</v>
      </c>
    </row>
    <row r="15788" spans="1:2">
      <c r="A15788" s="365" t="s">
        <v>15918</v>
      </c>
      <c r="B15788" s="366">
        <v>55.72</v>
      </c>
    </row>
    <row r="15789" spans="1:2">
      <c r="A15789" s="365" t="s">
        <v>15919</v>
      </c>
      <c r="B15789" s="366">
        <v>54.46</v>
      </c>
    </row>
    <row r="15790" spans="1:2">
      <c r="A15790" s="365" t="s">
        <v>15920</v>
      </c>
      <c r="B15790" s="366">
        <v>93</v>
      </c>
    </row>
    <row r="15791" spans="1:2">
      <c r="A15791" s="365" t="s">
        <v>15921</v>
      </c>
      <c r="B15791" s="366">
        <v>91.51</v>
      </c>
    </row>
    <row r="15792" spans="1:2">
      <c r="A15792" s="365" t="s">
        <v>15922</v>
      </c>
      <c r="B15792" s="366">
        <v>116.27</v>
      </c>
    </row>
    <row r="15793" spans="1:2">
      <c r="A15793" s="365" t="s">
        <v>15923</v>
      </c>
      <c r="B15793" s="366">
        <v>114.54</v>
      </c>
    </row>
    <row r="15794" spans="1:2">
      <c r="A15794" s="365" t="s">
        <v>15924</v>
      </c>
      <c r="B15794" s="366">
        <v>142.38</v>
      </c>
    </row>
    <row r="15795" spans="1:2">
      <c r="A15795" s="365" t="s">
        <v>15925</v>
      </c>
      <c r="B15795" s="366">
        <v>140.37</v>
      </c>
    </row>
    <row r="15796" spans="1:2">
      <c r="A15796" s="365" t="s">
        <v>15926</v>
      </c>
      <c r="B15796" s="366">
        <v>10.24</v>
      </c>
    </row>
    <row r="15797" spans="1:2">
      <c r="A15797" s="365" t="s">
        <v>15927</v>
      </c>
      <c r="B15797" s="366">
        <v>9.44</v>
      </c>
    </row>
    <row r="15798" spans="1:2">
      <c r="A15798" s="365" t="s">
        <v>15928</v>
      </c>
      <c r="B15798" s="366">
        <v>11.36</v>
      </c>
    </row>
    <row r="15799" spans="1:2">
      <c r="A15799" s="365" t="s">
        <v>15929</v>
      </c>
      <c r="B15799" s="366">
        <v>10.5</v>
      </c>
    </row>
    <row r="15800" spans="1:2">
      <c r="A15800" s="365" t="s">
        <v>15930</v>
      </c>
      <c r="B15800" s="366">
        <v>17.440000000000001</v>
      </c>
    </row>
    <row r="15801" spans="1:2">
      <c r="A15801" s="365" t="s">
        <v>15931</v>
      </c>
      <c r="B15801" s="366">
        <v>16.52</v>
      </c>
    </row>
    <row r="15802" spans="1:2">
      <c r="A15802" s="365" t="s">
        <v>15932</v>
      </c>
      <c r="B15802" s="366">
        <v>23.78</v>
      </c>
    </row>
    <row r="15803" spans="1:2">
      <c r="A15803" s="365" t="s">
        <v>15933</v>
      </c>
      <c r="B15803" s="366">
        <v>22.75</v>
      </c>
    </row>
    <row r="15804" spans="1:2">
      <c r="A15804" s="365" t="s">
        <v>15934</v>
      </c>
      <c r="B15804" s="366">
        <v>26.41</v>
      </c>
    </row>
    <row r="15805" spans="1:2">
      <c r="A15805" s="365" t="s">
        <v>15935</v>
      </c>
      <c r="B15805" s="366">
        <v>25.14</v>
      </c>
    </row>
    <row r="15806" spans="1:2">
      <c r="A15806" s="365" t="s">
        <v>15936</v>
      </c>
      <c r="B15806" s="366">
        <v>39.47</v>
      </c>
    </row>
    <row r="15807" spans="1:2">
      <c r="A15807" s="365" t="s">
        <v>15937</v>
      </c>
      <c r="B15807" s="366">
        <v>37.979999999999997</v>
      </c>
    </row>
    <row r="15808" spans="1:2">
      <c r="A15808" s="365" t="s">
        <v>15938</v>
      </c>
      <c r="B15808" s="366">
        <v>61.93</v>
      </c>
    </row>
    <row r="15809" spans="1:2">
      <c r="A15809" s="365" t="s">
        <v>15939</v>
      </c>
      <c r="B15809" s="366">
        <v>60.21</v>
      </c>
    </row>
    <row r="15810" spans="1:2">
      <c r="A15810" s="365" t="s">
        <v>15940</v>
      </c>
      <c r="B15810" s="366">
        <v>77.930000000000007</v>
      </c>
    </row>
    <row r="15811" spans="1:2">
      <c r="A15811" s="365" t="s">
        <v>15941</v>
      </c>
      <c r="B15811" s="366">
        <v>75.92</v>
      </c>
    </row>
    <row r="15812" spans="1:2">
      <c r="A15812" s="365" t="s">
        <v>15942</v>
      </c>
      <c r="B15812" s="366">
        <v>120.84</v>
      </c>
    </row>
    <row r="15813" spans="1:2">
      <c r="A15813" s="365" t="s">
        <v>15943</v>
      </c>
      <c r="B15813" s="366">
        <v>118.55</v>
      </c>
    </row>
    <row r="15814" spans="1:2">
      <c r="A15814" s="365" t="s">
        <v>15944</v>
      </c>
      <c r="B15814" s="366">
        <v>10.66</v>
      </c>
    </row>
    <row r="15815" spans="1:2">
      <c r="A15815" s="365" t="s">
        <v>15945</v>
      </c>
      <c r="B15815" s="366">
        <v>9.86</v>
      </c>
    </row>
    <row r="15816" spans="1:2">
      <c r="A15816" s="365" t="s">
        <v>15946</v>
      </c>
      <c r="B15816" s="366">
        <v>11.85</v>
      </c>
    </row>
    <row r="15817" spans="1:2">
      <c r="A15817" s="365" t="s">
        <v>15947</v>
      </c>
      <c r="B15817" s="366">
        <v>10.99</v>
      </c>
    </row>
    <row r="15818" spans="1:2">
      <c r="A15818" s="365" t="s">
        <v>15948</v>
      </c>
      <c r="B15818" s="366">
        <v>18.5</v>
      </c>
    </row>
    <row r="15819" spans="1:2">
      <c r="A15819" s="365" t="s">
        <v>15949</v>
      </c>
      <c r="B15819" s="366">
        <v>17.579999999999998</v>
      </c>
    </row>
    <row r="15820" spans="1:2">
      <c r="A15820" s="365" t="s">
        <v>15950</v>
      </c>
      <c r="B15820" s="366">
        <v>25.38</v>
      </c>
    </row>
    <row r="15821" spans="1:2">
      <c r="A15821" s="365" t="s">
        <v>15951</v>
      </c>
      <c r="B15821" s="366">
        <v>24.35</v>
      </c>
    </row>
    <row r="15822" spans="1:2">
      <c r="A15822" s="365" t="s">
        <v>15952</v>
      </c>
      <c r="B15822" s="366">
        <v>28.1</v>
      </c>
    </row>
    <row r="15823" spans="1:2">
      <c r="A15823" s="365" t="s">
        <v>15953</v>
      </c>
      <c r="B15823" s="366">
        <v>26.84</v>
      </c>
    </row>
    <row r="15824" spans="1:2">
      <c r="A15824" s="365" t="s">
        <v>15954</v>
      </c>
      <c r="B15824" s="366">
        <v>42.3</v>
      </c>
    </row>
    <row r="15825" spans="1:2">
      <c r="A15825" s="365" t="s">
        <v>15955</v>
      </c>
      <c r="B15825" s="366">
        <v>40.799999999999997</v>
      </c>
    </row>
    <row r="15826" spans="1:2">
      <c r="A15826" s="365" t="s">
        <v>15956</v>
      </c>
      <c r="B15826" s="366">
        <v>66.84</v>
      </c>
    </row>
    <row r="15827" spans="1:2">
      <c r="A15827" s="365" t="s">
        <v>15957</v>
      </c>
      <c r="B15827" s="366">
        <v>65.11</v>
      </c>
    </row>
    <row r="15828" spans="1:2">
      <c r="A15828" s="365" t="s">
        <v>15958</v>
      </c>
      <c r="B15828" s="366">
        <v>84.21</v>
      </c>
    </row>
    <row r="15829" spans="1:2">
      <c r="A15829" s="365" t="s">
        <v>15959</v>
      </c>
      <c r="B15829" s="366">
        <v>82.2</v>
      </c>
    </row>
    <row r="15830" spans="1:2">
      <c r="A15830" s="365" t="s">
        <v>15960</v>
      </c>
      <c r="B15830" s="366">
        <v>131.21</v>
      </c>
    </row>
    <row r="15831" spans="1:2">
      <c r="A15831" s="365" t="s">
        <v>15961</v>
      </c>
      <c r="B15831" s="366">
        <v>128.91</v>
      </c>
    </row>
    <row r="15832" spans="1:2">
      <c r="A15832" s="365" t="s">
        <v>15962</v>
      </c>
      <c r="B15832" s="366">
        <v>14.83</v>
      </c>
    </row>
    <row r="15833" spans="1:2">
      <c r="A15833" s="365" t="s">
        <v>15963</v>
      </c>
      <c r="B15833" s="366">
        <v>13.8</v>
      </c>
    </row>
    <row r="15834" spans="1:2">
      <c r="A15834" s="365" t="s">
        <v>15964</v>
      </c>
      <c r="B15834" s="366">
        <v>20.64</v>
      </c>
    </row>
    <row r="15835" spans="1:2">
      <c r="A15835" s="365" t="s">
        <v>15965</v>
      </c>
      <c r="B15835" s="366">
        <v>19.37</v>
      </c>
    </row>
    <row r="15836" spans="1:2">
      <c r="A15836" s="365" t="s">
        <v>15966</v>
      </c>
      <c r="B15836" s="366">
        <v>30.3</v>
      </c>
    </row>
    <row r="15837" spans="1:2">
      <c r="A15837" s="365" t="s">
        <v>15967</v>
      </c>
      <c r="B15837" s="366">
        <v>28.58</v>
      </c>
    </row>
    <row r="15838" spans="1:2">
      <c r="A15838" s="365" t="s">
        <v>15968</v>
      </c>
      <c r="B15838" s="366">
        <v>34</v>
      </c>
    </row>
    <row r="15839" spans="1:2">
      <c r="A15839" s="365" t="s">
        <v>15969</v>
      </c>
      <c r="B15839" s="366">
        <v>31.99</v>
      </c>
    </row>
    <row r="15840" spans="1:2">
      <c r="A15840" s="365" t="s">
        <v>15970</v>
      </c>
      <c r="B15840" s="366">
        <v>15.54</v>
      </c>
    </row>
    <row r="15841" spans="1:2">
      <c r="A15841" s="365" t="s">
        <v>15971</v>
      </c>
      <c r="B15841" s="366">
        <v>14.51</v>
      </c>
    </row>
    <row r="15842" spans="1:2">
      <c r="A15842" s="365" t="s">
        <v>15972</v>
      </c>
      <c r="B15842" s="366">
        <v>21.75</v>
      </c>
    </row>
    <row r="15843" spans="1:2">
      <c r="A15843" s="365" t="s">
        <v>15973</v>
      </c>
      <c r="B15843" s="366">
        <v>20.49</v>
      </c>
    </row>
    <row r="15844" spans="1:2">
      <c r="A15844" s="365" t="s">
        <v>15974</v>
      </c>
      <c r="B15844" s="366">
        <v>32.04</v>
      </c>
    </row>
    <row r="15845" spans="1:2">
      <c r="A15845" s="365" t="s">
        <v>15975</v>
      </c>
      <c r="B15845" s="366">
        <v>30.32</v>
      </c>
    </row>
    <row r="15846" spans="1:2">
      <c r="A15846" s="365" t="s">
        <v>15976</v>
      </c>
      <c r="B15846" s="366">
        <v>35.9</v>
      </c>
    </row>
    <row r="15847" spans="1:2">
      <c r="A15847" s="365" t="s">
        <v>15977</v>
      </c>
      <c r="B15847" s="366">
        <v>33.880000000000003</v>
      </c>
    </row>
    <row r="15848" spans="1:2">
      <c r="A15848" s="365" t="s">
        <v>15978</v>
      </c>
      <c r="B15848" s="366">
        <v>70.69</v>
      </c>
    </row>
    <row r="15849" spans="1:2">
      <c r="A15849" s="365" t="s">
        <v>15979</v>
      </c>
      <c r="B15849" s="366">
        <v>68.22</v>
      </c>
    </row>
    <row r="15850" spans="1:2">
      <c r="A15850" s="365" t="s">
        <v>15980</v>
      </c>
      <c r="B15850" s="366">
        <v>7.31</v>
      </c>
    </row>
    <row r="15851" spans="1:2">
      <c r="A15851" s="365" t="s">
        <v>15981</v>
      </c>
      <c r="B15851" s="366">
        <v>6.74</v>
      </c>
    </row>
    <row r="15852" spans="1:2">
      <c r="A15852" s="365" t="s">
        <v>15982</v>
      </c>
      <c r="B15852" s="366">
        <v>9.06</v>
      </c>
    </row>
    <row r="15853" spans="1:2">
      <c r="A15853" s="365" t="s">
        <v>15983</v>
      </c>
      <c r="B15853" s="366">
        <v>8.3800000000000008</v>
      </c>
    </row>
    <row r="15854" spans="1:2">
      <c r="A15854" s="365" t="s">
        <v>15984</v>
      </c>
      <c r="B15854" s="366">
        <v>12.09</v>
      </c>
    </row>
    <row r="15855" spans="1:2">
      <c r="A15855" s="365" t="s">
        <v>15985</v>
      </c>
      <c r="B15855" s="366">
        <v>11.28</v>
      </c>
    </row>
    <row r="15856" spans="1:2">
      <c r="A15856" s="365" t="s">
        <v>15986</v>
      </c>
      <c r="B15856" s="366">
        <v>14</v>
      </c>
    </row>
    <row r="15857" spans="1:2">
      <c r="A15857" s="365" t="s">
        <v>15987</v>
      </c>
      <c r="B15857" s="366">
        <v>13.08</v>
      </c>
    </row>
    <row r="15858" spans="1:2">
      <c r="A15858" s="365" t="s">
        <v>15988</v>
      </c>
      <c r="B15858" s="366">
        <v>16.690000000000001</v>
      </c>
    </row>
    <row r="15859" spans="1:2">
      <c r="A15859" s="365" t="s">
        <v>15989</v>
      </c>
      <c r="B15859" s="366">
        <v>15.65</v>
      </c>
    </row>
    <row r="15860" spans="1:2">
      <c r="A15860" s="365" t="s">
        <v>15990</v>
      </c>
      <c r="B15860" s="366">
        <v>20.67</v>
      </c>
    </row>
    <row r="15861" spans="1:2">
      <c r="A15861" s="365" t="s">
        <v>15991</v>
      </c>
      <c r="B15861" s="366">
        <v>19.399999999999999</v>
      </c>
    </row>
    <row r="15862" spans="1:2">
      <c r="A15862" s="365" t="s">
        <v>15992</v>
      </c>
      <c r="B15862" s="366">
        <v>28.5</v>
      </c>
    </row>
    <row r="15863" spans="1:2">
      <c r="A15863" s="365" t="s">
        <v>15993</v>
      </c>
      <c r="B15863" s="366">
        <v>27</v>
      </c>
    </row>
    <row r="15864" spans="1:2">
      <c r="A15864" s="365" t="s">
        <v>15994</v>
      </c>
      <c r="B15864" s="366">
        <v>38.42</v>
      </c>
    </row>
    <row r="15865" spans="1:2">
      <c r="A15865" s="365" t="s">
        <v>15995</v>
      </c>
      <c r="B15865" s="366">
        <v>36.69</v>
      </c>
    </row>
    <row r="15866" spans="1:2">
      <c r="A15866" s="365" t="s">
        <v>15996</v>
      </c>
      <c r="B15866" s="366">
        <v>54.28</v>
      </c>
    </row>
    <row r="15867" spans="1:2">
      <c r="A15867" s="365" t="s">
        <v>15997</v>
      </c>
      <c r="B15867" s="366">
        <v>52.27</v>
      </c>
    </row>
    <row r="15868" spans="1:2">
      <c r="A15868" s="365" t="s">
        <v>15998</v>
      </c>
      <c r="B15868" s="366">
        <v>7.61</v>
      </c>
    </row>
    <row r="15869" spans="1:2">
      <c r="A15869" s="365" t="s">
        <v>15999</v>
      </c>
      <c r="B15869" s="366">
        <v>7.04</v>
      </c>
    </row>
    <row r="15870" spans="1:2">
      <c r="A15870" s="365" t="s">
        <v>16000</v>
      </c>
      <c r="B15870" s="366">
        <v>9.4600000000000009</v>
      </c>
    </row>
    <row r="15871" spans="1:2">
      <c r="A15871" s="365" t="s">
        <v>16001</v>
      </c>
      <c r="B15871" s="366">
        <v>8.77</v>
      </c>
    </row>
    <row r="15872" spans="1:2">
      <c r="A15872" s="365" t="s">
        <v>16002</v>
      </c>
      <c r="B15872" s="366">
        <v>12.69</v>
      </c>
    </row>
    <row r="15873" spans="1:2">
      <c r="A15873" s="365" t="s">
        <v>16003</v>
      </c>
      <c r="B15873" s="366">
        <v>11.89</v>
      </c>
    </row>
    <row r="15874" spans="1:2">
      <c r="A15874" s="365" t="s">
        <v>16004</v>
      </c>
      <c r="B15874" s="366">
        <v>14.71</v>
      </c>
    </row>
    <row r="15875" spans="1:2">
      <c r="A15875" s="365" t="s">
        <v>16005</v>
      </c>
      <c r="B15875" s="366">
        <v>13.8</v>
      </c>
    </row>
    <row r="15876" spans="1:2">
      <c r="A15876" s="365" t="s">
        <v>16006</v>
      </c>
      <c r="B15876" s="366">
        <v>17.579999999999998</v>
      </c>
    </row>
    <row r="15877" spans="1:2">
      <c r="A15877" s="365" t="s">
        <v>16007</v>
      </c>
      <c r="B15877" s="366">
        <v>16.55</v>
      </c>
    </row>
    <row r="15878" spans="1:2">
      <c r="A15878" s="365" t="s">
        <v>16008</v>
      </c>
      <c r="B15878" s="366">
        <v>21.79</v>
      </c>
    </row>
    <row r="15879" spans="1:2">
      <c r="A15879" s="365" t="s">
        <v>16009</v>
      </c>
      <c r="B15879" s="366">
        <v>20.52</v>
      </c>
    </row>
    <row r="15880" spans="1:2">
      <c r="A15880" s="365" t="s">
        <v>16010</v>
      </c>
      <c r="B15880" s="366">
        <v>30.23</v>
      </c>
    </row>
    <row r="15881" spans="1:2">
      <c r="A15881" s="365" t="s">
        <v>16011</v>
      </c>
      <c r="B15881" s="366">
        <v>28.73</v>
      </c>
    </row>
    <row r="15882" spans="1:2">
      <c r="A15882" s="365" t="s">
        <v>16012</v>
      </c>
      <c r="B15882" s="366">
        <v>40.97</v>
      </c>
    </row>
    <row r="15883" spans="1:2">
      <c r="A15883" s="365" t="s">
        <v>16013</v>
      </c>
      <c r="B15883" s="366">
        <v>39.24</v>
      </c>
    </row>
    <row r="15884" spans="1:2">
      <c r="A15884" s="365" t="s">
        <v>16014</v>
      </c>
      <c r="B15884" s="366">
        <v>58.21</v>
      </c>
    </row>
    <row r="15885" spans="1:2">
      <c r="A15885" s="365" t="s">
        <v>16015</v>
      </c>
      <c r="B15885" s="366">
        <v>56.19</v>
      </c>
    </row>
    <row r="15886" spans="1:2">
      <c r="A15886" s="365" t="s">
        <v>16016</v>
      </c>
      <c r="B15886" s="366">
        <v>5.53</v>
      </c>
    </row>
    <row r="15887" spans="1:2">
      <c r="A15887" s="365" t="s">
        <v>16017</v>
      </c>
      <c r="B15887" s="366">
        <v>5.07</v>
      </c>
    </row>
    <row r="15888" spans="1:2">
      <c r="A15888" s="365" t="s">
        <v>16018</v>
      </c>
      <c r="B15888" s="366">
        <v>6.49</v>
      </c>
    </row>
    <row r="15889" spans="1:2">
      <c r="A15889" s="365" t="s">
        <v>16019</v>
      </c>
      <c r="B15889" s="366">
        <v>5.91</v>
      </c>
    </row>
    <row r="15890" spans="1:2">
      <c r="A15890" s="365" t="s">
        <v>16020</v>
      </c>
      <c r="B15890" s="366">
        <v>33.26</v>
      </c>
    </row>
    <row r="15891" spans="1:2">
      <c r="A15891" s="365" t="s">
        <v>16021</v>
      </c>
      <c r="B15891" s="366">
        <v>32.4</v>
      </c>
    </row>
    <row r="15892" spans="1:2">
      <c r="A15892" s="365" t="s">
        <v>16022</v>
      </c>
      <c r="B15892" s="366">
        <v>49.76</v>
      </c>
    </row>
    <row r="15893" spans="1:2">
      <c r="A15893" s="365" t="s">
        <v>16023</v>
      </c>
      <c r="B15893" s="366">
        <v>48.73</v>
      </c>
    </row>
    <row r="15894" spans="1:2">
      <c r="A15894" s="365" t="s">
        <v>16024</v>
      </c>
      <c r="B15894" s="366">
        <v>92.54</v>
      </c>
    </row>
    <row r="15895" spans="1:2">
      <c r="A15895" s="365" t="s">
        <v>16025</v>
      </c>
      <c r="B15895" s="366">
        <v>91.51</v>
      </c>
    </row>
    <row r="15896" spans="1:2">
      <c r="A15896" s="365" t="s">
        <v>16026</v>
      </c>
      <c r="B15896" s="366">
        <v>35.950000000000003</v>
      </c>
    </row>
    <row r="15897" spans="1:2">
      <c r="A15897" s="365" t="s">
        <v>16027</v>
      </c>
      <c r="B15897" s="366">
        <v>35.08</v>
      </c>
    </row>
    <row r="15898" spans="1:2">
      <c r="A15898" s="365" t="s">
        <v>16028</v>
      </c>
      <c r="B15898" s="366">
        <v>53.96</v>
      </c>
    </row>
    <row r="15899" spans="1:2">
      <c r="A15899" s="365" t="s">
        <v>16029</v>
      </c>
      <c r="B15899" s="366">
        <v>52.93</v>
      </c>
    </row>
    <row r="15900" spans="1:2">
      <c r="A15900" s="365" t="s">
        <v>16030</v>
      </c>
      <c r="B15900" s="366">
        <v>101.02</v>
      </c>
    </row>
    <row r="15901" spans="1:2">
      <c r="A15901" s="365" t="s">
        <v>16031</v>
      </c>
      <c r="B15901" s="366">
        <v>99.99</v>
      </c>
    </row>
    <row r="15902" spans="1:2">
      <c r="A15902" s="365" t="s">
        <v>16032</v>
      </c>
      <c r="B15902" s="366">
        <v>139.37</v>
      </c>
    </row>
    <row r="15903" spans="1:2">
      <c r="A15903" s="365" t="s">
        <v>16033</v>
      </c>
      <c r="B15903" s="366">
        <v>138.34</v>
      </c>
    </row>
    <row r="15904" spans="1:2">
      <c r="A15904" s="365" t="s">
        <v>16034</v>
      </c>
      <c r="B15904" s="366">
        <v>61.69</v>
      </c>
    </row>
    <row r="15905" spans="1:2">
      <c r="A15905" s="365" t="s">
        <v>16035</v>
      </c>
      <c r="B15905" s="366">
        <v>59.27</v>
      </c>
    </row>
    <row r="15906" spans="1:2">
      <c r="A15906" s="365" t="s">
        <v>16036</v>
      </c>
      <c r="B15906" s="366">
        <v>123.64</v>
      </c>
    </row>
    <row r="15907" spans="1:2">
      <c r="A15907" s="365" t="s">
        <v>16037</v>
      </c>
      <c r="B15907" s="366">
        <v>118.76</v>
      </c>
    </row>
    <row r="15908" spans="1:2">
      <c r="A15908" s="365" t="s">
        <v>16038</v>
      </c>
      <c r="B15908" s="366">
        <v>185.08</v>
      </c>
    </row>
    <row r="15909" spans="1:2">
      <c r="A15909" s="365" t="s">
        <v>16039</v>
      </c>
      <c r="B15909" s="366">
        <v>177.82</v>
      </c>
    </row>
    <row r="15910" spans="1:2">
      <c r="A15910" s="365" t="s">
        <v>16040</v>
      </c>
      <c r="B15910" s="366">
        <v>52.33</v>
      </c>
    </row>
    <row r="15911" spans="1:2">
      <c r="A15911" s="365" t="s">
        <v>16041</v>
      </c>
      <c r="B15911" s="366">
        <v>51.41</v>
      </c>
    </row>
    <row r="15912" spans="1:2">
      <c r="A15912" s="365" t="s">
        <v>16042</v>
      </c>
      <c r="B15912" s="366">
        <v>37.04</v>
      </c>
    </row>
    <row r="15913" spans="1:2">
      <c r="A15913" s="365" t="s">
        <v>16043</v>
      </c>
      <c r="B15913" s="366">
        <v>36.119999999999997</v>
      </c>
    </row>
    <row r="15914" spans="1:2">
      <c r="A15914" s="365" t="s">
        <v>16044</v>
      </c>
      <c r="B15914" s="366">
        <v>3.19</v>
      </c>
    </row>
    <row r="15915" spans="1:2">
      <c r="A15915" s="365" t="s">
        <v>16045</v>
      </c>
      <c r="B15915" s="366">
        <v>3.02</v>
      </c>
    </row>
    <row r="15916" spans="1:2">
      <c r="A15916" s="365" t="s">
        <v>16046</v>
      </c>
      <c r="B15916" s="366">
        <v>3.28</v>
      </c>
    </row>
    <row r="15917" spans="1:2">
      <c r="A15917" s="365" t="s">
        <v>16047</v>
      </c>
      <c r="B15917" s="366">
        <v>3.1</v>
      </c>
    </row>
    <row r="15918" spans="1:2">
      <c r="A15918" s="365" t="s">
        <v>16048</v>
      </c>
      <c r="B15918" s="366">
        <v>5.39</v>
      </c>
    </row>
    <row r="15919" spans="1:2">
      <c r="A15919" s="365" t="s">
        <v>16049</v>
      </c>
      <c r="B15919" s="366">
        <v>5.22</v>
      </c>
    </row>
    <row r="15920" spans="1:2">
      <c r="A15920" s="365" t="s">
        <v>16050</v>
      </c>
      <c r="B15920" s="366">
        <v>9.81</v>
      </c>
    </row>
    <row r="15921" spans="1:2">
      <c r="A15921" s="365" t="s">
        <v>16051</v>
      </c>
      <c r="B15921" s="366">
        <v>9.52</v>
      </c>
    </row>
    <row r="15922" spans="1:2">
      <c r="A15922" s="365" t="s">
        <v>16052</v>
      </c>
      <c r="B15922" s="366">
        <v>12.31</v>
      </c>
    </row>
    <row r="15923" spans="1:2">
      <c r="A15923" s="365" t="s">
        <v>16053</v>
      </c>
      <c r="B15923" s="366">
        <v>11.97</v>
      </c>
    </row>
    <row r="15924" spans="1:2">
      <c r="A15924" s="365" t="s">
        <v>16054</v>
      </c>
      <c r="B15924" s="366">
        <v>17.07</v>
      </c>
    </row>
    <row r="15925" spans="1:2">
      <c r="A15925" s="365" t="s">
        <v>16055</v>
      </c>
      <c r="B15925" s="366">
        <v>16.66</v>
      </c>
    </row>
    <row r="15926" spans="1:2">
      <c r="A15926" s="365" t="s">
        <v>16056</v>
      </c>
      <c r="B15926" s="366">
        <v>28.26</v>
      </c>
    </row>
    <row r="15927" spans="1:2">
      <c r="A15927" s="365" t="s">
        <v>16057</v>
      </c>
      <c r="B15927" s="366">
        <v>27.8</v>
      </c>
    </row>
    <row r="15928" spans="1:2">
      <c r="A15928" s="365" t="s">
        <v>16058</v>
      </c>
      <c r="B15928" s="366">
        <v>32.89</v>
      </c>
    </row>
    <row r="15929" spans="1:2">
      <c r="A15929" s="365" t="s">
        <v>16059</v>
      </c>
      <c r="B15929" s="366">
        <v>32.369999999999997</v>
      </c>
    </row>
    <row r="15930" spans="1:2">
      <c r="A15930" s="365" t="s">
        <v>16060</v>
      </c>
      <c r="B15930" s="366">
        <v>43.3</v>
      </c>
    </row>
    <row r="15931" spans="1:2">
      <c r="A15931" s="365" t="s">
        <v>16061</v>
      </c>
      <c r="B15931" s="366">
        <v>42.66</v>
      </c>
    </row>
    <row r="15932" spans="1:2">
      <c r="A15932" s="365" t="s">
        <v>16062</v>
      </c>
      <c r="B15932" s="366">
        <v>48.36</v>
      </c>
    </row>
    <row r="15933" spans="1:2">
      <c r="A15933" s="365" t="s">
        <v>16063</v>
      </c>
      <c r="B15933" s="366">
        <v>47.61</v>
      </c>
    </row>
    <row r="15934" spans="1:2">
      <c r="A15934" s="365" t="s">
        <v>16064</v>
      </c>
      <c r="B15934" s="366">
        <v>52.49</v>
      </c>
    </row>
    <row r="15935" spans="1:2">
      <c r="A15935" s="365" t="s">
        <v>16065</v>
      </c>
      <c r="B15935" s="366">
        <v>51.63</v>
      </c>
    </row>
    <row r="15936" spans="1:2">
      <c r="A15936" s="365" t="s">
        <v>16066</v>
      </c>
      <c r="B15936" s="366">
        <v>16.25</v>
      </c>
    </row>
    <row r="15937" spans="1:2">
      <c r="A15937" s="365" t="s">
        <v>16067</v>
      </c>
      <c r="B15937" s="366">
        <v>16.25</v>
      </c>
    </row>
    <row r="15938" spans="1:2">
      <c r="A15938" s="365" t="s">
        <v>16068</v>
      </c>
      <c r="B15938" s="366">
        <v>20.46</v>
      </c>
    </row>
    <row r="15939" spans="1:2">
      <c r="A15939" s="365" t="s">
        <v>16069</v>
      </c>
      <c r="B15939" s="366">
        <v>20.46</v>
      </c>
    </row>
    <row r="15940" spans="1:2">
      <c r="A15940" s="365" t="s">
        <v>16070</v>
      </c>
      <c r="B15940" s="366">
        <v>25.35</v>
      </c>
    </row>
    <row r="15941" spans="1:2">
      <c r="A15941" s="365" t="s">
        <v>16071</v>
      </c>
      <c r="B15941" s="366">
        <v>25.35</v>
      </c>
    </row>
    <row r="15942" spans="1:2">
      <c r="A15942" s="365" t="s">
        <v>16072</v>
      </c>
      <c r="B15942" s="366">
        <v>42.31</v>
      </c>
    </row>
    <row r="15943" spans="1:2">
      <c r="A15943" s="365" t="s">
        <v>16073</v>
      </c>
      <c r="B15943" s="366">
        <v>42.31</v>
      </c>
    </row>
    <row r="15944" spans="1:2">
      <c r="A15944" s="365" t="s">
        <v>16074</v>
      </c>
      <c r="B15944" s="366">
        <v>43.94</v>
      </c>
    </row>
    <row r="15945" spans="1:2">
      <c r="A15945" s="365" t="s">
        <v>16075</v>
      </c>
      <c r="B15945" s="366">
        <v>43.94</v>
      </c>
    </row>
    <row r="15946" spans="1:2">
      <c r="A15946" s="365" t="s">
        <v>16076</v>
      </c>
      <c r="B15946" s="366">
        <v>61.41</v>
      </c>
    </row>
    <row r="15947" spans="1:2">
      <c r="A15947" s="365" t="s">
        <v>16077</v>
      </c>
      <c r="B15947" s="366">
        <v>61.41</v>
      </c>
    </row>
    <row r="15948" spans="1:2">
      <c r="A15948" s="365" t="s">
        <v>16078</v>
      </c>
      <c r="B15948" s="366">
        <v>0.7</v>
      </c>
    </row>
    <row r="15949" spans="1:2">
      <c r="A15949" s="365" t="s">
        <v>16079</v>
      </c>
      <c r="B15949" s="366">
        <v>0.7</v>
      </c>
    </row>
    <row r="15950" spans="1:2">
      <c r="A15950" s="365" t="s">
        <v>16080</v>
      </c>
      <c r="B15950" s="366">
        <v>5.19</v>
      </c>
    </row>
    <row r="15951" spans="1:2">
      <c r="A15951" s="365" t="s">
        <v>16081</v>
      </c>
      <c r="B15951" s="366">
        <v>5.19</v>
      </c>
    </row>
    <row r="15952" spans="1:2">
      <c r="A15952" s="365" t="s">
        <v>16082</v>
      </c>
      <c r="B15952" s="366">
        <v>4.7</v>
      </c>
    </row>
    <row r="15953" spans="1:2">
      <c r="A15953" s="365" t="s">
        <v>16083</v>
      </c>
      <c r="B15953" s="366">
        <v>4.7</v>
      </c>
    </row>
    <row r="15954" spans="1:2">
      <c r="A15954" s="365" t="s">
        <v>16084</v>
      </c>
      <c r="B15954" s="366">
        <v>8.94</v>
      </c>
    </row>
    <row r="15955" spans="1:2">
      <c r="A15955" s="365" t="s">
        <v>16085</v>
      </c>
      <c r="B15955" s="366">
        <v>8.94</v>
      </c>
    </row>
    <row r="15956" spans="1:2">
      <c r="A15956" s="365" t="s">
        <v>16086</v>
      </c>
      <c r="B15956" s="366">
        <v>10.06</v>
      </c>
    </row>
    <row r="15957" spans="1:2">
      <c r="A15957" s="365" t="s">
        <v>16087</v>
      </c>
      <c r="B15957" s="366">
        <v>10.06</v>
      </c>
    </row>
    <row r="15958" spans="1:2">
      <c r="A15958" s="365" t="s">
        <v>16088</v>
      </c>
      <c r="B15958" s="366">
        <v>10.93</v>
      </c>
    </row>
    <row r="15959" spans="1:2">
      <c r="A15959" s="365" t="s">
        <v>16089</v>
      </c>
      <c r="B15959" s="366">
        <v>10.93</v>
      </c>
    </row>
    <row r="15960" spans="1:2">
      <c r="A15960" s="365" t="s">
        <v>16090</v>
      </c>
      <c r="B15960" s="366">
        <v>11.78</v>
      </c>
    </row>
    <row r="15961" spans="1:2">
      <c r="A15961" s="365" t="s">
        <v>16091</v>
      </c>
      <c r="B15961" s="366">
        <v>11.78</v>
      </c>
    </row>
    <row r="15962" spans="1:2">
      <c r="A15962" s="365" t="s">
        <v>16092</v>
      </c>
      <c r="B15962" s="366">
        <v>13.49</v>
      </c>
    </row>
    <row r="15963" spans="1:2">
      <c r="A15963" s="365" t="s">
        <v>16093</v>
      </c>
      <c r="B15963" s="366">
        <v>13.49</v>
      </c>
    </row>
    <row r="15964" spans="1:2">
      <c r="A15964" s="365" t="s">
        <v>16094</v>
      </c>
      <c r="B15964" s="366">
        <v>16.86</v>
      </c>
    </row>
    <row r="15965" spans="1:2">
      <c r="A15965" s="365" t="s">
        <v>16095</v>
      </c>
      <c r="B15965" s="366">
        <v>16.86</v>
      </c>
    </row>
    <row r="15966" spans="1:2">
      <c r="A15966" s="365" t="s">
        <v>16096</v>
      </c>
      <c r="B15966" s="366">
        <v>26.42</v>
      </c>
    </row>
    <row r="15967" spans="1:2">
      <c r="A15967" s="365" t="s">
        <v>16097</v>
      </c>
      <c r="B15967" s="366">
        <v>26.42</v>
      </c>
    </row>
    <row r="15968" spans="1:2">
      <c r="A15968" s="365" t="s">
        <v>16098</v>
      </c>
      <c r="B15968" s="366">
        <v>25.33</v>
      </c>
    </row>
    <row r="15969" spans="1:2">
      <c r="A15969" s="365" t="s">
        <v>16099</v>
      </c>
      <c r="B15969" s="366">
        <v>25.33</v>
      </c>
    </row>
    <row r="15970" spans="1:2">
      <c r="A15970" s="365" t="s">
        <v>16100</v>
      </c>
      <c r="B15970" s="366">
        <v>1.96</v>
      </c>
    </row>
    <row r="15971" spans="1:2">
      <c r="A15971" s="365" t="s">
        <v>16101</v>
      </c>
      <c r="B15971" s="366">
        <v>1.96</v>
      </c>
    </row>
    <row r="15972" spans="1:2">
      <c r="A15972" s="365" t="s">
        <v>16102</v>
      </c>
      <c r="B15972" s="366">
        <v>2.68</v>
      </c>
    </row>
    <row r="15973" spans="1:2">
      <c r="A15973" s="365" t="s">
        <v>16103</v>
      </c>
      <c r="B15973" s="366">
        <v>2.68</v>
      </c>
    </row>
    <row r="15974" spans="1:2">
      <c r="A15974" s="365" t="s">
        <v>16104</v>
      </c>
      <c r="B15974" s="366">
        <v>5.84</v>
      </c>
    </row>
    <row r="15975" spans="1:2">
      <c r="A15975" s="365" t="s">
        <v>16105</v>
      </c>
      <c r="B15975" s="366">
        <v>5.84</v>
      </c>
    </row>
    <row r="15976" spans="1:2">
      <c r="A15976" s="365" t="s">
        <v>16106</v>
      </c>
      <c r="B15976" s="366">
        <v>17.07</v>
      </c>
    </row>
    <row r="15977" spans="1:2">
      <c r="A15977" s="365" t="s">
        <v>16107</v>
      </c>
      <c r="B15977" s="366">
        <v>17.07</v>
      </c>
    </row>
    <row r="15978" spans="1:2">
      <c r="A15978" s="365" t="s">
        <v>16108</v>
      </c>
      <c r="B15978" s="366">
        <v>17.829999999999998</v>
      </c>
    </row>
    <row r="15979" spans="1:2">
      <c r="A15979" s="365" t="s">
        <v>16109</v>
      </c>
      <c r="B15979" s="366">
        <v>17.829999999999998</v>
      </c>
    </row>
    <row r="15980" spans="1:2">
      <c r="A15980" s="365" t="s">
        <v>16110</v>
      </c>
      <c r="B15980" s="366">
        <v>49.38</v>
      </c>
    </row>
    <row r="15981" spans="1:2">
      <c r="A15981" s="365" t="s">
        <v>16111</v>
      </c>
      <c r="B15981" s="366">
        <v>49.38</v>
      </c>
    </row>
    <row r="15982" spans="1:2">
      <c r="A15982" s="365" t="s">
        <v>16112</v>
      </c>
      <c r="B15982" s="366">
        <v>62.48</v>
      </c>
    </row>
    <row r="15983" spans="1:2">
      <c r="A15983" s="365" t="s">
        <v>16113</v>
      </c>
      <c r="B15983" s="366">
        <v>62.48</v>
      </c>
    </row>
    <row r="15984" spans="1:2">
      <c r="A15984" s="365" t="s">
        <v>16114</v>
      </c>
      <c r="B15984" s="366">
        <v>6.08</v>
      </c>
    </row>
    <row r="15985" spans="1:2">
      <c r="A15985" s="365" t="s">
        <v>16115</v>
      </c>
      <c r="B15985" s="366">
        <v>6.08</v>
      </c>
    </row>
    <row r="15986" spans="1:2">
      <c r="A15986" s="365" t="s">
        <v>16116</v>
      </c>
      <c r="B15986" s="366">
        <v>6.25</v>
      </c>
    </row>
    <row r="15987" spans="1:2">
      <c r="A15987" s="365" t="s">
        <v>16117</v>
      </c>
      <c r="B15987" s="366">
        <v>6.25</v>
      </c>
    </row>
    <row r="15988" spans="1:2">
      <c r="A15988" s="365" t="s">
        <v>16118</v>
      </c>
      <c r="B15988" s="366">
        <v>9.84</v>
      </c>
    </row>
    <row r="15989" spans="1:2">
      <c r="A15989" s="365" t="s">
        <v>16119</v>
      </c>
      <c r="B15989" s="366">
        <v>9.84</v>
      </c>
    </row>
    <row r="15990" spans="1:2">
      <c r="A15990" s="365" t="s">
        <v>16120</v>
      </c>
      <c r="B15990" s="366">
        <v>29.29</v>
      </c>
    </row>
    <row r="15991" spans="1:2">
      <c r="A15991" s="365" t="s">
        <v>16121</v>
      </c>
      <c r="B15991" s="366">
        <v>29.29</v>
      </c>
    </row>
    <row r="15992" spans="1:2">
      <c r="A15992" s="365" t="s">
        <v>16122</v>
      </c>
      <c r="B15992" s="366">
        <v>28.93</v>
      </c>
    </row>
    <row r="15993" spans="1:2">
      <c r="A15993" s="365" t="s">
        <v>16123</v>
      </c>
      <c r="B15993" s="366">
        <v>28.93</v>
      </c>
    </row>
    <row r="15994" spans="1:2">
      <c r="A15994" s="365" t="s">
        <v>16124</v>
      </c>
      <c r="B15994" s="366">
        <v>54.8</v>
      </c>
    </row>
    <row r="15995" spans="1:2">
      <c r="A15995" s="365" t="s">
        <v>16125</v>
      </c>
      <c r="B15995" s="366">
        <v>54.8</v>
      </c>
    </row>
    <row r="15996" spans="1:2">
      <c r="A15996" s="365" t="s">
        <v>16126</v>
      </c>
      <c r="B15996" s="366">
        <v>10.36</v>
      </c>
    </row>
    <row r="15997" spans="1:2">
      <c r="A15997" s="365" t="s">
        <v>16127</v>
      </c>
      <c r="B15997" s="366">
        <v>10.36</v>
      </c>
    </row>
    <row r="15998" spans="1:2">
      <c r="A15998" s="365" t="s">
        <v>16128</v>
      </c>
      <c r="B15998" s="366">
        <v>13.3</v>
      </c>
    </row>
    <row r="15999" spans="1:2">
      <c r="A15999" s="365" t="s">
        <v>16129</v>
      </c>
      <c r="B15999" s="366">
        <v>13.3</v>
      </c>
    </row>
    <row r="16000" spans="1:2">
      <c r="A16000" s="365" t="s">
        <v>16130</v>
      </c>
      <c r="B16000" s="366">
        <v>9.89</v>
      </c>
    </row>
    <row r="16001" spans="1:2">
      <c r="A16001" s="365" t="s">
        <v>16131</v>
      </c>
      <c r="B16001" s="366">
        <v>9.89</v>
      </c>
    </row>
    <row r="16002" spans="1:2">
      <c r="A16002" s="365" t="s">
        <v>16132</v>
      </c>
      <c r="B16002" s="366">
        <v>13.04</v>
      </c>
    </row>
    <row r="16003" spans="1:2">
      <c r="A16003" s="365" t="s">
        <v>16133</v>
      </c>
      <c r="B16003" s="366">
        <v>13.04</v>
      </c>
    </row>
    <row r="16004" spans="1:2">
      <c r="A16004" s="365" t="s">
        <v>16134</v>
      </c>
      <c r="B16004" s="366">
        <v>14.11</v>
      </c>
    </row>
    <row r="16005" spans="1:2">
      <c r="A16005" s="365" t="s">
        <v>16135</v>
      </c>
      <c r="B16005" s="366">
        <v>14.11</v>
      </c>
    </row>
    <row r="16006" spans="1:2">
      <c r="A16006" s="365" t="s">
        <v>16136</v>
      </c>
      <c r="B16006" s="366">
        <v>27.28</v>
      </c>
    </row>
    <row r="16007" spans="1:2">
      <c r="A16007" s="365" t="s">
        <v>16137</v>
      </c>
      <c r="B16007" s="366">
        <v>27.28</v>
      </c>
    </row>
    <row r="16008" spans="1:2">
      <c r="A16008" s="365" t="s">
        <v>16138</v>
      </c>
      <c r="B16008" s="366">
        <v>263.25</v>
      </c>
    </row>
    <row r="16009" spans="1:2">
      <c r="A16009" s="365" t="s">
        <v>16139</v>
      </c>
      <c r="B16009" s="366">
        <v>263.25</v>
      </c>
    </row>
    <row r="16010" spans="1:2">
      <c r="A16010" s="365" t="s">
        <v>16140</v>
      </c>
      <c r="B16010" s="366">
        <v>289.87</v>
      </c>
    </row>
    <row r="16011" spans="1:2">
      <c r="A16011" s="365" t="s">
        <v>16141</v>
      </c>
      <c r="B16011" s="366">
        <v>289.87</v>
      </c>
    </row>
    <row r="16012" spans="1:2">
      <c r="A16012" s="365" t="s">
        <v>16142</v>
      </c>
      <c r="B16012" s="366">
        <v>388.91</v>
      </c>
    </row>
    <row r="16013" spans="1:2">
      <c r="A16013" s="365" t="s">
        <v>16143</v>
      </c>
      <c r="B16013" s="366">
        <v>388.91</v>
      </c>
    </row>
    <row r="16014" spans="1:2">
      <c r="A16014" s="365" t="s">
        <v>16144</v>
      </c>
      <c r="B16014" s="366">
        <v>6.96</v>
      </c>
    </row>
    <row r="16015" spans="1:2">
      <c r="A16015" s="365" t="s">
        <v>16145</v>
      </c>
      <c r="B16015" s="366">
        <v>6.96</v>
      </c>
    </row>
    <row r="16016" spans="1:2">
      <c r="A16016" s="365" t="s">
        <v>16146</v>
      </c>
      <c r="B16016" s="366">
        <v>7.39</v>
      </c>
    </row>
    <row r="16017" spans="1:2">
      <c r="A16017" s="365" t="s">
        <v>16147</v>
      </c>
      <c r="B16017" s="366">
        <v>7.39</v>
      </c>
    </row>
    <row r="16018" spans="1:2">
      <c r="A16018" s="365" t="s">
        <v>16148</v>
      </c>
      <c r="B16018" s="366">
        <v>10.62</v>
      </c>
    </row>
    <row r="16019" spans="1:2">
      <c r="A16019" s="365" t="s">
        <v>16149</v>
      </c>
      <c r="B16019" s="366">
        <v>10.62</v>
      </c>
    </row>
    <row r="16020" spans="1:2">
      <c r="A16020" s="365" t="s">
        <v>16150</v>
      </c>
      <c r="B16020" s="366">
        <v>20.5</v>
      </c>
    </row>
    <row r="16021" spans="1:2">
      <c r="A16021" s="365" t="s">
        <v>16151</v>
      </c>
      <c r="B16021" s="366">
        <v>20.5</v>
      </c>
    </row>
    <row r="16022" spans="1:2">
      <c r="A16022" s="365" t="s">
        <v>16152</v>
      </c>
      <c r="B16022" s="366">
        <v>22.93</v>
      </c>
    </row>
    <row r="16023" spans="1:2">
      <c r="A16023" s="365" t="s">
        <v>16153</v>
      </c>
      <c r="B16023" s="366">
        <v>22.93</v>
      </c>
    </row>
    <row r="16024" spans="1:2">
      <c r="A16024" s="365" t="s">
        <v>16154</v>
      </c>
      <c r="B16024" s="366">
        <v>31.88</v>
      </c>
    </row>
    <row r="16025" spans="1:2">
      <c r="A16025" s="365" t="s">
        <v>16155</v>
      </c>
      <c r="B16025" s="366">
        <v>31.88</v>
      </c>
    </row>
    <row r="16026" spans="1:2">
      <c r="A16026" s="365" t="s">
        <v>16156</v>
      </c>
      <c r="B16026" s="366">
        <v>2.29</v>
      </c>
    </row>
    <row r="16027" spans="1:2">
      <c r="A16027" s="365" t="s">
        <v>16157</v>
      </c>
      <c r="B16027" s="366">
        <v>2.29</v>
      </c>
    </row>
    <row r="16028" spans="1:2">
      <c r="A16028" s="365" t="s">
        <v>16158</v>
      </c>
      <c r="B16028" s="366">
        <v>3.1</v>
      </c>
    </row>
    <row r="16029" spans="1:2">
      <c r="A16029" s="365" t="s">
        <v>16159</v>
      </c>
      <c r="B16029" s="366">
        <v>3.1</v>
      </c>
    </row>
    <row r="16030" spans="1:2">
      <c r="A16030" s="365" t="s">
        <v>16160</v>
      </c>
      <c r="B16030" s="366">
        <v>5.21</v>
      </c>
    </row>
    <row r="16031" spans="1:2">
      <c r="A16031" s="365" t="s">
        <v>16161</v>
      </c>
      <c r="B16031" s="366">
        <v>5.21</v>
      </c>
    </row>
    <row r="16032" spans="1:2">
      <c r="A16032" s="365" t="s">
        <v>16162</v>
      </c>
      <c r="B16032" s="366">
        <v>13.02</v>
      </c>
    </row>
    <row r="16033" spans="1:2">
      <c r="A16033" s="365" t="s">
        <v>16163</v>
      </c>
      <c r="B16033" s="366">
        <v>13.02</v>
      </c>
    </row>
    <row r="16034" spans="1:2">
      <c r="A16034" s="365" t="s">
        <v>16164</v>
      </c>
      <c r="B16034" s="366">
        <v>14.44</v>
      </c>
    </row>
    <row r="16035" spans="1:2">
      <c r="A16035" s="365" t="s">
        <v>16165</v>
      </c>
      <c r="B16035" s="366">
        <v>14.44</v>
      </c>
    </row>
    <row r="16036" spans="1:2">
      <c r="A16036" s="365" t="s">
        <v>16166</v>
      </c>
      <c r="B16036" s="366">
        <v>32.94</v>
      </c>
    </row>
    <row r="16037" spans="1:2">
      <c r="A16037" s="365" t="s">
        <v>16167</v>
      </c>
      <c r="B16037" s="366">
        <v>32.94</v>
      </c>
    </row>
    <row r="16038" spans="1:2">
      <c r="A16038" s="365" t="s">
        <v>16168</v>
      </c>
      <c r="B16038" s="366">
        <v>4.0199999999999996</v>
      </c>
    </row>
    <row r="16039" spans="1:2">
      <c r="A16039" s="365" t="s">
        <v>16169</v>
      </c>
      <c r="B16039" s="366">
        <v>4.0199999999999996</v>
      </c>
    </row>
    <row r="16040" spans="1:2">
      <c r="A16040" s="365" t="s">
        <v>16170</v>
      </c>
      <c r="B16040" s="366">
        <v>8.0500000000000007</v>
      </c>
    </row>
    <row r="16041" spans="1:2">
      <c r="A16041" s="365" t="s">
        <v>16171</v>
      </c>
      <c r="B16041" s="366">
        <v>8.0500000000000007</v>
      </c>
    </row>
    <row r="16042" spans="1:2">
      <c r="A16042" s="365" t="s">
        <v>16172</v>
      </c>
      <c r="B16042" s="366">
        <v>1.1299999999999999</v>
      </c>
    </row>
    <row r="16043" spans="1:2">
      <c r="A16043" s="365" t="s">
        <v>16173</v>
      </c>
      <c r="B16043" s="366">
        <v>1.1299999999999999</v>
      </c>
    </row>
    <row r="16044" spans="1:2">
      <c r="A16044" s="365" t="s">
        <v>16174</v>
      </c>
      <c r="B16044" s="366">
        <v>1.87</v>
      </c>
    </row>
    <row r="16045" spans="1:2">
      <c r="A16045" s="365" t="s">
        <v>16175</v>
      </c>
      <c r="B16045" s="366">
        <v>1.87</v>
      </c>
    </row>
    <row r="16046" spans="1:2">
      <c r="A16046" s="365" t="s">
        <v>16176</v>
      </c>
      <c r="B16046" s="366">
        <v>4.7300000000000004</v>
      </c>
    </row>
    <row r="16047" spans="1:2">
      <c r="A16047" s="365" t="s">
        <v>16177</v>
      </c>
      <c r="B16047" s="366">
        <v>4.7300000000000004</v>
      </c>
    </row>
    <row r="16048" spans="1:2">
      <c r="A16048" s="365" t="s">
        <v>16178</v>
      </c>
      <c r="B16048" s="366">
        <v>9.6300000000000008</v>
      </c>
    </row>
    <row r="16049" spans="1:2">
      <c r="A16049" s="365" t="s">
        <v>16179</v>
      </c>
      <c r="B16049" s="366">
        <v>9.6300000000000008</v>
      </c>
    </row>
    <row r="16050" spans="1:2">
      <c r="A16050" s="365" t="s">
        <v>16180</v>
      </c>
      <c r="B16050" s="366">
        <v>10.65</v>
      </c>
    </row>
    <row r="16051" spans="1:2">
      <c r="A16051" s="365" t="s">
        <v>16181</v>
      </c>
      <c r="B16051" s="366">
        <v>10.65</v>
      </c>
    </row>
    <row r="16052" spans="1:2">
      <c r="A16052" s="365" t="s">
        <v>16182</v>
      </c>
      <c r="B16052" s="366">
        <v>21.49</v>
      </c>
    </row>
    <row r="16053" spans="1:2">
      <c r="A16053" s="365" t="s">
        <v>16183</v>
      </c>
      <c r="B16053" s="366">
        <v>21.49</v>
      </c>
    </row>
    <row r="16054" spans="1:2">
      <c r="A16054" s="365" t="s">
        <v>16184</v>
      </c>
      <c r="B16054" s="366">
        <v>37.380000000000003</v>
      </c>
    </row>
    <row r="16055" spans="1:2">
      <c r="A16055" s="365" t="s">
        <v>16185</v>
      </c>
      <c r="B16055" s="366">
        <v>37.380000000000003</v>
      </c>
    </row>
    <row r="16056" spans="1:2">
      <c r="A16056" s="365" t="s">
        <v>16186</v>
      </c>
      <c r="B16056" s="366">
        <v>48.49</v>
      </c>
    </row>
    <row r="16057" spans="1:2">
      <c r="A16057" s="365" t="s">
        <v>16187</v>
      </c>
      <c r="B16057" s="366">
        <v>48.49</v>
      </c>
    </row>
    <row r="16058" spans="1:2">
      <c r="A16058" s="365" t="s">
        <v>16188</v>
      </c>
      <c r="B16058" s="366">
        <v>81</v>
      </c>
    </row>
    <row r="16059" spans="1:2">
      <c r="A16059" s="365" t="s">
        <v>16189</v>
      </c>
      <c r="B16059" s="366">
        <v>81</v>
      </c>
    </row>
    <row r="16060" spans="1:2">
      <c r="A16060" s="365" t="s">
        <v>16190</v>
      </c>
      <c r="B16060" s="366">
        <v>5.92</v>
      </c>
    </row>
    <row r="16061" spans="1:2">
      <c r="A16061" s="365" t="s">
        <v>16191</v>
      </c>
      <c r="B16061" s="366">
        <v>5.92</v>
      </c>
    </row>
    <row r="16062" spans="1:2">
      <c r="A16062" s="365" t="s">
        <v>16192</v>
      </c>
      <c r="B16062" s="366">
        <v>8.35</v>
      </c>
    </row>
    <row r="16063" spans="1:2">
      <c r="A16063" s="365" t="s">
        <v>16193</v>
      </c>
      <c r="B16063" s="366">
        <v>8.35</v>
      </c>
    </row>
    <row r="16064" spans="1:2">
      <c r="A16064" s="365" t="s">
        <v>16194</v>
      </c>
      <c r="B16064" s="366">
        <v>19.170000000000002</v>
      </c>
    </row>
    <row r="16065" spans="1:2">
      <c r="A16065" s="365" t="s">
        <v>16195</v>
      </c>
      <c r="B16065" s="366">
        <v>19.170000000000002</v>
      </c>
    </row>
    <row r="16066" spans="1:2">
      <c r="A16066" s="365" t="s">
        <v>16196</v>
      </c>
      <c r="B16066" s="366">
        <v>15.11</v>
      </c>
    </row>
    <row r="16067" spans="1:2">
      <c r="A16067" s="365" t="s">
        <v>16197</v>
      </c>
      <c r="B16067" s="366">
        <v>15.11</v>
      </c>
    </row>
    <row r="16068" spans="1:2">
      <c r="A16068" s="365" t="s">
        <v>16198</v>
      </c>
      <c r="B16068" s="366">
        <v>39.6</v>
      </c>
    </row>
    <row r="16069" spans="1:2">
      <c r="A16069" s="365" t="s">
        <v>16199</v>
      </c>
      <c r="B16069" s="366">
        <v>39.6</v>
      </c>
    </row>
    <row r="16070" spans="1:2">
      <c r="A16070" s="365" t="s">
        <v>16200</v>
      </c>
      <c r="B16070" s="366">
        <v>1.1200000000000001</v>
      </c>
    </row>
    <row r="16071" spans="1:2">
      <c r="A16071" s="365" t="s">
        <v>16201</v>
      </c>
      <c r="B16071" s="366">
        <v>1.1200000000000001</v>
      </c>
    </row>
    <row r="16072" spans="1:2">
      <c r="A16072" s="365" t="s">
        <v>16202</v>
      </c>
      <c r="B16072" s="366">
        <v>1.74</v>
      </c>
    </row>
    <row r="16073" spans="1:2">
      <c r="A16073" s="365" t="s">
        <v>16203</v>
      </c>
      <c r="B16073" s="366">
        <v>1.74</v>
      </c>
    </row>
    <row r="16074" spans="1:2">
      <c r="A16074" s="365" t="s">
        <v>16204</v>
      </c>
      <c r="B16074" s="366">
        <v>3.63</v>
      </c>
    </row>
    <row r="16075" spans="1:2">
      <c r="A16075" s="365" t="s">
        <v>16205</v>
      </c>
      <c r="B16075" s="366">
        <v>3.63</v>
      </c>
    </row>
    <row r="16076" spans="1:2">
      <c r="A16076" s="365" t="s">
        <v>16206</v>
      </c>
      <c r="B16076" s="366">
        <v>9.01</v>
      </c>
    </row>
    <row r="16077" spans="1:2">
      <c r="A16077" s="365" t="s">
        <v>16207</v>
      </c>
      <c r="B16077" s="366">
        <v>9.01</v>
      </c>
    </row>
    <row r="16078" spans="1:2">
      <c r="A16078" s="365" t="s">
        <v>16208</v>
      </c>
      <c r="B16078" s="366">
        <v>11.44</v>
      </c>
    </row>
    <row r="16079" spans="1:2">
      <c r="A16079" s="365" t="s">
        <v>16209</v>
      </c>
      <c r="B16079" s="366">
        <v>11.44</v>
      </c>
    </row>
    <row r="16080" spans="1:2">
      <c r="A16080" s="365" t="s">
        <v>16210</v>
      </c>
      <c r="B16080" s="366">
        <v>20.86</v>
      </c>
    </row>
    <row r="16081" spans="1:2">
      <c r="A16081" s="365" t="s">
        <v>16211</v>
      </c>
      <c r="B16081" s="366">
        <v>20.86</v>
      </c>
    </row>
    <row r="16082" spans="1:2">
      <c r="A16082" s="365" t="s">
        <v>16212</v>
      </c>
      <c r="B16082" s="366">
        <v>0.79</v>
      </c>
    </row>
    <row r="16083" spans="1:2">
      <c r="A16083" s="365" t="s">
        <v>16213</v>
      </c>
      <c r="B16083" s="366">
        <v>0.79</v>
      </c>
    </row>
    <row r="16084" spans="1:2">
      <c r="A16084" s="365" t="s">
        <v>16214</v>
      </c>
      <c r="B16084" s="366">
        <v>1.02</v>
      </c>
    </row>
    <row r="16085" spans="1:2">
      <c r="A16085" s="365" t="s">
        <v>16215</v>
      </c>
      <c r="B16085" s="366">
        <v>1.02</v>
      </c>
    </row>
    <row r="16086" spans="1:2">
      <c r="A16086" s="365" t="s">
        <v>16216</v>
      </c>
      <c r="B16086" s="366">
        <v>2.96</v>
      </c>
    </row>
    <row r="16087" spans="1:2">
      <c r="A16087" s="365" t="s">
        <v>16217</v>
      </c>
      <c r="B16087" s="366">
        <v>2.96</v>
      </c>
    </row>
    <row r="16088" spans="1:2">
      <c r="A16088" s="365" t="s">
        <v>16218</v>
      </c>
      <c r="B16088" s="366">
        <v>3.75</v>
      </c>
    </row>
    <row r="16089" spans="1:2">
      <c r="A16089" s="365" t="s">
        <v>16219</v>
      </c>
      <c r="B16089" s="366">
        <v>3.75</v>
      </c>
    </row>
    <row r="16090" spans="1:2">
      <c r="A16090" s="365" t="s">
        <v>16220</v>
      </c>
      <c r="B16090" s="366">
        <v>8.76</v>
      </c>
    </row>
    <row r="16091" spans="1:2">
      <c r="A16091" s="365" t="s">
        <v>16221</v>
      </c>
      <c r="B16091" s="366">
        <v>8.76</v>
      </c>
    </row>
    <row r="16092" spans="1:2">
      <c r="A16092" s="365" t="s">
        <v>16222</v>
      </c>
      <c r="B16092" s="366">
        <v>10.97</v>
      </c>
    </row>
    <row r="16093" spans="1:2">
      <c r="A16093" s="365" t="s">
        <v>16223</v>
      </c>
      <c r="B16093" s="366">
        <v>10.97</v>
      </c>
    </row>
    <row r="16094" spans="1:2">
      <c r="A16094" s="365" t="s">
        <v>16224</v>
      </c>
      <c r="B16094" s="366">
        <v>2.34</v>
      </c>
    </row>
    <row r="16095" spans="1:2">
      <c r="A16095" s="365" t="s">
        <v>16225</v>
      </c>
      <c r="B16095" s="366">
        <v>2.34</v>
      </c>
    </row>
    <row r="16096" spans="1:2">
      <c r="A16096" s="365" t="s">
        <v>16226</v>
      </c>
      <c r="B16096" s="366">
        <v>5.04</v>
      </c>
    </row>
    <row r="16097" spans="1:2">
      <c r="A16097" s="365" t="s">
        <v>16227</v>
      </c>
      <c r="B16097" s="366">
        <v>5.04</v>
      </c>
    </row>
    <row r="16098" spans="1:2">
      <c r="A16098" s="365" t="s">
        <v>16228</v>
      </c>
      <c r="B16098" s="366">
        <v>15.38</v>
      </c>
    </row>
    <row r="16099" spans="1:2">
      <c r="A16099" s="365" t="s">
        <v>16229</v>
      </c>
      <c r="B16099" s="366">
        <v>15.38</v>
      </c>
    </row>
    <row r="16100" spans="1:2">
      <c r="A16100" s="365" t="s">
        <v>16230</v>
      </c>
      <c r="B16100" s="366">
        <v>25.32</v>
      </c>
    </row>
    <row r="16101" spans="1:2">
      <c r="A16101" s="365" t="s">
        <v>16231</v>
      </c>
      <c r="B16101" s="366">
        <v>25.32</v>
      </c>
    </row>
    <row r="16102" spans="1:2">
      <c r="A16102" s="365" t="s">
        <v>16232</v>
      </c>
      <c r="B16102" s="366">
        <v>29.81</v>
      </c>
    </row>
    <row r="16103" spans="1:2">
      <c r="A16103" s="365" t="s">
        <v>16233</v>
      </c>
      <c r="B16103" s="366">
        <v>29.81</v>
      </c>
    </row>
    <row r="16104" spans="1:2">
      <c r="A16104" s="365" t="s">
        <v>16234</v>
      </c>
      <c r="B16104" s="366">
        <v>61.71</v>
      </c>
    </row>
    <row r="16105" spans="1:2">
      <c r="A16105" s="365" t="s">
        <v>16235</v>
      </c>
      <c r="B16105" s="366">
        <v>61.71</v>
      </c>
    </row>
    <row r="16106" spans="1:2">
      <c r="A16106" s="365" t="s">
        <v>16236</v>
      </c>
      <c r="B16106" s="366">
        <v>8.44</v>
      </c>
    </row>
    <row r="16107" spans="1:2">
      <c r="A16107" s="365" t="s">
        <v>16237</v>
      </c>
      <c r="B16107" s="366">
        <v>8.44</v>
      </c>
    </row>
    <row r="16108" spans="1:2">
      <c r="A16108" s="365" t="s">
        <v>16238</v>
      </c>
      <c r="B16108" s="366">
        <v>11.7</v>
      </c>
    </row>
    <row r="16109" spans="1:2">
      <c r="A16109" s="365" t="s">
        <v>16239</v>
      </c>
      <c r="B16109" s="366">
        <v>11.7</v>
      </c>
    </row>
    <row r="16110" spans="1:2">
      <c r="A16110" s="365" t="s">
        <v>16240</v>
      </c>
      <c r="B16110" s="366">
        <v>21.67</v>
      </c>
    </row>
    <row r="16111" spans="1:2">
      <c r="A16111" s="365" t="s">
        <v>16241</v>
      </c>
      <c r="B16111" s="366">
        <v>21.67</v>
      </c>
    </row>
    <row r="16112" spans="1:2">
      <c r="A16112" s="365" t="s">
        <v>16242</v>
      </c>
      <c r="B16112" s="366">
        <v>6.22</v>
      </c>
    </row>
    <row r="16113" spans="1:2">
      <c r="A16113" s="365" t="s">
        <v>16243</v>
      </c>
      <c r="B16113" s="366">
        <v>6.22</v>
      </c>
    </row>
    <row r="16114" spans="1:2">
      <c r="A16114" s="365" t="s">
        <v>16244</v>
      </c>
      <c r="B16114" s="366">
        <v>10.28</v>
      </c>
    </row>
    <row r="16115" spans="1:2">
      <c r="A16115" s="365" t="s">
        <v>16245</v>
      </c>
      <c r="B16115" s="366">
        <v>10.28</v>
      </c>
    </row>
    <row r="16116" spans="1:2">
      <c r="A16116" s="365" t="s">
        <v>16246</v>
      </c>
      <c r="B16116" s="366">
        <v>16.3</v>
      </c>
    </row>
    <row r="16117" spans="1:2">
      <c r="A16117" s="365" t="s">
        <v>16247</v>
      </c>
      <c r="B16117" s="366">
        <v>16.3</v>
      </c>
    </row>
    <row r="16118" spans="1:2">
      <c r="A16118" s="365" t="s">
        <v>16248</v>
      </c>
      <c r="B16118" s="366">
        <v>32.92</v>
      </c>
    </row>
    <row r="16119" spans="1:2">
      <c r="A16119" s="365" t="s">
        <v>16249</v>
      </c>
      <c r="B16119" s="366">
        <v>32.92</v>
      </c>
    </row>
    <row r="16120" spans="1:2">
      <c r="A16120" s="365" t="s">
        <v>16250</v>
      </c>
      <c r="B16120" s="366">
        <v>39.89</v>
      </c>
    </row>
    <row r="16121" spans="1:2">
      <c r="A16121" s="365" t="s">
        <v>16251</v>
      </c>
      <c r="B16121" s="366">
        <v>39.89</v>
      </c>
    </row>
    <row r="16122" spans="1:2">
      <c r="A16122" s="365" t="s">
        <v>16252</v>
      </c>
      <c r="B16122" s="366">
        <v>57.75</v>
      </c>
    </row>
    <row r="16123" spans="1:2">
      <c r="A16123" s="365" t="s">
        <v>16253</v>
      </c>
      <c r="B16123" s="366">
        <v>57.75</v>
      </c>
    </row>
    <row r="16124" spans="1:2">
      <c r="A16124" s="365" t="s">
        <v>16254</v>
      </c>
      <c r="B16124" s="366">
        <v>206.46</v>
      </c>
    </row>
    <row r="16125" spans="1:2">
      <c r="A16125" s="365" t="s">
        <v>16255</v>
      </c>
      <c r="B16125" s="366">
        <v>206.46</v>
      </c>
    </row>
    <row r="16126" spans="1:2">
      <c r="A16126" s="365" t="s">
        <v>16256</v>
      </c>
      <c r="B16126" s="366">
        <v>283.58</v>
      </c>
    </row>
    <row r="16127" spans="1:2">
      <c r="A16127" s="365" t="s">
        <v>16257</v>
      </c>
      <c r="B16127" s="366">
        <v>283.58</v>
      </c>
    </row>
    <row r="16128" spans="1:2">
      <c r="A16128" s="365" t="s">
        <v>16258</v>
      </c>
      <c r="B16128" s="366">
        <v>9.51</v>
      </c>
    </row>
    <row r="16129" spans="1:2">
      <c r="A16129" s="365" t="s">
        <v>16259</v>
      </c>
      <c r="B16129" s="366">
        <v>9.51</v>
      </c>
    </row>
    <row r="16130" spans="1:2">
      <c r="A16130" s="365" t="s">
        <v>16260</v>
      </c>
      <c r="B16130" s="366">
        <v>34.08</v>
      </c>
    </row>
    <row r="16131" spans="1:2">
      <c r="A16131" s="365" t="s">
        <v>16261</v>
      </c>
      <c r="B16131" s="366">
        <v>34.08</v>
      </c>
    </row>
    <row r="16132" spans="1:2">
      <c r="A16132" s="365" t="s">
        <v>16262</v>
      </c>
      <c r="B16132" s="366">
        <v>20.78</v>
      </c>
    </row>
    <row r="16133" spans="1:2">
      <c r="A16133" s="365" t="s">
        <v>16263</v>
      </c>
      <c r="B16133" s="366">
        <v>20.78</v>
      </c>
    </row>
    <row r="16134" spans="1:2">
      <c r="A16134" s="365" t="s">
        <v>16264</v>
      </c>
      <c r="B16134" s="366">
        <v>1.04</v>
      </c>
    </row>
    <row r="16135" spans="1:2">
      <c r="A16135" s="365" t="s">
        <v>16265</v>
      </c>
      <c r="B16135" s="366">
        <v>1.04</v>
      </c>
    </row>
    <row r="16136" spans="1:2">
      <c r="A16136" s="365" t="s">
        <v>16266</v>
      </c>
      <c r="B16136" s="366">
        <v>1.29</v>
      </c>
    </row>
    <row r="16137" spans="1:2">
      <c r="A16137" s="365" t="s">
        <v>16267</v>
      </c>
      <c r="B16137" s="366">
        <v>1.29</v>
      </c>
    </row>
    <row r="16138" spans="1:2">
      <c r="A16138" s="365" t="s">
        <v>16268</v>
      </c>
      <c r="B16138" s="366">
        <v>2.65</v>
      </c>
    </row>
    <row r="16139" spans="1:2">
      <c r="A16139" s="365" t="s">
        <v>16269</v>
      </c>
      <c r="B16139" s="366">
        <v>2.65</v>
      </c>
    </row>
    <row r="16140" spans="1:2">
      <c r="A16140" s="365" t="s">
        <v>16270</v>
      </c>
      <c r="B16140" s="366">
        <v>5.28</v>
      </c>
    </row>
    <row r="16141" spans="1:2">
      <c r="A16141" s="365" t="s">
        <v>16271</v>
      </c>
      <c r="B16141" s="366">
        <v>5.28</v>
      </c>
    </row>
    <row r="16142" spans="1:2">
      <c r="A16142" s="365" t="s">
        <v>16272</v>
      </c>
      <c r="B16142" s="366">
        <v>9.0299999999999994</v>
      </c>
    </row>
    <row r="16143" spans="1:2">
      <c r="A16143" s="365" t="s">
        <v>16273</v>
      </c>
      <c r="B16143" s="366">
        <v>9.0299999999999994</v>
      </c>
    </row>
    <row r="16144" spans="1:2">
      <c r="A16144" s="365" t="s">
        <v>16274</v>
      </c>
      <c r="B16144" s="366">
        <v>11.77</v>
      </c>
    </row>
    <row r="16145" spans="1:2">
      <c r="A16145" s="365" t="s">
        <v>16275</v>
      </c>
      <c r="B16145" s="366">
        <v>11.77</v>
      </c>
    </row>
    <row r="16146" spans="1:2">
      <c r="A16146" s="365" t="s">
        <v>16276</v>
      </c>
      <c r="B16146" s="366">
        <v>6.42</v>
      </c>
    </row>
    <row r="16147" spans="1:2">
      <c r="A16147" s="365" t="s">
        <v>16277</v>
      </c>
      <c r="B16147" s="366">
        <v>6.42</v>
      </c>
    </row>
    <row r="16148" spans="1:2">
      <c r="A16148" s="365" t="s">
        <v>16278</v>
      </c>
      <c r="B16148" s="366">
        <v>16.920000000000002</v>
      </c>
    </row>
    <row r="16149" spans="1:2">
      <c r="A16149" s="365" t="s">
        <v>16279</v>
      </c>
      <c r="B16149" s="366">
        <v>16.920000000000002</v>
      </c>
    </row>
    <row r="16150" spans="1:2">
      <c r="A16150" s="365" t="s">
        <v>16280</v>
      </c>
      <c r="B16150" s="366">
        <v>28.19</v>
      </c>
    </row>
    <row r="16151" spans="1:2">
      <c r="A16151" s="365" t="s">
        <v>16281</v>
      </c>
      <c r="B16151" s="366">
        <v>28.19</v>
      </c>
    </row>
    <row r="16152" spans="1:2">
      <c r="A16152" s="365" t="s">
        <v>16282</v>
      </c>
      <c r="B16152" s="366">
        <v>32.85</v>
      </c>
    </row>
    <row r="16153" spans="1:2">
      <c r="A16153" s="365" t="s">
        <v>16283</v>
      </c>
      <c r="B16153" s="366">
        <v>32.85</v>
      </c>
    </row>
    <row r="16154" spans="1:2">
      <c r="A16154" s="365" t="s">
        <v>16284</v>
      </c>
      <c r="B16154" s="366">
        <v>66.3</v>
      </c>
    </row>
    <row r="16155" spans="1:2">
      <c r="A16155" s="365" t="s">
        <v>16285</v>
      </c>
      <c r="B16155" s="366">
        <v>66.3</v>
      </c>
    </row>
    <row r="16156" spans="1:2">
      <c r="A16156" s="365" t="s">
        <v>16286</v>
      </c>
      <c r="B16156" s="366">
        <v>16.53</v>
      </c>
    </row>
    <row r="16157" spans="1:2">
      <c r="A16157" s="365" t="s">
        <v>16287</v>
      </c>
      <c r="B16157" s="366">
        <v>16.53</v>
      </c>
    </row>
    <row r="16158" spans="1:2">
      <c r="A16158" s="365" t="s">
        <v>16288</v>
      </c>
      <c r="B16158" s="366">
        <v>19.47</v>
      </c>
    </row>
    <row r="16159" spans="1:2">
      <c r="A16159" s="365" t="s">
        <v>16289</v>
      </c>
      <c r="B16159" s="366">
        <v>19.47</v>
      </c>
    </row>
    <row r="16160" spans="1:2">
      <c r="A16160" s="365" t="s">
        <v>16290</v>
      </c>
      <c r="B16160" s="366">
        <v>40.549999999999997</v>
      </c>
    </row>
    <row r="16161" spans="1:2">
      <c r="A16161" s="365" t="s">
        <v>16291</v>
      </c>
      <c r="B16161" s="366">
        <v>40.549999999999997</v>
      </c>
    </row>
    <row r="16162" spans="1:2">
      <c r="A16162" s="365" t="s">
        <v>16292</v>
      </c>
      <c r="B16162" s="366">
        <v>35.950000000000003</v>
      </c>
    </row>
    <row r="16163" spans="1:2">
      <c r="A16163" s="365" t="s">
        <v>16293</v>
      </c>
      <c r="B16163" s="366">
        <v>35.950000000000003</v>
      </c>
    </row>
    <row r="16164" spans="1:2">
      <c r="A16164" s="365" t="s">
        <v>16294</v>
      </c>
      <c r="B16164" s="366">
        <v>79.5</v>
      </c>
    </row>
    <row r="16165" spans="1:2">
      <c r="A16165" s="365" t="s">
        <v>16295</v>
      </c>
      <c r="B16165" s="366">
        <v>79.5</v>
      </c>
    </row>
    <row r="16166" spans="1:2">
      <c r="A16166" s="365" t="s">
        <v>16296</v>
      </c>
      <c r="B16166" s="366">
        <v>253.9</v>
      </c>
    </row>
    <row r="16167" spans="1:2">
      <c r="A16167" s="365" t="s">
        <v>16297</v>
      </c>
      <c r="B16167" s="366">
        <v>253.9</v>
      </c>
    </row>
    <row r="16168" spans="1:2">
      <c r="A16168" s="365" t="s">
        <v>16298</v>
      </c>
      <c r="B16168" s="366">
        <v>406.23</v>
      </c>
    </row>
    <row r="16169" spans="1:2">
      <c r="A16169" s="365" t="s">
        <v>16299</v>
      </c>
      <c r="B16169" s="366">
        <v>406.23</v>
      </c>
    </row>
    <row r="16170" spans="1:2">
      <c r="A16170" s="365" t="s">
        <v>16300</v>
      </c>
      <c r="B16170" s="366">
        <v>376.6</v>
      </c>
    </row>
    <row r="16171" spans="1:2">
      <c r="A16171" s="365" t="s">
        <v>16301</v>
      </c>
      <c r="B16171" s="366">
        <v>376.6</v>
      </c>
    </row>
    <row r="16172" spans="1:2">
      <c r="A16172" s="365" t="s">
        <v>16302</v>
      </c>
      <c r="B16172" s="366">
        <v>329.54</v>
      </c>
    </row>
    <row r="16173" spans="1:2">
      <c r="A16173" s="365" t="s">
        <v>16303</v>
      </c>
      <c r="B16173" s="366">
        <v>329.54</v>
      </c>
    </row>
    <row r="16174" spans="1:2">
      <c r="A16174" s="365" t="s">
        <v>16304</v>
      </c>
      <c r="B16174" s="366">
        <v>376.16</v>
      </c>
    </row>
    <row r="16175" spans="1:2">
      <c r="A16175" s="365" t="s">
        <v>16305</v>
      </c>
      <c r="B16175" s="366">
        <v>376.16</v>
      </c>
    </row>
    <row r="16176" spans="1:2">
      <c r="A16176" s="365" t="s">
        <v>16306</v>
      </c>
      <c r="B16176" s="366">
        <v>658.67</v>
      </c>
    </row>
    <row r="16177" spans="1:2">
      <c r="A16177" s="365" t="s">
        <v>16307</v>
      </c>
      <c r="B16177" s="366">
        <v>658.67</v>
      </c>
    </row>
    <row r="16178" spans="1:2">
      <c r="A16178" s="365" t="s">
        <v>16308</v>
      </c>
      <c r="B16178" s="366">
        <v>13.99</v>
      </c>
    </row>
    <row r="16179" spans="1:2">
      <c r="A16179" s="365" t="s">
        <v>16309</v>
      </c>
      <c r="B16179" s="366">
        <v>13.99</v>
      </c>
    </row>
    <row r="16180" spans="1:2">
      <c r="A16180" s="365" t="s">
        <v>16310</v>
      </c>
      <c r="B16180" s="366">
        <v>21</v>
      </c>
    </row>
    <row r="16181" spans="1:2">
      <c r="A16181" s="365" t="s">
        <v>16311</v>
      </c>
      <c r="B16181" s="366">
        <v>21</v>
      </c>
    </row>
    <row r="16182" spans="1:2">
      <c r="A16182" s="365" t="s">
        <v>16312</v>
      </c>
      <c r="B16182" s="366">
        <v>32.86</v>
      </c>
    </row>
    <row r="16183" spans="1:2">
      <c r="A16183" s="365" t="s">
        <v>16313</v>
      </c>
      <c r="B16183" s="366">
        <v>32.86</v>
      </c>
    </row>
    <row r="16184" spans="1:2">
      <c r="A16184" s="365" t="s">
        <v>16314</v>
      </c>
      <c r="B16184" s="366">
        <v>32.200000000000003</v>
      </c>
    </row>
    <row r="16185" spans="1:2">
      <c r="A16185" s="365" t="s">
        <v>16315</v>
      </c>
      <c r="B16185" s="366">
        <v>32.200000000000003</v>
      </c>
    </row>
    <row r="16186" spans="1:2">
      <c r="A16186" s="365" t="s">
        <v>16316</v>
      </c>
      <c r="B16186" s="366">
        <v>61.66</v>
      </c>
    </row>
    <row r="16187" spans="1:2">
      <c r="A16187" s="365" t="s">
        <v>16317</v>
      </c>
      <c r="B16187" s="366">
        <v>61.66</v>
      </c>
    </row>
    <row r="16188" spans="1:2">
      <c r="A16188" s="365" t="s">
        <v>16318</v>
      </c>
      <c r="B16188" s="366">
        <v>0.72</v>
      </c>
    </row>
    <row r="16189" spans="1:2">
      <c r="A16189" s="365" t="s">
        <v>16319</v>
      </c>
      <c r="B16189" s="366">
        <v>0.72</v>
      </c>
    </row>
    <row r="16190" spans="1:2">
      <c r="A16190" s="365" t="s">
        <v>16320</v>
      </c>
      <c r="B16190" s="366">
        <v>1.31</v>
      </c>
    </row>
    <row r="16191" spans="1:2">
      <c r="A16191" s="365" t="s">
        <v>16321</v>
      </c>
      <c r="B16191" s="366">
        <v>1.31</v>
      </c>
    </row>
    <row r="16192" spans="1:2">
      <c r="A16192" s="365" t="s">
        <v>16322</v>
      </c>
      <c r="B16192" s="366">
        <v>2.78</v>
      </c>
    </row>
    <row r="16193" spans="1:2">
      <c r="A16193" s="365" t="s">
        <v>16323</v>
      </c>
      <c r="B16193" s="366">
        <v>2.78</v>
      </c>
    </row>
    <row r="16194" spans="1:2">
      <c r="A16194" s="365" t="s">
        <v>16324</v>
      </c>
      <c r="B16194" s="366">
        <v>4.54</v>
      </c>
    </row>
    <row r="16195" spans="1:2">
      <c r="A16195" s="365" t="s">
        <v>16325</v>
      </c>
      <c r="B16195" s="366">
        <v>4.54</v>
      </c>
    </row>
    <row r="16196" spans="1:2">
      <c r="A16196" s="365" t="s">
        <v>16326</v>
      </c>
      <c r="B16196" s="366">
        <v>8.8699999999999992</v>
      </c>
    </row>
    <row r="16197" spans="1:2">
      <c r="A16197" s="365" t="s">
        <v>16327</v>
      </c>
      <c r="B16197" s="366">
        <v>8.8699999999999992</v>
      </c>
    </row>
    <row r="16198" spans="1:2">
      <c r="A16198" s="365" t="s">
        <v>16328</v>
      </c>
      <c r="B16198" s="366">
        <v>20.12</v>
      </c>
    </row>
    <row r="16199" spans="1:2">
      <c r="A16199" s="365" t="s">
        <v>16329</v>
      </c>
      <c r="B16199" s="366">
        <v>20.12</v>
      </c>
    </row>
    <row r="16200" spans="1:2">
      <c r="A16200" s="365" t="s">
        <v>16330</v>
      </c>
      <c r="B16200" s="366">
        <v>20.83</v>
      </c>
    </row>
    <row r="16201" spans="1:2">
      <c r="A16201" s="365" t="s">
        <v>16331</v>
      </c>
      <c r="B16201" s="366">
        <v>20.83</v>
      </c>
    </row>
    <row r="16202" spans="1:2">
      <c r="A16202" s="365" t="s">
        <v>16332</v>
      </c>
      <c r="B16202" s="366">
        <v>94.69</v>
      </c>
    </row>
    <row r="16203" spans="1:2">
      <c r="A16203" s="365" t="s">
        <v>16333</v>
      </c>
      <c r="B16203" s="366">
        <v>94.69</v>
      </c>
    </row>
    <row r="16204" spans="1:2">
      <c r="A16204" s="365" t="s">
        <v>16334</v>
      </c>
      <c r="B16204" s="366">
        <v>3.55</v>
      </c>
    </row>
    <row r="16205" spans="1:2">
      <c r="A16205" s="365" t="s">
        <v>16335</v>
      </c>
      <c r="B16205" s="366">
        <v>3.55</v>
      </c>
    </row>
    <row r="16206" spans="1:2">
      <c r="A16206" s="365" t="s">
        <v>16336</v>
      </c>
      <c r="B16206" s="366">
        <v>4.6399999999999997</v>
      </c>
    </row>
    <row r="16207" spans="1:2">
      <c r="A16207" s="365" t="s">
        <v>16337</v>
      </c>
      <c r="B16207" s="366">
        <v>4.6399999999999997</v>
      </c>
    </row>
    <row r="16208" spans="1:2">
      <c r="A16208" s="365" t="s">
        <v>16338</v>
      </c>
      <c r="B16208" s="366">
        <v>5.25</v>
      </c>
    </row>
    <row r="16209" spans="1:2">
      <c r="A16209" s="365" t="s">
        <v>16339</v>
      </c>
      <c r="B16209" s="366">
        <v>5.25</v>
      </c>
    </row>
    <row r="16210" spans="1:2">
      <c r="A16210" s="365" t="s">
        <v>16340</v>
      </c>
      <c r="B16210" s="366">
        <v>6.17</v>
      </c>
    </row>
    <row r="16211" spans="1:2">
      <c r="A16211" s="365" t="s">
        <v>16341</v>
      </c>
      <c r="B16211" s="366">
        <v>6.17</v>
      </c>
    </row>
    <row r="16212" spans="1:2">
      <c r="A16212" s="365" t="s">
        <v>16342</v>
      </c>
      <c r="B16212" s="366">
        <v>5.8</v>
      </c>
    </row>
    <row r="16213" spans="1:2">
      <c r="A16213" s="365" t="s">
        <v>16343</v>
      </c>
      <c r="B16213" s="366">
        <v>5.8</v>
      </c>
    </row>
    <row r="16214" spans="1:2">
      <c r="A16214" s="365" t="s">
        <v>16344</v>
      </c>
      <c r="B16214" s="366">
        <v>6.99</v>
      </c>
    </row>
    <row r="16215" spans="1:2">
      <c r="A16215" s="365" t="s">
        <v>16345</v>
      </c>
      <c r="B16215" s="366">
        <v>6.99</v>
      </c>
    </row>
    <row r="16216" spans="1:2">
      <c r="A16216" s="365" t="s">
        <v>16346</v>
      </c>
      <c r="B16216" s="366">
        <v>13.1</v>
      </c>
    </row>
    <row r="16217" spans="1:2">
      <c r="A16217" s="365" t="s">
        <v>16347</v>
      </c>
      <c r="B16217" s="366">
        <v>13.1</v>
      </c>
    </row>
    <row r="16218" spans="1:2">
      <c r="A16218" s="365" t="s">
        <v>16348</v>
      </c>
      <c r="B16218" s="366">
        <v>15.83</v>
      </c>
    </row>
    <row r="16219" spans="1:2">
      <c r="A16219" s="365" t="s">
        <v>16349</v>
      </c>
      <c r="B16219" s="366">
        <v>15.83</v>
      </c>
    </row>
    <row r="16220" spans="1:2">
      <c r="A16220" s="365" t="s">
        <v>16350</v>
      </c>
      <c r="B16220" s="366">
        <v>17.100000000000001</v>
      </c>
    </row>
    <row r="16221" spans="1:2">
      <c r="A16221" s="365" t="s">
        <v>16351</v>
      </c>
      <c r="B16221" s="366">
        <v>17.100000000000001</v>
      </c>
    </row>
    <row r="16222" spans="1:2">
      <c r="A16222" s="365" t="s">
        <v>16352</v>
      </c>
      <c r="B16222" s="366">
        <v>20.83</v>
      </c>
    </row>
    <row r="16223" spans="1:2">
      <c r="A16223" s="365" t="s">
        <v>16353</v>
      </c>
      <c r="B16223" s="366">
        <v>20.83</v>
      </c>
    </row>
    <row r="16224" spans="1:2">
      <c r="A16224" s="365" t="s">
        <v>16354</v>
      </c>
      <c r="B16224" s="366">
        <v>24.15</v>
      </c>
    </row>
    <row r="16225" spans="1:2">
      <c r="A16225" s="365" t="s">
        <v>16355</v>
      </c>
      <c r="B16225" s="366">
        <v>24.15</v>
      </c>
    </row>
    <row r="16226" spans="1:2">
      <c r="A16226" s="365" t="s">
        <v>16356</v>
      </c>
      <c r="B16226" s="366">
        <v>28.61</v>
      </c>
    </row>
    <row r="16227" spans="1:2">
      <c r="A16227" s="365" t="s">
        <v>16357</v>
      </c>
      <c r="B16227" s="366">
        <v>28.61</v>
      </c>
    </row>
    <row r="16228" spans="1:2">
      <c r="A16228" s="365" t="s">
        <v>16358</v>
      </c>
      <c r="B16228" s="366">
        <v>1.8</v>
      </c>
    </row>
    <row r="16229" spans="1:2">
      <c r="A16229" s="365" t="s">
        <v>16359</v>
      </c>
      <c r="B16229" s="366">
        <v>1.8</v>
      </c>
    </row>
    <row r="16230" spans="1:2">
      <c r="A16230" s="365" t="s">
        <v>16360</v>
      </c>
      <c r="B16230" s="366">
        <v>1.91</v>
      </c>
    </row>
    <row r="16231" spans="1:2">
      <c r="A16231" s="365" t="s">
        <v>16361</v>
      </c>
      <c r="B16231" s="366">
        <v>1.91</v>
      </c>
    </row>
    <row r="16232" spans="1:2">
      <c r="A16232" s="365" t="s">
        <v>16362</v>
      </c>
      <c r="B16232" s="366">
        <v>3.12</v>
      </c>
    </row>
    <row r="16233" spans="1:2">
      <c r="A16233" s="365" t="s">
        <v>16363</v>
      </c>
      <c r="B16233" s="366">
        <v>3.12</v>
      </c>
    </row>
    <row r="16234" spans="1:2">
      <c r="A16234" s="365" t="s">
        <v>16364</v>
      </c>
      <c r="B16234" s="366">
        <v>6.01</v>
      </c>
    </row>
    <row r="16235" spans="1:2">
      <c r="A16235" s="365" t="s">
        <v>16365</v>
      </c>
      <c r="B16235" s="366">
        <v>6.01</v>
      </c>
    </row>
    <row r="16236" spans="1:2">
      <c r="A16236" s="365" t="s">
        <v>16366</v>
      </c>
      <c r="B16236" s="366">
        <v>10.8</v>
      </c>
    </row>
    <row r="16237" spans="1:2">
      <c r="A16237" s="365" t="s">
        <v>16367</v>
      </c>
      <c r="B16237" s="366">
        <v>10.8</v>
      </c>
    </row>
    <row r="16238" spans="1:2">
      <c r="A16238" s="365" t="s">
        <v>16368</v>
      </c>
      <c r="B16238" s="366">
        <v>15.87</v>
      </c>
    </row>
    <row r="16239" spans="1:2">
      <c r="A16239" s="365" t="s">
        <v>16369</v>
      </c>
      <c r="B16239" s="366">
        <v>15.87</v>
      </c>
    </row>
    <row r="16240" spans="1:2">
      <c r="A16240" s="365" t="s">
        <v>16370</v>
      </c>
      <c r="B16240" s="366">
        <v>29.21</v>
      </c>
    </row>
    <row r="16241" spans="1:2">
      <c r="A16241" s="365" t="s">
        <v>16371</v>
      </c>
      <c r="B16241" s="366">
        <v>29.21</v>
      </c>
    </row>
    <row r="16242" spans="1:2">
      <c r="A16242" s="365" t="s">
        <v>16372</v>
      </c>
      <c r="B16242" s="366">
        <v>59.62</v>
      </c>
    </row>
    <row r="16243" spans="1:2">
      <c r="A16243" s="365" t="s">
        <v>16373</v>
      </c>
      <c r="B16243" s="366">
        <v>59.62</v>
      </c>
    </row>
    <row r="16244" spans="1:2">
      <c r="A16244" s="365" t="s">
        <v>16374</v>
      </c>
      <c r="B16244" s="366">
        <v>74.569999999999993</v>
      </c>
    </row>
    <row r="16245" spans="1:2">
      <c r="A16245" s="365" t="s">
        <v>16375</v>
      </c>
      <c r="B16245" s="366">
        <v>74.569999999999993</v>
      </c>
    </row>
    <row r="16246" spans="1:2">
      <c r="A16246" s="365" t="s">
        <v>16376</v>
      </c>
      <c r="B16246" s="366">
        <v>2.61</v>
      </c>
    </row>
    <row r="16247" spans="1:2">
      <c r="A16247" s="365" t="s">
        <v>16377</v>
      </c>
      <c r="B16247" s="366">
        <v>2.61</v>
      </c>
    </row>
    <row r="16248" spans="1:2">
      <c r="A16248" s="365" t="s">
        <v>16378</v>
      </c>
      <c r="B16248" s="366">
        <v>3.56</v>
      </c>
    </row>
    <row r="16249" spans="1:2">
      <c r="A16249" s="365" t="s">
        <v>16379</v>
      </c>
      <c r="B16249" s="366">
        <v>3.56</v>
      </c>
    </row>
    <row r="16250" spans="1:2">
      <c r="A16250" s="365" t="s">
        <v>16380</v>
      </c>
      <c r="B16250" s="366">
        <v>4.62</v>
      </c>
    </row>
    <row r="16251" spans="1:2">
      <c r="A16251" s="365" t="s">
        <v>16381</v>
      </c>
      <c r="B16251" s="366">
        <v>4.62</v>
      </c>
    </row>
    <row r="16252" spans="1:2">
      <c r="A16252" s="365" t="s">
        <v>16382</v>
      </c>
      <c r="B16252" s="366">
        <v>7.83</v>
      </c>
    </row>
    <row r="16253" spans="1:2">
      <c r="A16253" s="365" t="s">
        <v>16383</v>
      </c>
      <c r="B16253" s="366">
        <v>7.83</v>
      </c>
    </row>
    <row r="16254" spans="1:2">
      <c r="A16254" s="365" t="s">
        <v>16384</v>
      </c>
      <c r="B16254" s="366">
        <v>13.42</v>
      </c>
    </row>
    <row r="16255" spans="1:2">
      <c r="A16255" s="365" t="s">
        <v>16385</v>
      </c>
      <c r="B16255" s="366">
        <v>13.42</v>
      </c>
    </row>
    <row r="16256" spans="1:2">
      <c r="A16256" s="365" t="s">
        <v>16386</v>
      </c>
      <c r="B16256" s="366">
        <v>18.54</v>
      </c>
    </row>
    <row r="16257" spans="1:2">
      <c r="A16257" s="365" t="s">
        <v>16387</v>
      </c>
      <c r="B16257" s="366">
        <v>18.54</v>
      </c>
    </row>
    <row r="16258" spans="1:2">
      <c r="A16258" s="365" t="s">
        <v>16388</v>
      </c>
      <c r="B16258" s="366">
        <v>38.32</v>
      </c>
    </row>
    <row r="16259" spans="1:2">
      <c r="A16259" s="365" t="s">
        <v>16389</v>
      </c>
      <c r="B16259" s="366">
        <v>38.32</v>
      </c>
    </row>
    <row r="16260" spans="1:2">
      <c r="A16260" s="365" t="s">
        <v>16390</v>
      </c>
      <c r="B16260" s="366">
        <v>46.35</v>
      </c>
    </row>
    <row r="16261" spans="1:2">
      <c r="A16261" s="365" t="s">
        <v>16391</v>
      </c>
      <c r="B16261" s="366">
        <v>46.35</v>
      </c>
    </row>
    <row r="16262" spans="1:2">
      <c r="A16262" s="365" t="s">
        <v>16392</v>
      </c>
      <c r="B16262" s="366">
        <v>141.79</v>
      </c>
    </row>
    <row r="16263" spans="1:2">
      <c r="A16263" s="365" t="s">
        <v>16393</v>
      </c>
      <c r="B16263" s="366">
        <v>141.79</v>
      </c>
    </row>
    <row r="16264" spans="1:2">
      <c r="A16264" s="365" t="s">
        <v>16394</v>
      </c>
      <c r="B16264" s="366">
        <v>3.17</v>
      </c>
    </row>
    <row r="16265" spans="1:2">
      <c r="A16265" s="365" t="s">
        <v>16395</v>
      </c>
      <c r="B16265" s="366">
        <v>3.17</v>
      </c>
    </row>
    <row r="16266" spans="1:2">
      <c r="A16266" s="365" t="s">
        <v>16396</v>
      </c>
      <c r="B16266" s="366">
        <v>4.47</v>
      </c>
    </row>
    <row r="16267" spans="1:2">
      <c r="A16267" s="365" t="s">
        <v>16397</v>
      </c>
      <c r="B16267" s="366">
        <v>4.47</v>
      </c>
    </row>
    <row r="16268" spans="1:2">
      <c r="A16268" s="365" t="s">
        <v>16398</v>
      </c>
      <c r="B16268" s="366">
        <v>9.16</v>
      </c>
    </row>
    <row r="16269" spans="1:2">
      <c r="A16269" s="365" t="s">
        <v>16399</v>
      </c>
      <c r="B16269" s="366">
        <v>9.16</v>
      </c>
    </row>
    <row r="16270" spans="1:2">
      <c r="A16270" s="365" t="s">
        <v>16400</v>
      </c>
      <c r="B16270" s="366">
        <v>17.45</v>
      </c>
    </row>
    <row r="16271" spans="1:2">
      <c r="A16271" s="365" t="s">
        <v>16401</v>
      </c>
      <c r="B16271" s="366">
        <v>17.45</v>
      </c>
    </row>
    <row r="16272" spans="1:2">
      <c r="A16272" s="365" t="s">
        <v>16402</v>
      </c>
      <c r="B16272" s="366">
        <v>19.45</v>
      </c>
    </row>
    <row r="16273" spans="1:2">
      <c r="A16273" s="365" t="s">
        <v>16403</v>
      </c>
      <c r="B16273" s="366">
        <v>19.45</v>
      </c>
    </row>
    <row r="16274" spans="1:2">
      <c r="A16274" s="365" t="s">
        <v>16404</v>
      </c>
      <c r="B16274" s="366">
        <v>45.95</v>
      </c>
    </row>
    <row r="16275" spans="1:2">
      <c r="A16275" s="365" t="s">
        <v>16405</v>
      </c>
      <c r="B16275" s="366">
        <v>45.95</v>
      </c>
    </row>
    <row r="16276" spans="1:2">
      <c r="A16276" s="365" t="s">
        <v>16406</v>
      </c>
      <c r="B16276" s="366">
        <v>42.23</v>
      </c>
    </row>
    <row r="16277" spans="1:2">
      <c r="A16277" s="365" t="s">
        <v>16407</v>
      </c>
      <c r="B16277" s="366">
        <v>42.23</v>
      </c>
    </row>
    <row r="16278" spans="1:2">
      <c r="A16278" s="365" t="s">
        <v>16408</v>
      </c>
      <c r="B16278" s="366">
        <v>57.2</v>
      </c>
    </row>
    <row r="16279" spans="1:2">
      <c r="A16279" s="365" t="s">
        <v>16409</v>
      </c>
      <c r="B16279" s="366">
        <v>57.2</v>
      </c>
    </row>
    <row r="16280" spans="1:2">
      <c r="A16280" s="365" t="s">
        <v>16410</v>
      </c>
      <c r="B16280" s="366">
        <v>124.34</v>
      </c>
    </row>
    <row r="16281" spans="1:2">
      <c r="A16281" s="365" t="s">
        <v>16411</v>
      </c>
      <c r="B16281" s="366">
        <v>124.34</v>
      </c>
    </row>
    <row r="16282" spans="1:2">
      <c r="A16282" s="365" t="s">
        <v>16412</v>
      </c>
      <c r="B16282" s="366">
        <v>1.8</v>
      </c>
    </row>
    <row r="16283" spans="1:2">
      <c r="A16283" s="365" t="s">
        <v>16413</v>
      </c>
      <c r="B16283" s="366">
        <v>1.8</v>
      </c>
    </row>
    <row r="16284" spans="1:2">
      <c r="A16284" s="365" t="s">
        <v>16414</v>
      </c>
      <c r="B16284" s="366">
        <v>2.2400000000000002</v>
      </c>
    </row>
    <row r="16285" spans="1:2">
      <c r="A16285" s="365" t="s">
        <v>16415</v>
      </c>
      <c r="B16285" s="366">
        <v>2.2400000000000002</v>
      </c>
    </row>
    <row r="16286" spans="1:2">
      <c r="A16286" s="365" t="s">
        <v>16416</v>
      </c>
      <c r="B16286" s="366">
        <v>6.03</v>
      </c>
    </row>
    <row r="16287" spans="1:2">
      <c r="A16287" s="365" t="s">
        <v>16417</v>
      </c>
      <c r="B16287" s="366">
        <v>6.03</v>
      </c>
    </row>
    <row r="16288" spans="1:2">
      <c r="A16288" s="365" t="s">
        <v>16418</v>
      </c>
      <c r="B16288" s="366">
        <v>8.6999999999999993</v>
      </c>
    </row>
    <row r="16289" spans="1:2">
      <c r="A16289" s="365" t="s">
        <v>16419</v>
      </c>
      <c r="B16289" s="366">
        <v>8.6999999999999993</v>
      </c>
    </row>
    <row r="16290" spans="1:2">
      <c r="A16290" s="365" t="s">
        <v>16420</v>
      </c>
      <c r="B16290" s="366">
        <v>11.33</v>
      </c>
    </row>
    <row r="16291" spans="1:2">
      <c r="A16291" s="365" t="s">
        <v>16421</v>
      </c>
      <c r="B16291" s="366">
        <v>11.33</v>
      </c>
    </row>
    <row r="16292" spans="1:2">
      <c r="A16292" s="365" t="s">
        <v>16422</v>
      </c>
      <c r="B16292" s="366">
        <v>35.950000000000003</v>
      </c>
    </row>
    <row r="16293" spans="1:2">
      <c r="A16293" s="365" t="s">
        <v>16423</v>
      </c>
      <c r="B16293" s="366">
        <v>35.950000000000003</v>
      </c>
    </row>
    <row r="16294" spans="1:2">
      <c r="A16294" s="365" t="s">
        <v>16424</v>
      </c>
      <c r="B16294" s="366">
        <v>56.08</v>
      </c>
    </row>
    <row r="16295" spans="1:2">
      <c r="A16295" s="365" t="s">
        <v>16425</v>
      </c>
      <c r="B16295" s="366">
        <v>56.08</v>
      </c>
    </row>
    <row r="16296" spans="1:2">
      <c r="A16296" s="365" t="s">
        <v>16426</v>
      </c>
      <c r="B16296" s="366">
        <v>64.13</v>
      </c>
    </row>
    <row r="16297" spans="1:2">
      <c r="A16297" s="365" t="s">
        <v>16427</v>
      </c>
      <c r="B16297" s="366">
        <v>64.13</v>
      </c>
    </row>
    <row r="16298" spans="1:2">
      <c r="A16298" s="365" t="s">
        <v>16428</v>
      </c>
      <c r="B16298" s="366">
        <v>194.06</v>
      </c>
    </row>
    <row r="16299" spans="1:2">
      <c r="A16299" s="365" t="s">
        <v>16429</v>
      </c>
      <c r="B16299" s="366">
        <v>194.06</v>
      </c>
    </row>
    <row r="16300" spans="1:2">
      <c r="A16300" s="365" t="s">
        <v>16430</v>
      </c>
      <c r="B16300" s="366">
        <v>0.77</v>
      </c>
    </row>
    <row r="16301" spans="1:2">
      <c r="A16301" s="365" t="s">
        <v>16431</v>
      </c>
      <c r="B16301" s="366">
        <v>0.77</v>
      </c>
    </row>
    <row r="16302" spans="1:2">
      <c r="A16302" s="365" t="s">
        <v>16432</v>
      </c>
      <c r="B16302" s="366">
        <v>0.78</v>
      </c>
    </row>
    <row r="16303" spans="1:2">
      <c r="A16303" s="365" t="s">
        <v>16433</v>
      </c>
      <c r="B16303" s="366">
        <v>0.78</v>
      </c>
    </row>
    <row r="16304" spans="1:2">
      <c r="A16304" s="365" t="s">
        <v>16434</v>
      </c>
      <c r="B16304" s="366">
        <v>3.18</v>
      </c>
    </row>
    <row r="16305" spans="1:2">
      <c r="A16305" s="365" t="s">
        <v>16435</v>
      </c>
      <c r="B16305" s="366">
        <v>3.18</v>
      </c>
    </row>
    <row r="16306" spans="1:2">
      <c r="A16306" s="365" t="s">
        <v>16436</v>
      </c>
      <c r="B16306" s="366">
        <v>7.54</v>
      </c>
    </row>
    <row r="16307" spans="1:2">
      <c r="A16307" s="365" t="s">
        <v>16437</v>
      </c>
      <c r="B16307" s="366">
        <v>7.54</v>
      </c>
    </row>
    <row r="16308" spans="1:2">
      <c r="A16308" s="365" t="s">
        <v>16438</v>
      </c>
      <c r="B16308" s="366">
        <v>7.6</v>
      </c>
    </row>
    <row r="16309" spans="1:2">
      <c r="A16309" s="365" t="s">
        <v>16439</v>
      </c>
      <c r="B16309" s="366">
        <v>7.6</v>
      </c>
    </row>
    <row r="16310" spans="1:2">
      <c r="A16310" s="365" t="s">
        <v>16440</v>
      </c>
      <c r="B16310" s="366">
        <v>29.39</v>
      </c>
    </row>
    <row r="16311" spans="1:2">
      <c r="A16311" s="365" t="s">
        <v>16441</v>
      </c>
      <c r="B16311" s="366">
        <v>29.39</v>
      </c>
    </row>
    <row r="16312" spans="1:2">
      <c r="A16312" s="365" t="s">
        <v>16442</v>
      </c>
      <c r="B16312" s="366">
        <v>65.5</v>
      </c>
    </row>
    <row r="16313" spans="1:2">
      <c r="A16313" s="365" t="s">
        <v>16443</v>
      </c>
      <c r="B16313" s="366">
        <v>65.5</v>
      </c>
    </row>
    <row r="16314" spans="1:2">
      <c r="A16314" s="365" t="s">
        <v>16444</v>
      </c>
      <c r="B16314" s="366">
        <v>72.290000000000006</v>
      </c>
    </row>
    <row r="16315" spans="1:2">
      <c r="A16315" s="365" t="s">
        <v>16445</v>
      </c>
      <c r="B16315" s="366">
        <v>72.290000000000006</v>
      </c>
    </row>
    <row r="16316" spans="1:2">
      <c r="A16316" s="365" t="s">
        <v>16446</v>
      </c>
      <c r="B16316" s="366">
        <v>235.84</v>
      </c>
    </row>
    <row r="16317" spans="1:2">
      <c r="A16317" s="365" t="s">
        <v>16447</v>
      </c>
      <c r="B16317" s="366">
        <v>235.84</v>
      </c>
    </row>
    <row r="16318" spans="1:2">
      <c r="A16318" s="365" t="s">
        <v>16448</v>
      </c>
      <c r="B16318" s="366">
        <v>4.38</v>
      </c>
    </row>
    <row r="16319" spans="1:2">
      <c r="A16319" s="365" t="s">
        <v>16449</v>
      </c>
      <c r="B16319" s="366">
        <v>4.38</v>
      </c>
    </row>
    <row r="16320" spans="1:2">
      <c r="A16320" s="365" t="s">
        <v>16450</v>
      </c>
      <c r="B16320" s="366">
        <v>6.84</v>
      </c>
    </row>
    <row r="16321" spans="1:2">
      <c r="A16321" s="365" t="s">
        <v>16451</v>
      </c>
      <c r="B16321" s="366">
        <v>6.84</v>
      </c>
    </row>
    <row r="16322" spans="1:2">
      <c r="A16322" s="365" t="s">
        <v>16452</v>
      </c>
      <c r="B16322" s="366">
        <v>1.1399999999999999</v>
      </c>
    </row>
    <row r="16323" spans="1:2">
      <c r="A16323" s="365" t="s">
        <v>16453</v>
      </c>
      <c r="B16323" s="366">
        <v>1.1399999999999999</v>
      </c>
    </row>
    <row r="16324" spans="1:2">
      <c r="A16324" s="365" t="s">
        <v>16454</v>
      </c>
      <c r="B16324" s="366">
        <v>1.21</v>
      </c>
    </row>
    <row r="16325" spans="1:2">
      <c r="A16325" s="365" t="s">
        <v>16455</v>
      </c>
      <c r="B16325" s="366">
        <v>1.21</v>
      </c>
    </row>
    <row r="16326" spans="1:2">
      <c r="A16326" s="365" t="s">
        <v>16456</v>
      </c>
      <c r="B16326" s="366">
        <v>2.91</v>
      </c>
    </row>
    <row r="16327" spans="1:2">
      <c r="A16327" s="365" t="s">
        <v>16457</v>
      </c>
      <c r="B16327" s="366">
        <v>2.91</v>
      </c>
    </row>
    <row r="16328" spans="1:2">
      <c r="A16328" s="365" t="s">
        <v>16458</v>
      </c>
      <c r="B16328" s="366">
        <v>5.91</v>
      </c>
    </row>
    <row r="16329" spans="1:2">
      <c r="A16329" s="365" t="s">
        <v>16459</v>
      </c>
      <c r="B16329" s="366">
        <v>5.91</v>
      </c>
    </row>
    <row r="16330" spans="1:2">
      <c r="A16330" s="365" t="s">
        <v>16460</v>
      </c>
      <c r="B16330" s="366">
        <v>6.36</v>
      </c>
    </row>
    <row r="16331" spans="1:2">
      <c r="A16331" s="365" t="s">
        <v>16461</v>
      </c>
      <c r="B16331" s="366">
        <v>6.36</v>
      </c>
    </row>
    <row r="16332" spans="1:2">
      <c r="A16332" s="365" t="s">
        <v>16462</v>
      </c>
      <c r="B16332" s="366">
        <v>17.420000000000002</v>
      </c>
    </row>
    <row r="16333" spans="1:2">
      <c r="A16333" s="365" t="s">
        <v>16463</v>
      </c>
      <c r="B16333" s="366">
        <v>17.420000000000002</v>
      </c>
    </row>
    <row r="16334" spans="1:2">
      <c r="A16334" s="365" t="s">
        <v>16464</v>
      </c>
      <c r="B16334" s="366">
        <v>26.86</v>
      </c>
    </row>
    <row r="16335" spans="1:2">
      <c r="A16335" s="365" t="s">
        <v>16465</v>
      </c>
      <c r="B16335" s="366">
        <v>26.86</v>
      </c>
    </row>
    <row r="16336" spans="1:2">
      <c r="A16336" s="365" t="s">
        <v>16466</v>
      </c>
      <c r="B16336" s="366">
        <v>30.31</v>
      </c>
    </row>
    <row r="16337" spans="1:2">
      <c r="A16337" s="365" t="s">
        <v>16467</v>
      </c>
      <c r="B16337" s="366">
        <v>30.31</v>
      </c>
    </row>
    <row r="16338" spans="1:2">
      <c r="A16338" s="365" t="s">
        <v>16468</v>
      </c>
      <c r="B16338" s="366">
        <v>65.55</v>
      </c>
    </row>
    <row r="16339" spans="1:2">
      <c r="A16339" s="365" t="s">
        <v>16469</v>
      </c>
      <c r="B16339" s="366">
        <v>65.55</v>
      </c>
    </row>
    <row r="16340" spans="1:2">
      <c r="A16340" s="365" t="s">
        <v>16470</v>
      </c>
      <c r="B16340" s="366">
        <v>1.97</v>
      </c>
    </row>
    <row r="16341" spans="1:2">
      <c r="A16341" s="365" t="s">
        <v>16471</v>
      </c>
      <c r="B16341" s="366">
        <v>1.97</v>
      </c>
    </row>
    <row r="16342" spans="1:2">
      <c r="A16342" s="365" t="s">
        <v>16472</v>
      </c>
      <c r="B16342" s="366">
        <v>4.51</v>
      </c>
    </row>
    <row r="16343" spans="1:2">
      <c r="A16343" s="365" t="s">
        <v>16473</v>
      </c>
      <c r="B16343" s="366">
        <v>4.51</v>
      </c>
    </row>
    <row r="16344" spans="1:2">
      <c r="A16344" s="365" t="s">
        <v>16474</v>
      </c>
      <c r="B16344" s="366">
        <v>7.52</v>
      </c>
    </row>
    <row r="16345" spans="1:2">
      <c r="A16345" s="365" t="s">
        <v>16475</v>
      </c>
      <c r="B16345" s="366">
        <v>7.52</v>
      </c>
    </row>
    <row r="16346" spans="1:2">
      <c r="A16346" s="365" t="s">
        <v>16476</v>
      </c>
      <c r="B16346" s="366">
        <v>17.93</v>
      </c>
    </row>
    <row r="16347" spans="1:2">
      <c r="A16347" s="365" t="s">
        <v>16477</v>
      </c>
      <c r="B16347" s="366">
        <v>17.93</v>
      </c>
    </row>
    <row r="16348" spans="1:2">
      <c r="A16348" s="365" t="s">
        <v>16478</v>
      </c>
      <c r="B16348" s="366">
        <v>11.85</v>
      </c>
    </row>
    <row r="16349" spans="1:2">
      <c r="A16349" s="365" t="s">
        <v>16479</v>
      </c>
      <c r="B16349" s="366">
        <v>11.85</v>
      </c>
    </row>
    <row r="16350" spans="1:2">
      <c r="A16350" s="365" t="s">
        <v>16480</v>
      </c>
      <c r="B16350" s="366">
        <v>14.85</v>
      </c>
    </row>
    <row r="16351" spans="1:2">
      <c r="A16351" s="365" t="s">
        <v>16481</v>
      </c>
      <c r="B16351" s="366">
        <v>14.85</v>
      </c>
    </row>
    <row r="16352" spans="1:2">
      <c r="A16352" s="365" t="s">
        <v>16482</v>
      </c>
      <c r="B16352" s="366">
        <v>35.51</v>
      </c>
    </row>
    <row r="16353" spans="1:2">
      <c r="A16353" s="365" t="s">
        <v>16483</v>
      </c>
      <c r="B16353" s="366">
        <v>35.51</v>
      </c>
    </row>
    <row r="16354" spans="1:2">
      <c r="A16354" s="365" t="s">
        <v>16484</v>
      </c>
      <c r="B16354" s="366">
        <v>1.6</v>
      </c>
    </row>
    <row r="16355" spans="1:2">
      <c r="A16355" s="365" t="s">
        <v>16485</v>
      </c>
      <c r="B16355" s="366">
        <v>1.6</v>
      </c>
    </row>
    <row r="16356" spans="1:2">
      <c r="A16356" s="365" t="s">
        <v>16486</v>
      </c>
      <c r="B16356" s="366">
        <v>1.81</v>
      </c>
    </row>
    <row r="16357" spans="1:2">
      <c r="A16357" s="365" t="s">
        <v>16487</v>
      </c>
      <c r="B16357" s="366">
        <v>1.81</v>
      </c>
    </row>
    <row r="16358" spans="1:2">
      <c r="A16358" s="365" t="s">
        <v>16488</v>
      </c>
      <c r="B16358" s="366">
        <v>5.75</v>
      </c>
    </row>
    <row r="16359" spans="1:2">
      <c r="A16359" s="365" t="s">
        <v>16489</v>
      </c>
      <c r="B16359" s="366">
        <v>5.75</v>
      </c>
    </row>
    <row r="16360" spans="1:2">
      <c r="A16360" s="365" t="s">
        <v>16490</v>
      </c>
      <c r="B16360" s="366">
        <v>14.05</v>
      </c>
    </row>
    <row r="16361" spans="1:2">
      <c r="A16361" s="365" t="s">
        <v>16491</v>
      </c>
      <c r="B16361" s="366">
        <v>14.05</v>
      </c>
    </row>
    <row r="16362" spans="1:2">
      <c r="A16362" s="365" t="s">
        <v>16492</v>
      </c>
      <c r="B16362" s="366">
        <v>14.67</v>
      </c>
    </row>
    <row r="16363" spans="1:2">
      <c r="A16363" s="365" t="s">
        <v>16493</v>
      </c>
      <c r="B16363" s="366">
        <v>14.67</v>
      </c>
    </row>
    <row r="16364" spans="1:2">
      <c r="A16364" s="365" t="s">
        <v>16494</v>
      </c>
      <c r="B16364" s="366">
        <v>45.06</v>
      </c>
    </row>
    <row r="16365" spans="1:2">
      <c r="A16365" s="365" t="s">
        <v>16495</v>
      </c>
      <c r="B16365" s="366">
        <v>45.06</v>
      </c>
    </row>
    <row r="16366" spans="1:2">
      <c r="A16366" s="365" t="s">
        <v>16496</v>
      </c>
      <c r="B16366" s="366">
        <v>83.69</v>
      </c>
    </row>
    <row r="16367" spans="1:2">
      <c r="A16367" s="365" t="s">
        <v>16497</v>
      </c>
      <c r="B16367" s="366">
        <v>83.69</v>
      </c>
    </row>
    <row r="16368" spans="1:2">
      <c r="A16368" s="365" t="s">
        <v>16498</v>
      </c>
      <c r="B16368" s="366">
        <v>131.13</v>
      </c>
    </row>
    <row r="16369" spans="1:2">
      <c r="A16369" s="365" t="s">
        <v>16499</v>
      </c>
      <c r="B16369" s="366">
        <v>131.13</v>
      </c>
    </row>
    <row r="16370" spans="1:2">
      <c r="A16370" s="365" t="s">
        <v>16500</v>
      </c>
      <c r="B16370" s="366">
        <v>185.4</v>
      </c>
    </row>
    <row r="16371" spans="1:2">
      <c r="A16371" s="365" t="s">
        <v>16501</v>
      </c>
      <c r="B16371" s="366">
        <v>185.4</v>
      </c>
    </row>
    <row r="16372" spans="1:2">
      <c r="A16372" s="365" t="s">
        <v>16502</v>
      </c>
      <c r="B16372" s="366">
        <v>5.59</v>
      </c>
    </row>
    <row r="16373" spans="1:2">
      <c r="A16373" s="365" t="s">
        <v>16503</v>
      </c>
      <c r="B16373" s="366">
        <v>5.59</v>
      </c>
    </row>
    <row r="16374" spans="1:2">
      <c r="A16374" s="365" t="s">
        <v>16504</v>
      </c>
      <c r="B16374" s="366">
        <v>8.92</v>
      </c>
    </row>
    <row r="16375" spans="1:2">
      <c r="A16375" s="365" t="s">
        <v>16505</v>
      </c>
      <c r="B16375" s="366">
        <v>8.92</v>
      </c>
    </row>
    <row r="16376" spans="1:2">
      <c r="A16376" s="365" t="s">
        <v>16506</v>
      </c>
      <c r="B16376" s="366">
        <v>12.56</v>
      </c>
    </row>
    <row r="16377" spans="1:2">
      <c r="A16377" s="365" t="s">
        <v>16507</v>
      </c>
      <c r="B16377" s="366">
        <v>12.56</v>
      </c>
    </row>
    <row r="16378" spans="1:2">
      <c r="A16378" s="365" t="s">
        <v>16508</v>
      </c>
      <c r="B16378" s="366">
        <v>13.86</v>
      </c>
    </row>
    <row r="16379" spans="1:2">
      <c r="A16379" s="365" t="s">
        <v>16509</v>
      </c>
      <c r="B16379" s="366">
        <v>13.86</v>
      </c>
    </row>
    <row r="16380" spans="1:2">
      <c r="A16380" s="365" t="s">
        <v>16510</v>
      </c>
      <c r="B16380" s="366">
        <v>14.77</v>
      </c>
    </row>
    <row r="16381" spans="1:2">
      <c r="A16381" s="365" t="s">
        <v>16511</v>
      </c>
      <c r="B16381" s="366">
        <v>14.77</v>
      </c>
    </row>
    <row r="16382" spans="1:2">
      <c r="A16382" s="365" t="s">
        <v>16512</v>
      </c>
      <c r="B16382" s="366">
        <v>21.47</v>
      </c>
    </row>
    <row r="16383" spans="1:2">
      <c r="A16383" s="365" t="s">
        <v>16513</v>
      </c>
      <c r="B16383" s="366">
        <v>21.47</v>
      </c>
    </row>
    <row r="16384" spans="1:2">
      <c r="A16384" s="365" t="s">
        <v>16514</v>
      </c>
      <c r="B16384" s="366">
        <v>26.23</v>
      </c>
    </row>
    <row r="16385" spans="1:2">
      <c r="A16385" s="365" t="s">
        <v>16515</v>
      </c>
      <c r="B16385" s="366">
        <v>26.23</v>
      </c>
    </row>
    <row r="16386" spans="1:2">
      <c r="A16386" s="365" t="s">
        <v>16516</v>
      </c>
      <c r="B16386" s="366">
        <v>71.41</v>
      </c>
    </row>
    <row r="16387" spans="1:2">
      <c r="A16387" s="365" t="s">
        <v>16517</v>
      </c>
      <c r="B16387" s="366">
        <v>71.41</v>
      </c>
    </row>
    <row r="16388" spans="1:2">
      <c r="A16388" s="365" t="s">
        <v>16518</v>
      </c>
      <c r="B16388" s="366">
        <v>142.80000000000001</v>
      </c>
    </row>
    <row r="16389" spans="1:2">
      <c r="A16389" s="365" t="s">
        <v>16519</v>
      </c>
      <c r="B16389" s="366">
        <v>142.80000000000001</v>
      </c>
    </row>
    <row r="16390" spans="1:2">
      <c r="A16390" s="365" t="s">
        <v>16520</v>
      </c>
      <c r="B16390" s="366">
        <v>217.83</v>
      </c>
    </row>
    <row r="16391" spans="1:2">
      <c r="A16391" s="365" t="s">
        <v>16521</v>
      </c>
      <c r="B16391" s="366">
        <v>217.83</v>
      </c>
    </row>
    <row r="16392" spans="1:2">
      <c r="A16392" s="365" t="s">
        <v>16522</v>
      </c>
      <c r="B16392" s="366">
        <v>17.190000000000001</v>
      </c>
    </row>
    <row r="16393" spans="1:2">
      <c r="A16393" s="365" t="s">
        <v>16523</v>
      </c>
      <c r="B16393" s="366">
        <v>17.190000000000001</v>
      </c>
    </row>
    <row r="16394" spans="1:2">
      <c r="A16394" s="365" t="s">
        <v>16524</v>
      </c>
      <c r="B16394" s="366">
        <v>41.55</v>
      </c>
    </row>
    <row r="16395" spans="1:2">
      <c r="A16395" s="365" t="s">
        <v>16525</v>
      </c>
      <c r="B16395" s="366">
        <v>41.55</v>
      </c>
    </row>
    <row r="16396" spans="1:2">
      <c r="A16396" s="365" t="s">
        <v>16526</v>
      </c>
      <c r="B16396" s="366">
        <v>9.6</v>
      </c>
    </row>
    <row r="16397" spans="1:2">
      <c r="A16397" s="365" t="s">
        <v>16527</v>
      </c>
      <c r="B16397" s="366">
        <v>9.6</v>
      </c>
    </row>
    <row r="16398" spans="1:2">
      <c r="A16398" s="365" t="s">
        <v>16528</v>
      </c>
      <c r="B16398" s="366">
        <v>12.13</v>
      </c>
    </row>
    <row r="16399" spans="1:2">
      <c r="A16399" s="365" t="s">
        <v>16529</v>
      </c>
      <c r="B16399" s="366">
        <v>12.13</v>
      </c>
    </row>
    <row r="16400" spans="1:2">
      <c r="A16400" s="365" t="s">
        <v>16530</v>
      </c>
      <c r="B16400" s="366">
        <v>19.77</v>
      </c>
    </row>
    <row r="16401" spans="1:2">
      <c r="A16401" s="365" t="s">
        <v>16531</v>
      </c>
      <c r="B16401" s="366">
        <v>19.77</v>
      </c>
    </row>
    <row r="16402" spans="1:2">
      <c r="A16402" s="365" t="s">
        <v>16532</v>
      </c>
      <c r="B16402" s="366">
        <v>37.549999999999997</v>
      </c>
    </row>
    <row r="16403" spans="1:2">
      <c r="A16403" s="365" t="s">
        <v>16533</v>
      </c>
      <c r="B16403" s="366">
        <v>37.549999999999997</v>
      </c>
    </row>
    <row r="16404" spans="1:2">
      <c r="A16404" s="365" t="s">
        <v>16534</v>
      </c>
      <c r="B16404" s="366">
        <v>39.99</v>
      </c>
    </row>
    <row r="16405" spans="1:2">
      <c r="A16405" s="365" t="s">
        <v>16535</v>
      </c>
      <c r="B16405" s="366">
        <v>39.99</v>
      </c>
    </row>
    <row r="16406" spans="1:2">
      <c r="A16406" s="365" t="s">
        <v>16536</v>
      </c>
      <c r="B16406" s="366">
        <v>104.08</v>
      </c>
    </row>
    <row r="16407" spans="1:2">
      <c r="A16407" s="365" t="s">
        <v>16537</v>
      </c>
      <c r="B16407" s="366">
        <v>104.08</v>
      </c>
    </row>
    <row r="16408" spans="1:2">
      <c r="A16408" s="365" t="s">
        <v>16538</v>
      </c>
      <c r="B16408" s="366">
        <v>211.7</v>
      </c>
    </row>
    <row r="16409" spans="1:2">
      <c r="A16409" s="365" t="s">
        <v>16539</v>
      </c>
      <c r="B16409" s="366">
        <v>211.7</v>
      </c>
    </row>
    <row r="16410" spans="1:2">
      <c r="A16410" s="365" t="s">
        <v>16540</v>
      </c>
      <c r="B16410" s="366">
        <v>231.88</v>
      </c>
    </row>
    <row r="16411" spans="1:2">
      <c r="A16411" s="365" t="s">
        <v>16541</v>
      </c>
      <c r="B16411" s="366">
        <v>231.88</v>
      </c>
    </row>
    <row r="16412" spans="1:2">
      <c r="A16412" s="365" t="s">
        <v>16542</v>
      </c>
      <c r="B16412" s="366">
        <v>526.4</v>
      </c>
    </row>
    <row r="16413" spans="1:2">
      <c r="A16413" s="365" t="s">
        <v>16543</v>
      </c>
      <c r="B16413" s="366">
        <v>526.4</v>
      </c>
    </row>
    <row r="16414" spans="1:2">
      <c r="A16414" s="365" t="s">
        <v>16544</v>
      </c>
      <c r="B16414" s="366">
        <v>2.29</v>
      </c>
    </row>
    <row r="16415" spans="1:2">
      <c r="A16415" s="365" t="s">
        <v>16545</v>
      </c>
      <c r="B16415" s="366">
        <v>2.29</v>
      </c>
    </row>
    <row r="16416" spans="1:2">
      <c r="A16416" s="365" t="s">
        <v>16546</v>
      </c>
      <c r="B16416" s="366">
        <v>3.26</v>
      </c>
    </row>
    <row r="16417" spans="1:2">
      <c r="A16417" s="365" t="s">
        <v>16547</v>
      </c>
      <c r="B16417" s="366">
        <v>3.26</v>
      </c>
    </row>
    <row r="16418" spans="1:2">
      <c r="A16418" s="365" t="s">
        <v>16548</v>
      </c>
      <c r="B16418" s="366">
        <v>3.51</v>
      </c>
    </row>
    <row r="16419" spans="1:2">
      <c r="A16419" s="365" t="s">
        <v>16549</v>
      </c>
      <c r="B16419" s="366">
        <v>3.51</v>
      </c>
    </row>
    <row r="16420" spans="1:2">
      <c r="A16420" s="365" t="s">
        <v>16550</v>
      </c>
      <c r="B16420" s="366">
        <v>16.670000000000002</v>
      </c>
    </row>
    <row r="16421" spans="1:2">
      <c r="A16421" s="365" t="s">
        <v>16551</v>
      </c>
      <c r="B16421" s="366">
        <v>16.670000000000002</v>
      </c>
    </row>
    <row r="16422" spans="1:2">
      <c r="A16422" s="365" t="s">
        <v>16552</v>
      </c>
      <c r="B16422" s="366">
        <v>2.12</v>
      </c>
    </row>
    <row r="16423" spans="1:2">
      <c r="A16423" s="365" t="s">
        <v>16553</v>
      </c>
      <c r="B16423" s="366">
        <v>2.12</v>
      </c>
    </row>
    <row r="16424" spans="1:2">
      <c r="A16424" s="365" t="s">
        <v>16554</v>
      </c>
      <c r="B16424" s="366">
        <v>2.48</v>
      </c>
    </row>
    <row r="16425" spans="1:2">
      <c r="A16425" s="365" t="s">
        <v>16555</v>
      </c>
      <c r="B16425" s="366">
        <v>2.48</v>
      </c>
    </row>
    <row r="16426" spans="1:2">
      <c r="A16426" s="365" t="s">
        <v>16556</v>
      </c>
      <c r="B16426" s="366">
        <v>2.37</v>
      </c>
    </row>
    <row r="16427" spans="1:2">
      <c r="A16427" s="365" t="s">
        <v>16557</v>
      </c>
      <c r="B16427" s="366">
        <v>2.37</v>
      </c>
    </row>
    <row r="16428" spans="1:2">
      <c r="A16428" s="365" t="s">
        <v>16558</v>
      </c>
      <c r="B16428" s="366">
        <v>7.54</v>
      </c>
    </row>
    <row r="16429" spans="1:2">
      <c r="A16429" s="365" t="s">
        <v>16559</v>
      </c>
      <c r="B16429" s="366">
        <v>7.54</v>
      </c>
    </row>
    <row r="16430" spans="1:2">
      <c r="A16430" s="365" t="s">
        <v>16560</v>
      </c>
      <c r="B16430" s="366">
        <v>13.37</v>
      </c>
    </row>
    <row r="16431" spans="1:2">
      <c r="A16431" s="365" t="s">
        <v>16561</v>
      </c>
      <c r="B16431" s="366">
        <v>13.37</v>
      </c>
    </row>
    <row r="16432" spans="1:2">
      <c r="A16432" s="365" t="s">
        <v>16562</v>
      </c>
      <c r="B16432" s="366">
        <v>25.32</v>
      </c>
    </row>
    <row r="16433" spans="1:2">
      <c r="A16433" s="365" t="s">
        <v>16563</v>
      </c>
      <c r="B16433" s="366">
        <v>25.32</v>
      </c>
    </row>
    <row r="16434" spans="1:2">
      <c r="A16434" s="365" t="s">
        <v>16564</v>
      </c>
      <c r="B16434" s="366">
        <v>3.37</v>
      </c>
    </row>
    <row r="16435" spans="1:2">
      <c r="A16435" s="365" t="s">
        <v>16565</v>
      </c>
      <c r="B16435" s="366">
        <v>3.37</v>
      </c>
    </row>
    <row r="16436" spans="1:2">
      <c r="A16436" s="365" t="s">
        <v>16566</v>
      </c>
      <c r="B16436" s="366">
        <v>7.54</v>
      </c>
    </row>
    <row r="16437" spans="1:2">
      <c r="A16437" s="365" t="s">
        <v>16567</v>
      </c>
      <c r="B16437" s="366">
        <v>7.54</v>
      </c>
    </row>
    <row r="16438" spans="1:2">
      <c r="A16438" s="365" t="s">
        <v>16568</v>
      </c>
      <c r="B16438" s="366">
        <v>4.0199999999999996</v>
      </c>
    </row>
    <row r="16439" spans="1:2">
      <c r="A16439" s="365" t="s">
        <v>16569</v>
      </c>
      <c r="B16439" s="366">
        <v>4.0199999999999996</v>
      </c>
    </row>
    <row r="16440" spans="1:2">
      <c r="A16440" s="365" t="s">
        <v>16570</v>
      </c>
      <c r="B16440" s="366">
        <v>21.89</v>
      </c>
    </row>
    <row r="16441" spans="1:2">
      <c r="A16441" s="365" t="s">
        <v>16571</v>
      </c>
      <c r="B16441" s="366">
        <v>21.89</v>
      </c>
    </row>
    <row r="16442" spans="1:2">
      <c r="A16442" s="365" t="s">
        <v>16572</v>
      </c>
      <c r="B16442" s="366">
        <v>8.4700000000000006</v>
      </c>
    </row>
    <row r="16443" spans="1:2">
      <c r="A16443" s="365" t="s">
        <v>16573</v>
      </c>
      <c r="B16443" s="366">
        <v>8.4700000000000006</v>
      </c>
    </row>
    <row r="16444" spans="1:2">
      <c r="A16444" s="365" t="s">
        <v>16574</v>
      </c>
      <c r="B16444" s="366">
        <v>8.4600000000000009</v>
      </c>
    </row>
    <row r="16445" spans="1:2">
      <c r="A16445" s="365" t="s">
        <v>16575</v>
      </c>
      <c r="B16445" s="366">
        <v>8.4600000000000009</v>
      </c>
    </row>
    <row r="16446" spans="1:2">
      <c r="A16446" s="365" t="s">
        <v>16576</v>
      </c>
      <c r="B16446" s="366">
        <v>11.66</v>
      </c>
    </row>
    <row r="16447" spans="1:2">
      <c r="A16447" s="365" t="s">
        <v>16577</v>
      </c>
      <c r="B16447" s="366">
        <v>11.66</v>
      </c>
    </row>
    <row r="16448" spans="1:2">
      <c r="A16448" s="365" t="s">
        <v>16578</v>
      </c>
      <c r="B16448" s="366">
        <v>19.29</v>
      </c>
    </row>
    <row r="16449" spans="1:2">
      <c r="A16449" s="365" t="s">
        <v>16579</v>
      </c>
      <c r="B16449" s="366">
        <v>19.29</v>
      </c>
    </row>
    <row r="16450" spans="1:2">
      <c r="A16450" s="365" t="s">
        <v>16580</v>
      </c>
      <c r="B16450" s="366">
        <v>7.44</v>
      </c>
    </row>
    <row r="16451" spans="1:2">
      <c r="A16451" s="365" t="s">
        <v>16581</v>
      </c>
      <c r="B16451" s="366">
        <v>7.44</v>
      </c>
    </row>
    <row r="16452" spans="1:2">
      <c r="A16452" s="365" t="s">
        <v>16582</v>
      </c>
      <c r="B16452" s="366">
        <v>7.9</v>
      </c>
    </row>
    <row r="16453" spans="1:2">
      <c r="A16453" s="365" t="s">
        <v>16583</v>
      </c>
      <c r="B16453" s="366">
        <v>7.9</v>
      </c>
    </row>
    <row r="16454" spans="1:2">
      <c r="A16454" s="365" t="s">
        <v>16584</v>
      </c>
      <c r="B16454" s="366">
        <v>8.64</v>
      </c>
    </row>
    <row r="16455" spans="1:2">
      <c r="A16455" s="365" t="s">
        <v>16585</v>
      </c>
      <c r="B16455" s="366">
        <v>8.64</v>
      </c>
    </row>
    <row r="16456" spans="1:2">
      <c r="A16456" s="365" t="s">
        <v>16586</v>
      </c>
      <c r="B16456" s="366">
        <v>13.3</v>
      </c>
    </row>
    <row r="16457" spans="1:2">
      <c r="A16457" s="365" t="s">
        <v>16587</v>
      </c>
      <c r="B16457" s="366">
        <v>13.3</v>
      </c>
    </row>
    <row r="16458" spans="1:2">
      <c r="A16458" s="365" t="s">
        <v>16588</v>
      </c>
      <c r="B16458" s="366">
        <v>13.54</v>
      </c>
    </row>
    <row r="16459" spans="1:2">
      <c r="A16459" s="365" t="s">
        <v>16589</v>
      </c>
      <c r="B16459" s="366">
        <v>13.54</v>
      </c>
    </row>
    <row r="16460" spans="1:2">
      <c r="A16460" s="365" t="s">
        <v>16590</v>
      </c>
      <c r="B16460" s="366">
        <v>15.94</v>
      </c>
    </row>
    <row r="16461" spans="1:2">
      <c r="A16461" s="365" t="s">
        <v>16591</v>
      </c>
      <c r="B16461" s="366">
        <v>15.94</v>
      </c>
    </row>
    <row r="16462" spans="1:2">
      <c r="A16462" s="365" t="s">
        <v>16592</v>
      </c>
      <c r="B16462" s="366">
        <v>18.579999999999998</v>
      </c>
    </row>
    <row r="16463" spans="1:2">
      <c r="A16463" s="365" t="s">
        <v>16593</v>
      </c>
      <c r="B16463" s="366">
        <v>18.579999999999998</v>
      </c>
    </row>
    <row r="16464" spans="1:2">
      <c r="A16464" s="365" t="s">
        <v>16594</v>
      </c>
      <c r="B16464" s="366">
        <v>31.11</v>
      </c>
    </row>
    <row r="16465" spans="1:2">
      <c r="A16465" s="365" t="s">
        <v>16595</v>
      </c>
      <c r="B16465" s="366">
        <v>30.31</v>
      </c>
    </row>
    <row r="16466" spans="1:2">
      <c r="A16466" s="365" t="s">
        <v>16596</v>
      </c>
      <c r="B16466" s="366">
        <v>49.49</v>
      </c>
    </row>
    <row r="16467" spans="1:2">
      <c r="A16467" s="365" t="s">
        <v>16597</v>
      </c>
      <c r="B16467" s="366">
        <v>48.61</v>
      </c>
    </row>
    <row r="16468" spans="1:2">
      <c r="A16468" s="365" t="s">
        <v>16598</v>
      </c>
      <c r="B16468" s="366">
        <v>60.95</v>
      </c>
    </row>
    <row r="16469" spans="1:2">
      <c r="A16469" s="365" t="s">
        <v>16599</v>
      </c>
      <c r="B16469" s="366">
        <v>60</v>
      </c>
    </row>
    <row r="16470" spans="1:2">
      <c r="A16470" s="365" t="s">
        <v>16600</v>
      </c>
      <c r="B16470" s="366">
        <v>101.01</v>
      </c>
    </row>
    <row r="16471" spans="1:2">
      <c r="A16471" s="365" t="s">
        <v>16601</v>
      </c>
      <c r="B16471" s="366">
        <v>100</v>
      </c>
    </row>
    <row r="16472" spans="1:2">
      <c r="A16472" s="365" t="s">
        <v>16602</v>
      </c>
      <c r="B16472" s="366">
        <v>134.07</v>
      </c>
    </row>
    <row r="16473" spans="1:2">
      <c r="A16473" s="365" t="s">
        <v>16603</v>
      </c>
      <c r="B16473" s="366">
        <v>132.94</v>
      </c>
    </row>
    <row r="16474" spans="1:2">
      <c r="A16474" s="365" t="s">
        <v>16604</v>
      </c>
      <c r="B16474" s="366">
        <v>186.84</v>
      </c>
    </row>
    <row r="16475" spans="1:2">
      <c r="A16475" s="365" t="s">
        <v>16605</v>
      </c>
      <c r="B16475" s="366">
        <v>185.45</v>
      </c>
    </row>
    <row r="16476" spans="1:2">
      <c r="A16476" s="365" t="s">
        <v>16606</v>
      </c>
      <c r="B16476" s="366">
        <v>275.86</v>
      </c>
    </row>
    <row r="16477" spans="1:2">
      <c r="A16477" s="365" t="s">
        <v>16607</v>
      </c>
      <c r="B16477" s="366">
        <v>274.22000000000003</v>
      </c>
    </row>
    <row r="16478" spans="1:2">
      <c r="A16478" s="365" t="s">
        <v>16608</v>
      </c>
      <c r="B16478" s="366">
        <v>305.39999999999998</v>
      </c>
    </row>
    <row r="16479" spans="1:2">
      <c r="A16479" s="365" t="s">
        <v>16609</v>
      </c>
      <c r="B16479" s="366">
        <v>303.51</v>
      </c>
    </row>
    <row r="16480" spans="1:2">
      <c r="A16480" s="365" t="s">
        <v>16610</v>
      </c>
      <c r="B16480" s="366">
        <v>471.86</v>
      </c>
    </row>
    <row r="16481" spans="1:2">
      <c r="A16481" s="365" t="s">
        <v>16611</v>
      </c>
      <c r="B16481" s="366">
        <v>469.33</v>
      </c>
    </row>
    <row r="16482" spans="1:2">
      <c r="A16482" s="365" t="s">
        <v>16612</v>
      </c>
      <c r="B16482" s="366">
        <v>52.57</v>
      </c>
    </row>
    <row r="16483" spans="1:2">
      <c r="A16483" s="365" t="s">
        <v>16613</v>
      </c>
      <c r="B16483" s="366">
        <v>51.77</v>
      </c>
    </row>
    <row r="16484" spans="1:2">
      <c r="A16484" s="365" t="s">
        <v>16614</v>
      </c>
      <c r="B16484" s="366">
        <v>88.45</v>
      </c>
    </row>
    <row r="16485" spans="1:2">
      <c r="A16485" s="365" t="s">
        <v>16615</v>
      </c>
      <c r="B16485" s="366">
        <v>87.56</v>
      </c>
    </row>
    <row r="16486" spans="1:2">
      <c r="A16486" s="365" t="s">
        <v>16616</v>
      </c>
      <c r="B16486" s="366">
        <v>112.11</v>
      </c>
    </row>
    <row r="16487" spans="1:2">
      <c r="A16487" s="365" t="s">
        <v>16617</v>
      </c>
      <c r="B16487" s="366">
        <v>111.16</v>
      </c>
    </row>
    <row r="16488" spans="1:2">
      <c r="A16488" s="365" t="s">
        <v>16618</v>
      </c>
      <c r="B16488" s="366">
        <v>216.25</v>
      </c>
    </row>
    <row r="16489" spans="1:2">
      <c r="A16489" s="365" t="s">
        <v>16619</v>
      </c>
      <c r="B16489" s="366">
        <v>215.11</v>
      </c>
    </row>
    <row r="16490" spans="1:2">
      <c r="A16490" s="365" t="s">
        <v>16620</v>
      </c>
      <c r="B16490" s="366">
        <v>8.57</v>
      </c>
    </row>
    <row r="16491" spans="1:2">
      <c r="A16491" s="365" t="s">
        <v>16621</v>
      </c>
      <c r="B16491" s="366">
        <v>7.56</v>
      </c>
    </row>
    <row r="16492" spans="1:2">
      <c r="A16492" s="365" t="s">
        <v>16622</v>
      </c>
      <c r="B16492" s="366">
        <v>11.25</v>
      </c>
    </row>
    <row r="16493" spans="1:2">
      <c r="A16493" s="365" t="s">
        <v>16623</v>
      </c>
      <c r="B16493" s="366">
        <v>9.98</v>
      </c>
    </row>
    <row r="16494" spans="1:2">
      <c r="A16494" s="365" t="s">
        <v>16624</v>
      </c>
      <c r="B16494" s="366">
        <v>13.63</v>
      </c>
    </row>
    <row r="16495" spans="1:2">
      <c r="A16495" s="365" t="s">
        <v>16625</v>
      </c>
      <c r="B16495" s="366">
        <v>12.09</v>
      </c>
    </row>
    <row r="16496" spans="1:2">
      <c r="A16496" s="365" t="s">
        <v>16626</v>
      </c>
      <c r="B16496" s="366">
        <v>16.89</v>
      </c>
    </row>
    <row r="16497" spans="1:2">
      <c r="A16497" s="365" t="s">
        <v>16627</v>
      </c>
      <c r="B16497" s="366">
        <v>15.12</v>
      </c>
    </row>
    <row r="16498" spans="1:2">
      <c r="A16498" s="365" t="s">
        <v>16628</v>
      </c>
      <c r="B16498" s="366">
        <v>20.12</v>
      </c>
    </row>
    <row r="16499" spans="1:2">
      <c r="A16499" s="365" t="s">
        <v>16629</v>
      </c>
      <c r="B16499" s="366">
        <v>18.100000000000001</v>
      </c>
    </row>
    <row r="16500" spans="1:2">
      <c r="A16500" s="365" t="s">
        <v>16630</v>
      </c>
      <c r="B16500" s="366">
        <v>31.73</v>
      </c>
    </row>
    <row r="16501" spans="1:2">
      <c r="A16501" s="365" t="s">
        <v>16631</v>
      </c>
      <c r="B16501" s="366">
        <v>28.55</v>
      </c>
    </row>
    <row r="16502" spans="1:2">
      <c r="A16502" s="365" t="s">
        <v>16632</v>
      </c>
      <c r="B16502" s="366">
        <v>38.85</v>
      </c>
    </row>
    <row r="16503" spans="1:2">
      <c r="A16503" s="365" t="s">
        <v>16633</v>
      </c>
      <c r="B16503" s="366">
        <v>34.729999999999997</v>
      </c>
    </row>
    <row r="16504" spans="1:2">
      <c r="A16504" s="365" t="s">
        <v>16634</v>
      </c>
      <c r="B16504" s="366">
        <v>61.81</v>
      </c>
    </row>
    <row r="16505" spans="1:2">
      <c r="A16505" s="365" t="s">
        <v>16635</v>
      </c>
      <c r="B16505" s="366">
        <v>55.41</v>
      </c>
    </row>
    <row r="16506" spans="1:2">
      <c r="A16506" s="365" t="s">
        <v>16636</v>
      </c>
      <c r="B16506" s="366">
        <v>90.84</v>
      </c>
    </row>
    <row r="16507" spans="1:2">
      <c r="A16507" s="365" t="s">
        <v>16637</v>
      </c>
      <c r="B16507" s="366">
        <v>81.739999999999995</v>
      </c>
    </row>
    <row r="16508" spans="1:2">
      <c r="A16508" s="365" t="s">
        <v>16638</v>
      </c>
      <c r="B16508" s="366">
        <v>12.9</v>
      </c>
    </row>
    <row r="16509" spans="1:2">
      <c r="A16509" s="365" t="s">
        <v>16639</v>
      </c>
      <c r="B16509" s="366">
        <v>11.18</v>
      </c>
    </row>
    <row r="16510" spans="1:2">
      <c r="A16510" s="365" t="s">
        <v>16640</v>
      </c>
      <c r="B16510" s="366">
        <v>15.06</v>
      </c>
    </row>
    <row r="16511" spans="1:2">
      <c r="A16511" s="365" t="s">
        <v>16641</v>
      </c>
      <c r="B16511" s="366">
        <v>13.05</v>
      </c>
    </row>
    <row r="16512" spans="1:2">
      <c r="A16512" s="365" t="s">
        <v>16642</v>
      </c>
      <c r="B16512" s="366">
        <v>18.28</v>
      </c>
    </row>
    <row r="16513" spans="1:2">
      <c r="A16513" s="365" t="s">
        <v>16643</v>
      </c>
      <c r="B16513" s="366">
        <v>15.84</v>
      </c>
    </row>
    <row r="16514" spans="1:2">
      <c r="A16514" s="365" t="s">
        <v>16644</v>
      </c>
      <c r="B16514" s="366">
        <v>20.440000000000001</v>
      </c>
    </row>
    <row r="16515" spans="1:2">
      <c r="A16515" s="365" t="s">
        <v>16645</v>
      </c>
      <c r="B16515" s="366">
        <v>17.71</v>
      </c>
    </row>
    <row r="16516" spans="1:2">
      <c r="A16516" s="365" t="s">
        <v>16646</v>
      </c>
      <c r="B16516" s="366">
        <v>27.97</v>
      </c>
    </row>
    <row r="16517" spans="1:2">
      <c r="A16517" s="365" t="s">
        <v>16647</v>
      </c>
      <c r="B16517" s="366">
        <v>24.23</v>
      </c>
    </row>
    <row r="16518" spans="1:2">
      <c r="A16518" s="365" t="s">
        <v>16648</v>
      </c>
      <c r="B16518" s="366">
        <v>34.42</v>
      </c>
    </row>
    <row r="16519" spans="1:2">
      <c r="A16519" s="365" t="s">
        <v>16649</v>
      </c>
      <c r="B16519" s="366">
        <v>29.82</v>
      </c>
    </row>
    <row r="16520" spans="1:2">
      <c r="A16520" s="365" t="s">
        <v>16650</v>
      </c>
      <c r="B16520" s="366">
        <v>51.64</v>
      </c>
    </row>
    <row r="16521" spans="1:2">
      <c r="A16521" s="365" t="s">
        <v>16651</v>
      </c>
      <c r="B16521" s="366">
        <v>44.74</v>
      </c>
    </row>
    <row r="16522" spans="1:2">
      <c r="A16522" s="365" t="s">
        <v>16652</v>
      </c>
      <c r="B16522" s="366">
        <v>64.55</v>
      </c>
    </row>
    <row r="16523" spans="1:2">
      <c r="A16523" s="365" t="s">
        <v>16653</v>
      </c>
      <c r="B16523" s="366">
        <v>55.92</v>
      </c>
    </row>
    <row r="16524" spans="1:2">
      <c r="A16524" s="365" t="s">
        <v>16654</v>
      </c>
      <c r="B16524" s="366">
        <v>81.760000000000005</v>
      </c>
    </row>
    <row r="16525" spans="1:2">
      <c r="A16525" s="365" t="s">
        <v>16655</v>
      </c>
      <c r="B16525" s="366">
        <v>70.84</v>
      </c>
    </row>
    <row r="16526" spans="1:2">
      <c r="A16526" s="365" t="s">
        <v>16656</v>
      </c>
      <c r="B16526" s="366">
        <v>15.06</v>
      </c>
    </row>
    <row r="16527" spans="1:2">
      <c r="A16527" s="365" t="s">
        <v>16657</v>
      </c>
      <c r="B16527" s="366">
        <v>13.05</v>
      </c>
    </row>
    <row r="16528" spans="1:2">
      <c r="A16528" s="365" t="s">
        <v>16658</v>
      </c>
      <c r="B16528" s="366">
        <v>17.21</v>
      </c>
    </row>
    <row r="16529" spans="1:2">
      <c r="A16529" s="365" t="s">
        <v>16659</v>
      </c>
      <c r="B16529" s="366">
        <v>14.91</v>
      </c>
    </row>
    <row r="16530" spans="1:2">
      <c r="A16530" s="365" t="s">
        <v>16660</v>
      </c>
      <c r="B16530" s="366">
        <v>23.66</v>
      </c>
    </row>
    <row r="16531" spans="1:2">
      <c r="A16531" s="365" t="s">
        <v>16661</v>
      </c>
      <c r="B16531" s="366">
        <v>20.5</v>
      </c>
    </row>
    <row r="16532" spans="1:2">
      <c r="A16532" s="365" t="s">
        <v>16662</v>
      </c>
      <c r="B16532" s="366">
        <v>24.09</v>
      </c>
    </row>
    <row r="16533" spans="1:2">
      <c r="A16533" s="365" t="s">
        <v>16663</v>
      </c>
      <c r="B16533" s="366">
        <v>20.88</v>
      </c>
    </row>
    <row r="16534" spans="1:2">
      <c r="A16534" s="365" t="s">
        <v>16664</v>
      </c>
      <c r="B16534" s="366">
        <v>30.12</v>
      </c>
    </row>
    <row r="16535" spans="1:2">
      <c r="A16535" s="365" t="s">
        <v>16665</v>
      </c>
      <c r="B16535" s="366">
        <v>26.1</v>
      </c>
    </row>
    <row r="16536" spans="1:2">
      <c r="A16536" s="365" t="s">
        <v>16666</v>
      </c>
      <c r="B16536" s="366">
        <v>47.33</v>
      </c>
    </row>
    <row r="16537" spans="1:2">
      <c r="A16537" s="365" t="s">
        <v>16667</v>
      </c>
      <c r="B16537" s="366">
        <v>41.01</v>
      </c>
    </row>
    <row r="16538" spans="1:2">
      <c r="A16538" s="365" t="s">
        <v>16668</v>
      </c>
      <c r="B16538" s="366">
        <v>86.06</v>
      </c>
    </row>
    <row r="16539" spans="1:2">
      <c r="A16539" s="365" t="s">
        <v>16669</v>
      </c>
      <c r="B16539" s="366">
        <v>74.569999999999993</v>
      </c>
    </row>
    <row r="16540" spans="1:2">
      <c r="A16540" s="365" t="s">
        <v>16670</v>
      </c>
      <c r="B16540" s="366">
        <v>98.97</v>
      </c>
    </row>
    <row r="16541" spans="1:2">
      <c r="A16541" s="365" t="s">
        <v>16671</v>
      </c>
      <c r="B16541" s="366">
        <v>85.75</v>
      </c>
    </row>
    <row r="16542" spans="1:2">
      <c r="A16542" s="365" t="s">
        <v>16672</v>
      </c>
      <c r="B16542" s="366">
        <v>124.79</v>
      </c>
    </row>
    <row r="16543" spans="1:2">
      <c r="A16543" s="365" t="s">
        <v>16673</v>
      </c>
      <c r="B16543" s="366">
        <v>108.12</v>
      </c>
    </row>
    <row r="16544" spans="1:2">
      <c r="A16544" s="365" t="s">
        <v>16674</v>
      </c>
      <c r="B16544" s="366">
        <v>5.37</v>
      </c>
    </row>
    <row r="16545" spans="1:2">
      <c r="A16545" s="365" t="s">
        <v>16675</v>
      </c>
      <c r="B16545" s="366">
        <v>4.66</v>
      </c>
    </row>
    <row r="16546" spans="1:2">
      <c r="A16546" s="365" t="s">
        <v>16676</v>
      </c>
      <c r="B16546" s="366">
        <v>6.45</v>
      </c>
    </row>
    <row r="16547" spans="1:2">
      <c r="A16547" s="365" t="s">
        <v>16677</v>
      </c>
      <c r="B16547" s="366">
        <v>5.59</v>
      </c>
    </row>
    <row r="16548" spans="1:2">
      <c r="A16548" s="365" t="s">
        <v>16678</v>
      </c>
      <c r="B16548" s="366">
        <v>7.96</v>
      </c>
    </row>
    <row r="16549" spans="1:2">
      <c r="A16549" s="365" t="s">
        <v>16679</v>
      </c>
      <c r="B16549" s="366">
        <v>6.89</v>
      </c>
    </row>
    <row r="16550" spans="1:2">
      <c r="A16550" s="365" t="s">
        <v>16680</v>
      </c>
      <c r="B16550" s="366">
        <v>9.4600000000000009</v>
      </c>
    </row>
    <row r="16551" spans="1:2">
      <c r="A16551" s="365" t="s">
        <v>16681</v>
      </c>
      <c r="B16551" s="366">
        <v>8.1999999999999993</v>
      </c>
    </row>
    <row r="16552" spans="1:2">
      <c r="A16552" s="365" t="s">
        <v>16682</v>
      </c>
      <c r="B16552" s="366">
        <v>10.75</v>
      </c>
    </row>
    <row r="16553" spans="1:2">
      <c r="A16553" s="365" t="s">
        <v>16683</v>
      </c>
      <c r="B16553" s="366">
        <v>9.32</v>
      </c>
    </row>
    <row r="16554" spans="1:2">
      <c r="A16554" s="365" t="s">
        <v>16684</v>
      </c>
      <c r="B16554" s="366">
        <v>17.21</v>
      </c>
    </row>
    <row r="16555" spans="1:2">
      <c r="A16555" s="365" t="s">
        <v>16685</v>
      </c>
      <c r="B16555" s="366">
        <v>14.91</v>
      </c>
    </row>
    <row r="16556" spans="1:2">
      <c r="A16556" s="365" t="s">
        <v>16686</v>
      </c>
      <c r="B16556" s="366">
        <v>21.51</v>
      </c>
    </row>
    <row r="16557" spans="1:2">
      <c r="A16557" s="365" t="s">
        <v>16687</v>
      </c>
      <c r="B16557" s="366">
        <v>18.64</v>
      </c>
    </row>
    <row r="16558" spans="1:2">
      <c r="A16558" s="365" t="s">
        <v>16688</v>
      </c>
      <c r="B16558" s="366">
        <v>32.270000000000003</v>
      </c>
    </row>
    <row r="16559" spans="1:2">
      <c r="A16559" s="365" t="s">
        <v>16689</v>
      </c>
      <c r="B16559" s="366">
        <v>27.96</v>
      </c>
    </row>
    <row r="16560" spans="1:2">
      <c r="A16560" s="365" t="s">
        <v>16690</v>
      </c>
      <c r="B16560" s="366">
        <v>43.03</v>
      </c>
    </row>
    <row r="16561" spans="1:2">
      <c r="A16561" s="365" t="s">
        <v>16691</v>
      </c>
      <c r="B16561" s="366">
        <v>37.28</v>
      </c>
    </row>
    <row r="16562" spans="1:2">
      <c r="A16562" s="365" t="s">
        <v>16692</v>
      </c>
      <c r="B16562" s="366">
        <v>3.76</v>
      </c>
    </row>
    <row r="16563" spans="1:2">
      <c r="A16563" s="365" t="s">
        <v>16693</v>
      </c>
      <c r="B16563" s="366">
        <v>3.26</v>
      </c>
    </row>
    <row r="16564" spans="1:2">
      <c r="A16564" s="365" t="s">
        <v>16694</v>
      </c>
      <c r="B16564" s="366">
        <v>4.51</v>
      </c>
    </row>
    <row r="16565" spans="1:2">
      <c r="A16565" s="365" t="s">
        <v>16695</v>
      </c>
      <c r="B16565" s="366">
        <v>3.91</v>
      </c>
    </row>
    <row r="16566" spans="1:2">
      <c r="A16566" s="365" t="s">
        <v>16696</v>
      </c>
      <c r="B16566" s="366">
        <v>5.59</v>
      </c>
    </row>
    <row r="16567" spans="1:2">
      <c r="A16567" s="365" t="s">
        <v>16697</v>
      </c>
      <c r="B16567" s="366">
        <v>4.84</v>
      </c>
    </row>
    <row r="16568" spans="1:2">
      <c r="A16568" s="365" t="s">
        <v>16698</v>
      </c>
      <c r="B16568" s="366">
        <v>6.45</v>
      </c>
    </row>
    <row r="16569" spans="1:2">
      <c r="A16569" s="365" t="s">
        <v>16699</v>
      </c>
      <c r="B16569" s="366">
        <v>5.59</v>
      </c>
    </row>
    <row r="16570" spans="1:2">
      <c r="A16570" s="365" t="s">
        <v>16700</v>
      </c>
      <c r="B16570" s="366">
        <v>7.53</v>
      </c>
    </row>
    <row r="16571" spans="1:2">
      <c r="A16571" s="365" t="s">
        <v>16701</v>
      </c>
      <c r="B16571" s="366">
        <v>6.52</v>
      </c>
    </row>
    <row r="16572" spans="1:2">
      <c r="A16572" s="365" t="s">
        <v>16702</v>
      </c>
      <c r="B16572" s="366">
        <v>12.04</v>
      </c>
    </row>
    <row r="16573" spans="1:2">
      <c r="A16573" s="365" t="s">
        <v>16703</v>
      </c>
      <c r="B16573" s="366">
        <v>10.44</v>
      </c>
    </row>
    <row r="16574" spans="1:2">
      <c r="A16574" s="365" t="s">
        <v>16704</v>
      </c>
      <c r="B16574" s="366">
        <v>15.06</v>
      </c>
    </row>
    <row r="16575" spans="1:2">
      <c r="A16575" s="365" t="s">
        <v>16705</v>
      </c>
      <c r="B16575" s="366">
        <v>13.05</v>
      </c>
    </row>
    <row r="16576" spans="1:2">
      <c r="A16576" s="365" t="s">
        <v>16706</v>
      </c>
      <c r="B16576" s="366">
        <v>23.66</v>
      </c>
    </row>
    <row r="16577" spans="1:2">
      <c r="A16577" s="365" t="s">
        <v>16707</v>
      </c>
      <c r="B16577" s="366">
        <v>20.5</v>
      </c>
    </row>
    <row r="16578" spans="1:2">
      <c r="A16578" s="365" t="s">
        <v>16708</v>
      </c>
      <c r="B16578" s="366">
        <v>30.12</v>
      </c>
    </row>
    <row r="16579" spans="1:2">
      <c r="A16579" s="365" t="s">
        <v>16709</v>
      </c>
      <c r="B16579" s="366">
        <v>26.1</v>
      </c>
    </row>
    <row r="16580" spans="1:2">
      <c r="A16580" s="365" t="s">
        <v>16710</v>
      </c>
      <c r="B16580" s="366">
        <v>1.72</v>
      </c>
    </row>
    <row r="16581" spans="1:2">
      <c r="A16581" s="365" t="s">
        <v>16711</v>
      </c>
      <c r="B16581" s="366">
        <v>1.49</v>
      </c>
    </row>
    <row r="16582" spans="1:2">
      <c r="A16582" s="365" t="s">
        <v>16712</v>
      </c>
      <c r="B16582" s="366">
        <v>2.15</v>
      </c>
    </row>
    <row r="16583" spans="1:2">
      <c r="A16583" s="365" t="s">
        <v>16713</v>
      </c>
      <c r="B16583" s="366">
        <v>1.86</v>
      </c>
    </row>
    <row r="16584" spans="1:2">
      <c r="A16584" s="365" t="s">
        <v>16714</v>
      </c>
      <c r="B16584" s="366">
        <v>2.58</v>
      </c>
    </row>
    <row r="16585" spans="1:2">
      <c r="A16585" s="365" t="s">
        <v>16715</v>
      </c>
      <c r="B16585" s="366">
        <v>2.23</v>
      </c>
    </row>
    <row r="16586" spans="1:2">
      <c r="A16586" s="365" t="s">
        <v>16716</v>
      </c>
      <c r="B16586" s="366">
        <v>3.01</v>
      </c>
    </row>
    <row r="16587" spans="1:2">
      <c r="A16587" s="365" t="s">
        <v>16717</v>
      </c>
      <c r="B16587" s="366">
        <v>2.61</v>
      </c>
    </row>
    <row r="16588" spans="1:2">
      <c r="A16588" s="365" t="s">
        <v>16718</v>
      </c>
      <c r="B16588" s="366">
        <v>6.88</v>
      </c>
    </row>
    <row r="16589" spans="1:2">
      <c r="A16589" s="365" t="s">
        <v>16719</v>
      </c>
      <c r="B16589" s="366">
        <v>5.96</v>
      </c>
    </row>
    <row r="16590" spans="1:2">
      <c r="A16590" s="365" t="s">
        <v>16720</v>
      </c>
      <c r="B16590" s="366">
        <v>8.6</v>
      </c>
    </row>
    <row r="16591" spans="1:2">
      <c r="A16591" s="365" t="s">
        <v>16721</v>
      </c>
      <c r="B16591" s="366">
        <v>7.45</v>
      </c>
    </row>
    <row r="16592" spans="1:2">
      <c r="A16592" s="365" t="s">
        <v>16722</v>
      </c>
      <c r="B16592" s="366">
        <v>12.9</v>
      </c>
    </row>
    <row r="16593" spans="1:2">
      <c r="A16593" s="365" t="s">
        <v>16723</v>
      </c>
      <c r="B16593" s="366">
        <v>11.18</v>
      </c>
    </row>
    <row r="16594" spans="1:2">
      <c r="A16594" s="365" t="s">
        <v>16724</v>
      </c>
      <c r="B16594" s="366">
        <v>17.21</v>
      </c>
    </row>
    <row r="16595" spans="1:2">
      <c r="A16595" s="365" t="s">
        <v>16725</v>
      </c>
      <c r="B16595" s="366">
        <v>14.91</v>
      </c>
    </row>
    <row r="16596" spans="1:2">
      <c r="A16596" s="365" t="s">
        <v>16726</v>
      </c>
      <c r="B16596" s="366">
        <v>21.51</v>
      </c>
    </row>
    <row r="16597" spans="1:2">
      <c r="A16597" s="365" t="s">
        <v>16727</v>
      </c>
      <c r="B16597" s="366">
        <v>18.64</v>
      </c>
    </row>
    <row r="16598" spans="1:2">
      <c r="A16598" s="365" t="s">
        <v>16728</v>
      </c>
      <c r="B16598" s="366">
        <v>25.82</v>
      </c>
    </row>
    <row r="16599" spans="1:2">
      <c r="A16599" s="365" t="s">
        <v>16729</v>
      </c>
      <c r="B16599" s="366">
        <v>22.37</v>
      </c>
    </row>
    <row r="16600" spans="1:2">
      <c r="A16600" s="365" t="s">
        <v>16730</v>
      </c>
      <c r="B16600" s="366">
        <v>30.12</v>
      </c>
    </row>
    <row r="16601" spans="1:2">
      <c r="A16601" s="365" t="s">
        <v>16731</v>
      </c>
      <c r="B16601" s="366">
        <v>26.1</v>
      </c>
    </row>
    <row r="16602" spans="1:2">
      <c r="A16602" s="365" t="s">
        <v>16732</v>
      </c>
      <c r="B16602" s="366">
        <v>34.42</v>
      </c>
    </row>
    <row r="16603" spans="1:2">
      <c r="A16603" s="365" t="s">
        <v>16733</v>
      </c>
      <c r="B16603" s="366">
        <v>29.82</v>
      </c>
    </row>
    <row r="16604" spans="1:2">
      <c r="A16604" s="365" t="s">
        <v>16734</v>
      </c>
      <c r="B16604" s="366">
        <v>38.72</v>
      </c>
    </row>
    <row r="16605" spans="1:2">
      <c r="A16605" s="365" t="s">
        <v>16735</v>
      </c>
      <c r="B16605" s="366">
        <v>33.549999999999997</v>
      </c>
    </row>
    <row r="16606" spans="1:2">
      <c r="A16606" s="365" t="s">
        <v>16736</v>
      </c>
      <c r="B16606" s="366">
        <v>7.67</v>
      </c>
    </row>
    <row r="16607" spans="1:2">
      <c r="A16607" s="365" t="s">
        <v>16737</v>
      </c>
      <c r="B16607" s="366">
        <v>6.69</v>
      </c>
    </row>
    <row r="16608" spans="1:2">
      <c r="A16608" s="365" t="s">
        <v>16738</v>
      </c>
      <c r="B16608" s="366">
        <v>8.8699999999999992</v>
      </c>
    </row>
    <row r="16609" spans="1:2">
      <c r="A16609" s="365" t="s">
        <v>16739</v>
      </c>
      <c r="B16609" s="366">
        <v>7.76</v>
      </c>
    </row>
    <row r="16610" spans="1:2">
      <c r="A16610" s="365" t="s">
        <v>16740</v>
      </c>
      <c r="B16610" s="366">
        <v>11.13</v>
      </c>
    </row>
    <row r="16611" spans="1:2">
      <c r="A16611" s="365" t="s">
        <v>16741</v>
      </c>
      <c r="B16611" s="366">
        <v>9.75</v>
      </c>
    </row>
    <row r="16612" spans="1:2">
      <c r="A16612" s="365" t="s">
        <v>16742</v>
      </c>
      <c r="B16612" s="366">
        <v>16.739999999999998</v>
      </c>
    </row>
    <row r="16613" spans="1:2">
      <c r="A16613" s="365" t="s">
        <v>16743</v>
      </c>
      <c r="B16613" s="366">
        <v>14.67</v>
      </c>
    </row>
    <row r="16614" spans="1:2">
      <c r="A16614" s="365" t="s">
        <v>16744</v>
      </c>
      <c r="B16614" s="366">
        <v>22.86</v>
      </c>
    </row>
    <row r="16615" spans="1:2">
      <c r="A16615" s="365" t="s">
        <v>16745</v>
      </c>
      <c r="B16615" s="366">
        <v>20.100000000000001</v>
      </c>
    </row>
    <row r="16616" spans="1:2">
      <c r="A16616" s="365" t="s">
        <v>16746</v>
      </c>
      <c r="B16616" s="366">
        <v>28.83</v>
      </c>
    </row>
    <row r="16617" spans="1:2">
      <c r="A16617" s="365" t="s">
        <v>16747</v>
      </c>
      <c r="B16617" s="366">
        <v>25.39</v>
      </c>
    </row>
    <row r="16618" spans="1:2">
      <c r="A16618" s="365" t="s">
        <v>16748</v>
      </c>
      <c r="B16618" s="366">
        <v>36.03</v>
      </c>
    </row>
    <row r="16619" spans="1:2">
      <c r="A16619" s="365" t="s">
        <v>16749</v>
      </c>
      <c r="B16619" s="366">
        <v>31.72</v>
      </c>
    </row>
    <row r="16620" spans="1:2">
      <c r="A16620" s="365" t="s">
        <v>16750</v>
      </c>
      <c r="B16620" s="366">
        <v>40.64</v>
      </c>
    </row>
    <row r="16621" spans="1:2">
      <c r="A16621" s="365" t="s">
        <v>16751</v>
      </c>
      <c r="B16621" s="366">
        <v>35.81</v>
      </c>
    </row>
    <row r="16622" spans="1:2">
      <c r="A16622" s="365" t="s">
        <v>16752</v>
      </c>
      <c r="B16622" s="366">
        <v>52.11</v>
      </c>
    </row>
    <row r="16623" spans="1:2">
      <c r="A16623" s="365" t="s">
        <v>16753</v>
      </c>
      <c r="B16623" s="366">
        <v>45.9</v>
      </c>
    </row>
    <row r="16624" spans="1:2">
      <c r="A16624" s="365" t="s">
        <v>16754</v>
      </c>
      <c r="B16624" s="366">
        <v>13.93</v>
      </c>
    </row>
    <row r="16625" spans="1:2">
      <c r="A16625" s="365" t="s">
        <v>16755</v>
      </c>
      <c r="B16625" s="366">
        <v>12.12</v>
      </c>
    </row>
    <row r="16626" spans="1:2">
      <c r="A16626" s="365" t="s">
        <v>16756</v>
      </c>
      <c r="B16626" s="366">
        <v>67.8</v>
      </c>
    </row>
    <row r="16627" spans="1:2">
      <c r="A16627" s="365" t="s">
        <v>16757</v>
      </c>
      <c r="B16627" s="366">
        <v>58.8</v>
      </c>
    </row>
    <row r="16628" spans="1:2">
      <c r="A16628" s="365" t="s">
        <v>16758</v>
      </c>
      <c r="B16628" s="366">
        <v>22.55</v>
      </c>
    </row>
    <row r="16629" spans="1:2">
      <c r="A16629" s="365" t="s">
        <v>16759</v>
      </c>
      <c r="B16629" s="366">
        <v>19.670000000000002</v>
      </c>
    </row>
    <row r="16630" spans="1:2">
      <c r="A16630" s="365" t="s">
        <v>16760</v>
      </c>
      <c r="B16630" s="366">
        <v>108.08</v>
      </c>
    </row>
    <row r="16631" spans="1:2">
      <c r="A16631" s="365" t="s">
        <v>16761</v>
      </c>
      <c r="B16631" s="366">
        <v>93.79</v>
      </c>
    </row>
    <row r="16632" spans="1:2">
      <c r="A16632" s="365" t="s">
        <v>16762</v>
      </c>
      <c r="B16632" s="366">
        <v>32.880000000000003</v>
      </c>
    </row>
    <row r="16633" spans="1:2">
      <c r="A16633" s="365" t="s">
        <v>16763</v>
      </c>
      <c r="B16633" s="366">
        <v>28.76</v>
      </c>
    </row>
    <row r="16634" spans="1:2">
      <c r="A16634" s="365" t="s">
        <v>16764</v>
      </c>
      <c r="B16634" s="366">
        <v>155.08000000000001</v>
      </c>
    </row>
    <row r="16635" spans="1:2">
      <c r="A16635" s="365" t="s">
        <v>16765</v>
      </c>
      <c r="B16635" s="366">
        <v>134.63999999999999</v>
      </c>
    </row>
    <row r="16636" spans="1:2">
      <c r="A16636" s="365" t="s">
        <v>16766</v>
      </c>
      <c r="B16636" s="366">
        <v>19.05</v>
      </c>
    </row>
    <row r="16637" spans="1:2">
      <c r="A16637" s="365" t="s">
        <v>16767</v>
      </c>
      <c r="B16637" s="366">
        <v>16.66</v>
      </c>
    </row>
    <row r="16638" spans="1:2">
      <c r="A16638" s="365" t="s">
        <v>16768</v>
      </c>
      <c r="B16638" s="366">
        <v>21.04</v>
      </c>
    </row>
    <row r="16639" spans="1:2">
      <c r="A16639" s="365" t="s">
        <v>16769</v>
      </c>
      <c r="B16639" s="366">
        <v>18.399999999999999</v>
      </c>
    </row>
    <row r="16640" spans="1:2">
      <c r="A16640" s="365" t="s">
        <v>16770</v>
      </c>
      <c r="B16640" s="366">
        <v>25.87</v>
      </c>
    </row>
    <row r="16641" spans="1:2">
      <c r="A16641" s="365" t="s">
        <v>16771</v>
      </c>
      <c r="B16641" s="366">
        <v>22.68</v>
      </c>
    </row>
    <row r="16642" spans="1:2">
      <c r="A16642" s="365" t="s">
        <v>16772</v>
      </c>
      <c r="B16642" s="366">
        <v>30.49</v>
      </c>
    </row>
    <row r="16643" spans="1:2">
      <c r="A16643" s="365" t="s">
        <v>16773</v>
      </c>
      <c r="B16643" s="366">
        <v>26.75</v>
      </c>
    </row>
    <row r="16644" spans="1:2">
      <c r="A16644" s="365" t="s">
        <v>16774</v>
      </c>
      <c r="B16644" s="366">
        <v>40.08</v>
      </c>
    </row>
    <row r="16645" spans="1:2">
      <c r="A16645" s="365" t="s">
        <v>16775</v>
      </c>
      <c r="B16645" s="366">
        <v>35.11</v>
      </c>
    </row>
    <row r="16646" spans="1:2">
      <c r="A16646" s="365" t="s">
        <v>16776</v>
      </c>
      <c r="B16646" s="366">
        <v>69.180000000000007</v>
      </c>
    </row>
    <row r="16647" spans="1:2">
      <c r="A16647" s="365" t="s">
        <v>16777</v>
      </c>
      <c r="B16647" s="366">
        <v>60.65</v>
      </c>
    </row>
    <row r="16648" spans="1:2">
      <c r="A16648" s="365" t="s">
        <v>16778</v>
      </c>
      <c r="B16648" s="366">
        <v>113.48</v>
      </c>
    </row>
    <row r="16649" spans="1:2">
      <c r="A16649" s="365" t="s">
        <v>16779</v>
      </c>
      <c r="B16649" s="366">
        <v>99.25</v>
      </c>
    </row>
    <row r="16650" spans="1:2">
      <c r="A16650" s="365" t="s">
        <v>16780</v>
      </c>
      <c r="B16650" s="366">
        <v>129.05000000000001</v>
      </c>
    </row>
    <row r="16651" spans="1:2">
      <c r="A16651" s="365" t="s">
        <v>16781</v>
      </c>
      <c r="B16651" s="366">
        <v>113.27</v>
      </c>
    </row>
    <row r="16652" spans="1:2">
      <c r="A16652" s="365" t="s">
        <v>16782</v>
      </c>
      <c r="B16652" s="366">
        <v>159.80000000000001</v>
      </c>
    </row>
    <row r="16653" spans="1:2">
      <c r="A16653" s="365" t="s">
        <v>16783</v>
      </c>
      <c r="B16653" s="366">
        <v>140.69</v>
      </c>
    </row>
    <row r="16654" spans="1:2">
      <c r="A16654" s="365" t="s">
        <v>16784</v>
      </c>
      <c r="B16654" s="366">
        <v>40.479999999999997</v>
      </c>
    </row>
    <row r="16655" spans="1:2">
      <c r="A16655" s="365" t="s">
        <v>16785</v>
      </c>
      <c r="B16655" s="366">
        <v>39.619999999999997</v>
      </c>
    </row>
    <row r="16656" spans="1:2">
      <c r="A16656" s="365" t="s">
        <v>16786</v>
      </c>
      <c r="B16656" s="366">
        <v>51.7</v>
      </c>
    </row>
    <row r="16657" spans="1:2">
      <c r="A16657" s="365" t="s">
        <v>16787</v>
      </c>
      <c r="B16657" s="366">
        <v>50.73</v>
      </c>
    </row>
    <row r="16658" spans="1:2">
      <c r="A16658" s="365" t="s">
        <v>16788</v>
      </c>
      <c r="B16658" s="366">
        <v>59.28</v>
      </c>
    </row>
    <row r="16659" spans="1:2">
      <c r="A16659" s="365" t="s">
        <v>16789</v>
      </c>
      <c r="B16659" s="366">
        <v>58.13</v>
      </c>
    </row>
    <row r="16660" spans="1:2">
      <c r="A16660" s="365" t="s">
        <v>16790</v>
      </c>
      <c r="B16660" s="366">
        <v>65.48</v>
      </c>
    </row>
    <row r="16661" spans="1:2">
      <c r="A16661" s="365" t="s">
        <v>16791</v>
      </c>
      <c r="B16661" s="366">
        <v>64.22</v>
      </c>
    </row>
    <row r="16662" spans="1:2">
      <c r="A16662" s="365" t="s">
        <v>16792</v>
      </c>
      <c r="B16662" s="366">
        <v>70.2</v>
      </c>
    </row>
    <row r="16663" spans="1:2">
      <c r="A16663" s="365" t="s">
        <v>16793</v>
      </c>
      <c r="B16663" s="366">
        <v>68.88</v>
      </c>
    </row>
    <row r="16664" spans="1:2">
      <c r="A16664" s="365" t="s">
        <v>16794</v>
      </c>
      <c r="B16664" s="366">
        <v>116.18</v>
      </c>
    </row>
    <row r="16665" spans="1:2">
      <c r="A16665" s="365" t="s">
        <v>16795</v>
      </c>
      <c r="B16665" s="366">
        <v>114.74</v>
      </c>
    </row>
    <row r="16666" spans="1:2">
      <c r="A16666" s="365" t="s">
        <v>16796</v>
      </c>
      <c r="B16666" s="366">
        <v>135.07</v>
      </c>
    </row>
    <row r="16667" spans="1:2">
      <c r="A16667" s="365" t="s">
        <v>16797</v>
      </c>
      <c r="B16667" s="366">
        <v>133.46</v>
      </c>
    </row>
    <row r="16668" spans="1:2">
      <c r="A16668" s="365" t="s">
        <v>16798</v>
      </c>
      <c r="B16668" s="366">
        <v>141.19999999999999</v>
      </c>
    </row>
    <row r="16669" spans="1:2">
      <c r="A16669" s="365" t="s">
        <v>16799</v>
      </c>
      <c r="B16669" s="366">
        <v>139.47</v>
      </c>
    </row>
    <row r="16670" spans="1:2">
      <c r="A16670" s="365" t="s">
        <v>16800</v>
      </c>
      <c r="B16670" s="366">
        <v>179.43</v>
      </c>
    </row>
    <row r="16671" spans="1:2">
      <c r="A16671" s="365" t="s">
        <v>16801</v>
      </c>
      <c r="B16671" s="366">
        <v>177.42</v>
      </c>
    </row>
    <row r="16672" spans="1:2">
      <c r="A16672" s="365" t="s">
        <v>16802</v>
      </c>
      <c r="B16672" s="366">
        <v>26.02</v>
      </c>
    </row>
    <row r="16673" spans="1:2">
      <c r="A16673" s="365" t="s">
        <v>16803</v>
      </c>
      <c r="B16673" s="366">
        <v>26.02</v>
      </c>
    </row>
    <row r="16674" spans="1:2">
      <c r="A16674" s="365" t="s">
        <v>16804</v>
      </c>
      <c r="B16674" s="366">
        <v>27.32</v>
      </c>
    </row>
    <row r="16675" spans="1:2">
      <c r="A16675" s="365" t="s">
        <v>16805</v>
      </c>
      <c r="B16675" s="366">
        <v>27.32</v>
      </c>
    </row>
    <row r="16676" spans="1:2">
      <c r="A16676" s="365" t="s">
        <v>16806</v>
      </c>
      <c r="B16676" s="366">
        <v>31.97</v>
      </c>
    </row>
    <row r="16677" spans="1:2">
      <c r="A16677" s="365" t="s">
        <v>16807</v>
      </c>
      <c r="B16677" s="366">
        <v>31.97</v>
      </c>
    </row>
    <row r="16678" spans="1:2">
      <c r="A16678" s="365" t="s">
        <v>16808</v>
      </c>
      <c r="B16678" s="366">
        <v>20.63</v>
      </c>
    </row>
    <row r="16679" spans="1:2">
      <c r="A16679" s="365" t="s">
        <v>16809</v>
      </c>
      <c r="B16679" s="366">
        <v>20.63</v>
      </c>
    </row>
    <row r="16680" spans="1:2">
      <c r="A16680" s="365" t="s">
        <v>16810</v>
      </c>
      <c r="B16680" s="366">
        <v>23.7</v>
      </c>
    </row>
    <row r="16681" spans="1:2">
      <c r="A16681" s="365" t="s">
        <v>16811</v>
      </c>
      <c r="B16681" s="366">
        <v>23.7</v>
      </c>
    </row>
    <row r="16682" spans="1:2">
      <c r="A16682" s="365" t="s">
        <v>16812</v>
      </c>
      <c r="B16682" s="366">
        <v>25.02</v>
      </c>
    </row>
    <row r="16683" spans="1:2">
      <c r="A16683" s="365" t="s">
        <v>16813</v>
      </c>
      <c r="B16683" s="366">
        <v>25.02</v>
      </c>
    </row>
    <row r="16684" spans="1:2">
      <c r="A16684" s="365" t="s">
        <v>16814</v>
      </c>
      <c r="B16684" s="366">
        <v>2238.9</v>
      </c>
    </row>
    <row r="16685" spans="1:2">
      <c r="A16685" s="365" t="s">
        <v>16815</v>
      </c>
      <c r="B16685" s="366">
        <v>2099.41</v>
      </c>
    </row>
    <row r="16686" spans="1:2">
      <c r="A16686" s="365" t="s">
        <v>16816</v>
      </c>
      <c r="B16686" s="366">
        <v>2490.7800000000002</v>
      </c>
    </row>
    <row r="16687" spans="1:2">
      <c r="A16687" s="365" t="s">
        <v>16817</v>
      </c>
      <c r="B16687" s="366">
        <v>2351.31</v>
      </c>
    </row>
    <row r="16688" spans="1:2">
      <c r="A16688" s="365" t="s">
        <v>16818</v>
      </c>
      <c r="B16688" s="366">
        <v>3050.15</v>
      </c>
    </row>
    <row r="16689" spans="1:2">
      <c r="A16689" s="365" t="s">
        <v>16819</v>
      </c>
      <c r="B16689" s="366">
        <v>2822.87</v>
      </c>
    </row>
    <row r="16690" spans="1:2">
      <c r="A16690" s="365" t="s">
        <v>16820</v>
      </c>
      <c r="B16690" s="366">
        <v>3335.93</v>
      </c>
    </row>
    <row r="16691" spans="1:2">
      <c r="A16691" s="365" t="s">
        <v>16821</v>
      </c>
      <c r="B16691" s="366">
        <v>3108.66</v>
      </c>
    </row>
    <row r="16692" spans="1:2">
      <c r="A16692" s="365" t="s">
        <v>16822</v>
      </c>
      <c r="B16692" s="366">
        <v>4310.4799999999996</v>
      </c>
    </row>
    <row r="16693" spans="1:2">
      <c r="A16693" s="365" t="s">
        <v>16823</v>
      </c>
      <c r="B16693" s="366">
        <v>3989.88</v>
      </c>
    </row>
    <row r="16694" spans="1:2">
      <c r="A16694" s="365" t="s">
        <v>16824</v>
      </c>
      <c r="B16694" s="366">
        <v>4526.5200000000004</v>
      </c>
    </row>
    <row r="16695" spans="1:2">
      <c r="A16695" s="365" t="s">
        <v>16825</v>
      </c>
      <c r="B16695" s="366">
        <v>4209.53</v>
      </c>
    </row>
    <row r="16696" spans="1:2">
      <c r="A16696" s="365" t="s">
        <v>16826</v>
      </c>
      <c r="B16696" s="366">
        <v>5434.02</v>
      </c>
    </row>
    <row r="16697" spans="1:2">
      <c r="A16697" s="365" t="s">
        <v>16827</v>
      </c>
      <c r="B16697" s="366">
        <v>5095.17</v>
      </c>
    </row>
    <row r="16698" spans="1:2">
      <c r="A16698" s="365" t="s">
        <v>16828</v>
      </c>
      <c r="B16698" s="366">
        <v>6436.9</v>
      </c>
    </row>
    <row r="16699" spans="1:2">
      <c r="A16699" s="365" t="s">
        <v>16829</v>
      </c>
      <c r="B16699" s="366">
        <v>5997.93</v>
      </c>
    </row>
    <row r="16700" spans="1:2">
      <c r="A16700" s="365" t="s">
        <v>16830</v>
      </c>
      <c r="B16700" s="366">
        <v>148.02000000000001</v>
      </c>
    </row>
    <row r="16701" spans="1:2">
      <c r="A16701" s="365" t="s">
        <v>16831</v>
      </c>
      <c r="B16701" s="366">
        <v>148.02000000000001</v>
      </c>
    </row>
    <row r="16702" spans="1:2">
      <c r="A16702" s="365" t="s">
        <v>16832</v>
      </c>
      <c r="B16702" s="366">
        <v>220.32</v>
      </c>
    </row>
    <row r="16703" spans="1:2">
      <c r="A16703" s="365" t="s">
        <v>16833</v>
      </c>
      <c r="B16703" s="366">
        <v>220.32</v>
      </c>
    </row>
    <row r="16704" spans="1:2">
      <c r="A16704" s="365" t="s">
        <v>16834</v>
      </c>
      <c r="B16704" s="366">
        <v>290.45</v>
      </c>
    </row>
    <row r="16705" spans="1:2">
      <c r="A16705" s="365" t="s">
        <v>16835</v>
      </c>
      <c r="B16705" s="366">
        <v>290.45</v>
      </c>
    </row>
    <row r="16706" spans="1:2">
      <c r="A16706" s="365" t="s">
        <v>16836</v>
      </c>
      <c r="B16706" s="366">
        <v>457.01</v>
      </c>
    </row>
    <row r="16707" spans="1:2">
      <c r="A16707" s="365" t="s">
        <v>16837</v>
      </c>
      <c r="B16707" s="366">
        <v>457.01</v>
      </c>
    </row>
    <row r="16708" spans="1:2">
      <c r="A16708" s="365" t="s">
        <v>16838</v>
      </c>
      <c r="B16708" s="366">
        <v>127.02</v>
      </c>
    </row>
    <row r="16709" spans="1:2">
      <c r="A16709" s="365" t="s">
        <v>16839</v>
      </c>
      <c r="B16709" s="366">
        <v>127.02</v>
      </c>
    </row>
    <row r="16710" spans="1:2">
      <c r="A16710" s="365" t="s">
        <v>16840</v>
      </c>
      <c r="B16710" s="366">
        <v>191.1</v>
      </c>
    </row>
    <row r="16711" spans="1:2">
      <c r="A16711" s="365" t="s">
        <v>16841</v>
      </c>
      <c r="B16711" s="366">
        <v>191.1</v>
      </c>
    </row>
    <row r="16712" spans="1:2">
      <c r="A16712" s="365" t="s">
        <v>16842</v>
      </c>
      <c r="B16712" s="366">
        <v>92.69</v>
      </c>
    </row>
    <row r="16713" spans="1:2">
      <c r="A16713" s="365" t="s">
        <v>16843</v>
      </c>
      <c r="B16713" s="366">
        <v>92.69</v>
      </c>
    </row>
    <row r="16714" spans="1:2">
      <c r="A16714" s="365" t="s">
        <v>16844</v>
      </c>
      <c r="B16714" s="366">
        <v>112.74</v>
      </c>
    </row>
    <row r="16715" spans="1:2">
      <c r="A16715" s="365" t="s">
        <v>16845</v>
      </c>
      <c r="B16715" s="366">
        <v>112.74</v>
      </c>
    </row>
    <row r="16716" spans="1:2">
      <c r="A16716" s="365" t="s">
        <v>16846</v>
      </c>
      <c r="B16716" s="366">
        <v>1072.0899999999999</v>
      </c>
    </row>
    <row r="16717" spans="1:2">
      <c r="A16717" s="365" t="s">
        <v>16847</v>
      </c>
      <c r="B16717" s="366">
        <v>1072.0899999999999</v>
      </c>
    </row>
    <row r="16718" spans="1:2">
      <c r="A16718" s="365" t="s">
        <v>16848</v>
      </c>
      <c r="B16718" s="366">
        <v>1165.3</v>
      </c>
    </row>
    <row r="16719" spans="1:2">
      <c r="A16719" s="365" t="s">
        <v>16849</v>
      </c>
      <c r="B16719" s="366">
        <v>1165.3</v>
      </c>
    </row>
    <row r="16720" spans="1:2">
      <c r="A16720" s="365" t="s">
        <v>16850</v>
      </c>
      <c r="B16720" s="366">
        <v>2580.89</v>
      </c>
    </row>
    <row r="16721" spans="1:2">
      <c r="A16721" s="365" t="s">
        <v>16851</v>
      </c>
      <c r="B16721" s="366">
        <v>2580.89</v>
      </c>
    </row>
    <row r="16722" spans="1:2">
      <c r="A16722" s="365" t="s">
        <v>16852</v>
      </c>
      <c r="B16722" s="366">
        <v>2835.94</v>
      </c>
    </row>
    <row r="16723" spans="1:2">
      <c r="A16723" s="365" t="s">
        <v>16853</v>
      </c>
      <c r="B16723" s="366">
        <v>2835.94</v>
      </c>
    </row>
    <row r="16724" spans="1:2">
      <c r="A16724" s="365" t="s">
        <v>16854</v>
      </c>
      <c r="B16724" s="366">
        <v>3914.83</v>
      </c>
    </row>
    <row r="16725" spans="1:2">
      <c r="A16725" s="365" t="s">
        <v>16855</v>
      </c>
      <c r="B16725" s="366">
        <v>3914.83</v>
      </c>
    </row>
    <row r="16726" spans="1:2">
      <c r="A16726" s="365" t="s">
        <v>16856</v>
      </c>
      <c r="B16726" s="366">
        <v>4618.71</v>
      </c>
    </row>
    <row r="16727" spans="1:2">
      <c r="A16727" s="365" t="s">
        <v>16857</v>
      </c>
      <c r="B16727" s="366">
        <v>4618.71</v>
      </c>
    </row>
    <row r="16728" spans="1:2">
      <c r="A16728" s="365" t="s">
        <v>16858</v>
      </c>
      <c r="B16728" s="366">
        <v>6275.78</v>
      </c>
    </row>
    <row r="16729" spans="1:2">
      <c r="A16729" s="365" t="s">
        <v>16859</v>
      </c>
      <c r="B16729" s="366">
        <v>6275.78</v>
      </c>
    </row>
    <row r="16730" spans="1:2">
      <c r="A16730" s="365" t="s">
        <v>16860</v>
      </c>
      <c r="B16730" s="366">
        <v>945.41</v>
      </c>
    </row>
    <row r="16731" spans="1:2">
      <c r="A16731" s="365" t="s">
        <v>16861</v>
      </c>
      <c r="B16731" s="366">
        <v>945.41</v>
      </c>
    </row>
    <row r="16732" spans="1:2">
      <c r="A16732" s="365" t="s">
        <v>16862</v>
      </c>
      <c r="B16732" s="366">
        <v>1113.26</v>
      </c>
    </row>
    <row r="16733" spans="1:2">
      <c r="A16733" s="365" t="s">
        <v>16863</v>
      </c>
      <c r="B16733" s="366">
        <v>1113.26</v>
      </c>
    </row>
    <row r="16734" spans="1:2">
      <c r="A16734" s="365" t="s">
        <v>16864</v>
      </c>
      <c r="B16734" s="366">
        <v>1206.48</v>
      </c>
    </row>
    <row r="16735" spans="1:2">
      <c r="A16735" s="365" t="s">
        <v>16865</v>
      </c>
      <c r="B16735" s="366">
        <v>1206.48</v>
      </c>
    </row>
    <row r="16736" spans="1:2">
      <c r="A16736" s="365" t="s">
        <v>16866</v>
      </c>
      <c r="B16736" s="366">
        <v>2688.8</v>
      </c>
    </row>
    <row r="16737" spans="1:2">
      <c r="A16737" s="365" t="s">
        <v>16867</v>
      </c>
      <c r="B16737" s="366">
        <v>2688.8</v>
      </c>
    </row>
    <row r="16738" spans="1:2">
      <c r="A16738" s="365" t="s">
        <v>16868</v>
      </c>
      <c r="B16738" s="366">
        <v>2925.93</v>
      </c>
    </row>
    <row r="16739" spans="1:2">
      <c r="A16739" s="365" t="s">
        <v>16869</v>
      </c>
      <c r="B16739" s="366">
        <v>2925.93</v>
      </c>
    </row>
    <row r="16740" spans="1:2">
      <c r="A16740" s="365" t="s">
        <v>16870</v>
      </c>
      <c r="B16740" s="366">
        <v>4241.7</v>
      </c>
    </row>
    <row r="16741" spans="1:2">
      <c r="A16741" s="365" t="s">
        <v>16871</v>
      </c>
      <c r="B16741" s="366">
        <v>4241.7</v>
      </c>
    </row>
    <row r="16742" spans="1:2">
      <c r="A16742" s="365" t="s">
        <v>16872</v>
      </c>
      <c r="B16742" s="366">
        <v>4712.95</v>
      </c>
    </row>
    <row r="16743" spans="1:2">
      <c r="A16743" s="365" t="s">
        <v>16873</v>
      </c>
      <c r="B16743" s="366">
        <v>4712.95</v>
      </c>
    </row>
    <row r="16744" spans="1:2">
      <c r="A16744" s="365" t="s">
        <v>16874</v>
      </c>
      <c r="B16744" s="366">
        <v>6388.85</v>
      </c>
    </row>
    <row r="16745" spans="1:2">
      <c r="A16745" s="365" t="s">
        <v>16875</v>
      </c>
      <c r="B16745" s="366">
        <v>6388.85</v>
      </c>
    </row>
    <row r="16746" spans="1:2">
      <c r="A16746" s="365" t="s">
        <v>16876</v>
      </c>
      <c r="B16746" s="366">
        <v>1029.71</v>
      </c>
    </row>
    <row r="16747" spans="1:2">
      <c r="A16747" s="365" t="s">
        <v>16877</v>
      </c>
      <c r="B16747" s="366">
        <v>1029.71</v>
      </c>
    </row>
    <row r="16748" spans="1:2">
      <c r="A16748" s="365" t="s">
        <v>16878</v>
      </c>
      <c r="B16748" s="366">
        <v>215.67</v>
      </c>
    </row>
    <row r="16749" spans="1:2">
      <c r="A16749" s="365" t="s">
        <v>16879</v>
      </c>
      <c r="B16749" s="366">
        <v>207.62</v>
      </c>
    </row>
    <row r="16750" spans="1:2">
      <c r="A16750" s="365" t="s">
        <v>16880</v>
      </c>
      <c r="B16750" s="366">
        <v>300.19</v>
      </c>
    </row>
    <row r="16751" spans="1:2">
      <c r="A16751" s="365" t="s">
        <v>16881</v>
      </c>
      <c r="B16751" s="366">
        <v>290.99</v>
      </c>
    </row>
    <row r="16752" spans="1:2">
      <c r="A16752" s="365" t="s">
        <v>16882</v>
      </c>
      <c r="B16752" s="366">
        <v>382.43</v>
      </c>
    </row>
    <row r="16753" spans="1:2">
      <c r="A16753" s="365" t="s">
        <v>16883</v>
      </c>
      <c r="B16753" s="366">
        <v>372.09</v>
      </c>
    </row>
    <row r="16754" spans="1:2">
      <c r="A16754" s="365" t="s">
        <v>16884</v>
      </c>
      <c r="B16754" s="366">
        <v>43.03</v>
      </c>
    </row>
    <row r="16755" spans="1:2">
      <c r="A16755" s="365" t="s">
        <v>16885</v>
      </c>
      <c r="B16755" s="366">
        <v>37.28</v>
      </c>
    </row>
    <row r="16756" spans="1:2">
      <c r="A16756" s="365" t="s">
        <v>16886</v>
      </c>
      <c r="B16756" s="366">
        <v>46.04</v>
      </c>
    </row>
    <row r="16757" spans="1:2">
      <c r="A16757" s="365" t="s">
        <v>16887</v>
      </c>
      <c r="B16757" s="366">
        <v>39.89</v>
      </c>
    </row>
    <row r="16758" spans="1:2">
      <c r="A16758" s="365" t="s">
        <v>16888</v>
      </c>
      <c r="B16758" s="366">
        <v>56.37</v>
      </c>
    </row>
    <row r="16759" spans="1:2">
      <c r="A16759" s="365" t="s">
        <v>16889</v>
      </c>
      <c r="B16759" s="366">
        <v>48.84</v>
      </c>
    </row>
    <row r="16760" spans="1:2">
      <c r="A16760" s="365" t="s">
        <v>16890</v>
      </c>
      <c r="B16760" s="366">
        <v>77.459999999999994</v>
      </c>
    </row>
    <row r="16761" spans="1:2">
      <c r="A16761" s="365" t="s">
        <v>16891</v>
      </c>
      <c r="B16761" s="366">
        <v>67.11</v>
      </c>
    </row>
    <row r="16762" spans="1:2">
      <c r="A16762" s="365" t="s">
        <v>16892</v>
      </c>
      <c r="B16762" s="366">
        <v>118.34</v>
      </c>
    </row>
    <row r="16763" spans="1:2">
      <c r="A16763" s="365" t="s">
        <v>16893</v>
      </c>
      <c r="B16763" s="366">
        <v>102.53</v>
      </c>
    </row>
    <row r="16764" spans="1:2">
      <c r="A16764" s="365" t="s">
        <v>16894</v>
      </c>
      <c r="B16764" s="366">
        <v>160.08000000000001</v>
      </c>
    </row>
    <row r="16765" spans="1:2">
      <c r="A16765" s="365" t="s">
        <v>16895</v>
      </c>
      <c r="B16765" s="366">
        <v>138.69999999999999</v>
      </c>
    </row>
    <row r="16766" spans="1:2">
      <c r="A16766" s="365" t="s">
        <v>16896</v>
      </c>
      <c r="B16766" s="366">
        <v>17.21</v>
      </c>
    </row>
    <row r="16767" spans="1:2">
      <c r="A16767" s="365" t="s">
        <v>16897</v>
      </c>
      <c r="B16767" s="366">
        <v>14.91</v>
      </c>
    </row>
    <row r="16768" spans="1:2">
      <c r="A16768" s="365" t="s">
        <v>16898</v>
      </c>
      <c r="B16768" s="366">
        <v>20.65</v>
      </c>
    </row>
    <row r="16769" spans="1:2">
      <c r="A16769" s="365" t="s">
        <v>16899</v>
      </c>
      <c r="B16769" s="366">
        <v>17.89</v>
      </c>
    </row>
    <row r="16770" spans="1:2">
      <c r="A16770" s="365" t="s">
        <v>16900</v>
      </c>
      <c r="B16770" s="366">
        <v>13.77</v>
      </c>
    </row>
    <row r="16771" spans="1:2">
      <c r="A16771" s="365" t="s">
        <v>16901</v>
      </c>
      <c r="B16771" s="366">
        <v>11.93</v>
      </c>
    </row>
    <row r="16772" spans="1:2">
      <c r="A16772" s="365" t="s">
        <v>128</v>
      </c>
      <c r="B16772" s="366">
        <v>22.37</v>
      </c>
    </row>
    <row r="16773" spans="1:2">
      <c r="A16773" s="365" t="s">
        <v>16902</v>
      </c>
      <c r="B16773" s="366">
        <v>19.38</v>
      </c>
    </row>
    <row r="16774" spans="1:2">
      <c r="A16774" s="365" t="s">
        <v>16903</v>
      </c>
      <c r="B16774" s="366">
        <v>15.49</v>
      </c>
    </row>
    <row r="16775" spans="1:2">
      <c r="A16775" s="365" t="s">
        <v>16904</v>
      </c>
      <c r="B16775" s="366">
        <v>13.42</v>
      </c>
    </row>
    <row r="16776" spans="1:2">
      <c r="A16776" s="365" t="s">
        <v>16905</v>
      </c>
      <c r="B16776" s="366">
        <v>24.09</v>
      </c>
    </row>
    <row r="16777" spans="1:2">
      <c r="A16777" s="365" t="s">
        <v>16906</v>
      </c>
      <c r="B16777" s="366">
        <v>20.88</v>
      </c>
    </row>
    <row r="16778" spans="1:2">
      <c r="A16778" s="365" t="s">
        <v>16907</v>
      </c>
      <c r="B16778" s="366">
        <v>17.64</v>
      </c>
    </row>
    <row r="16779" spans="1:2">
      <c r="A16779" s="365" t="s">
        <v>16908</v>
      </c>
      <c r="B16779" s="366">
        <v>15.28</v>
      </c>
    </row>
    <row r="16780" spans="1:2">
      <c r="A16780" s="365" t="s">
        <v>16909</v>
      </c>
      <c r="B16780" s="366">
        <v>26.25</v>
      </c>
    </row>
    <row r="16781" spans="1:2">
      <c r="A16781" s="365" t="s">
        <v>16910</v>
      </c>
      <c r="B16781" s="366">
        <v>22.74</v>
      </c>
    </row>
    <row r="16782" spans="1:2">
      <c r="A16782" s="365" t="s">
        <v>16911</v>
      </c>
      <c r="B16782" s="366">
        <v>62.39</v>
      </c>
    </row>
    <row r="16783" spans="1:2">
      <c r="A16783" s="365" t="s">
        <v>16912</v>
      </c>
      <c r="B16783" s="366">
        <v>54.06</v>
      </c>
    </row>
    <row r="16784" spans="1:2">
      <c r="A16784" s="365" t="s">
        <v>16913</v>
      </c>
      <c r="B16784" s="366">
        <v>43.89</v>
      </c>
    </row>
    <row r="16785" spans="1:2">
      <c r="A16785" s="365" t="s">
        <v>16914</v>
      </c>
      <c r="B16785" s="366">
        <v>38.03</v>
      </c>
    </row>
    <row r="16786" spans="1:2">
      <c r="A16786" s="365" t="s">
        <v>16915</v>
      </c>
      <c r="B16786" s="366">
        <v>43.89</v>
      </c>
    </row>
    <row r="16787" spans="1:2">
      <c r="A16787" s="365" t="s">
        <v>16916</v>
      </c>
      <c r="B16787" s="366">
        <v>38.03</v>
      </c>
    </row>
    <row r="16788" spans="1:2">
      <c r="A16788" s="365" t="s">
        <v>16917</v>
      </c>
      <c r="B16788" s="366">
        <v>29.26</v>
      </c>
    </row>
    <row r="16789" spans="1:2">
      <c r="A16789" s="365" t="s">
        <v>16918</v>
      </c>
      <c r="B16789" s="366">
        <v>25.35</v>
      </c>
    </row>
    <row r="16790" spans="1:2">
      <c r="A16790" s="365" t="s">
        <v>16919</v>
      </c>
      <c r="B16790" s="366">
        <v>292.56</v>
      </c>
    </row>
    <row r="16791" spans="1:2">
      <c r="A16791" s="365" t="s">
        <v>16920</v>
      </c>
      <c r="B16791" s="366">
        <v>260.83</v>
      </c>
    </row>
    <row r="16792" spans="1:2">
      <c r="A16792" s="365" t="s">
        <v>16921</v>
      </c>
      <c r="B16792" s="366">
        <v>293.69</v>
      </c>
    </row>
    <row r="16793" spans="1:2">
      <c r="A16793" s="365" t="s">
        <v>16922</v>
      </c>
      <c r="B16793" s="366">
        <v>261.81</v>
      </c>
    </row>
    <row r="16794" spans="1:2">
      <c r="A16794" s="365" t="s">
        <v>16923</v>
      </c>
      <c r="B16794" s="366">
        <v>295.27</v>
      </c>
    </row>
    <row r="16795" spans="1:2">
      <c r="A16795" s="365" t="s">
        <v>16924</v>
      </c>
      <c r="B16795" s="366">
        <v>263.18</v>
      </c>
    </row>
    <row r="16796" spans="1:2">
      <c r="A16796" s="365" t="s">
        <v>16925</v>
      </c>
      <c r="B16796" s="366">
        <v>1771.59</v>
      </c>
    </row>
    <row r="16797" spans="1:2">
      <c r="A16797" s="365" t="s">
        <v>16926</v>
      </c>
      <c r="B16797" s="366">
        <v>1639.35</v>
      </c>
    </row>
    <row r="16798" spans="1:2">
      <c r="A16798" s="365" t="s">
        <v>16927</v>
      </c>
      <c r="B16798" s="366">
        <v>2308.19</v>
      </c>
    </row>
    <row r="16799" spans="1:2">
      <c r="A16799" s="365" t="s">
        <v>16928</v>
      </c>
      <c r="B16799" s="366">
        <v>2137.06</v>
      </c>
    </row>
    <row r="16800" spans="1:2">
      <c r="A16800" s="365" t="s">
        <v>16929</v>
      </c>
      <c r="B16800" s="366">
        <v>2585.19</v>
      </c>
    </row>
    <row r="16801" spans="1:2">
      <c r="A16801" s="365" t="s">
        <v>16930</v>
      </c>
      <c r="B16801" s="366">
        <v>2425.41</v>
      </c>
    </row>
    <row r="16802" spans="1:2">
      <c r="A16802" s="365" t="s">
        <v>16931</v>
      </c>
      <c r="B16802" s="366">
        <v>3648.16</v>
      </c>
    </row>
    <row r="16803" spans="1:2">
      <c r="A16803" s="365" t="s">
        <v>16932</v>
      </c>
      <c r="B16803" s="366">
        <v>3422.9</v>
      </c>
    </row>
    <row r="16804" spans="1:2">
      <c r="A16804" s="365" t="s">
        <v>16933</v>
      </c>
      <c r="B16804" s="366">
        <v>581.17999999999995</v>
      </c>
    </row>
    <row r="16805" spans="1:2">
      <c r="A16805" s="365" t="s">
        <v>16934</v>
      </c>
      <c r="B16805" s="366">
        <v>557.44000000000005</v>
      </c>
    </row>
    <row r="16806" spans="1:2">
      <c r="A16806" s="365" t="s">
        <v>16935</v>
      </c>
      <c r="B16806" s="366">
        <v>336.29</v>
      </c>
    </row>
    <row r="16807" spans="1:2">
      <c r="A16807" s="365" t="s">
        <v>16936</v>
      </c>
      <c r="B16807" s="366">
        <v>324.14</v>
      </c>
    </row>
    <row r="16808" spans="1:2">
      <c r="A16808" s="365" t="s">
        <v>16937</v>
      </c>
      <c r="B16808" s="366">
        <v>720.81</v>
      </c>
    </row>
    <row r="16809" spans="1:2">
      <c r="A16809" s="365" t="s">
        <v>16938</v>
      </c>
      <c r="B16809" s="366">
        <v>688.83</v>
      </c>
    </row>
    <row r="16810" spans="1:2">
      <c r="A16810" s="365" t="s">
        <v>16939</v>
      </c>
      <c r="B16810" s="366">
        <v>1589.75</v>
      </c>
    </row>
    <row r="16811" spans="1:2">
      <c r="A16811" s="365" t="s">
        <v>16940</v>
      </c>
      <c r="B16811" s="366">
        <v>1500.76</v>
      </c>
    </row>
    <row r="16812" spans="1:2">
      <c r="A16812" s="365" t="s">
        <v>16941</v>
      </c>
      <c r="B16812" s="366">
        <v>2016.66</v>
      </c>
    </row>
    <row r="16813" spans="1:2">
      <c r="A16813" s="365" t="s">
        <v>16942</v>
      </c>
      <c r="B16813" s="366">
        <v>1913.76</v>
      </c>
    </row>
    <row r="16814" spans="1:2">
      <c r="A16814" s="365" t="s">
        <v>16943</v>
      </c>
      <c r="B16814" s="366">
        <v>1238</v>
      </c>
    </row>
    <row r="16815" spans="1:2">
      <c r="A16815" s="365" t="s">
        <v>16944</v>
      </c>
      <c r="B16815" s="366">
        <v>1128.07</v>
      </c>
    </row>
    <row r="16816" spans="1:2">
      <c r="A16816" s="365" t="s">
        <v>16945</v>
      </c>
      <c r="B16816" s="366">
        <v>1429.09</v>
      </c>
    </row>
    <row r="16817" spans="1:2">
      <c r="A16817" s="365" t="s">
        <v>16946</v>
      </c>
      <c r="B16817" s="366">
        <v>1312.17</v>
      </c>
    </row>
    <row r="16818" spans="1:2">
      <c r="A16818" s="365" t="s">
        <v>16947</v>
      </c>
      <c r="B16818" s="366">
        <v>1744.58</v>
      </c>
    </row>
    <row r="16819" spans="1:2">
      <c r="A16819" s="365" t="s">
        <v>16948</v>
      </c>
      <c r="B16819" s="366">
        <v>1617.78</v>
      </c>
    </row>
    <row r="16820" spans="1:2">
      <c r="A16820" s="365" t="s">
        <v>16949</v>
      </c>
      <c r="B16820" s="366">
        <v>136.21</v>
      </c>
    </row>
    <row r="16821" spans="1:2">
      <c r="A16821" s="365" t="s">
        <v>16950</v>
      </c>
      <c r="B16821" s="366">
        <v>129.32</v>
      </c>
    </row>
    <row r="16822" spans="1:2">
      <c r="A16822" s="365" t="s">
        <v>16951</v>
      </c>
      <c r="B16822" s="366">
        <v>144.88</v>
      </c>
    </row>
    <row r="16823" spans="1:2">
      <c r="A16823" s="365" t="s">
        <v>16952</v>
      </c>
      <c r="B16823" s="366">
        <v>136.6</v>
      </c>
    </row>
    <row r="16824" spans="1:2">
      <c r="A16824" s="365" t="s">
        <v>16953</v>
      </c>
      <c r="B16824" s="366">
        <v>135.57</v>
      </c>
    </row>
    <row r="16825" spans="1:2">
      <c r="A16825" s="365" t="s">
        <v>16954</v>
      </c>
      <c r="B16825" s="366">
        <v>128.38999999999999</v>
      </c>
    </row>
    <row r="16826" spans="1:2">
      <c r="A16826" s="365" t="s">
        <v>16955</v>
      </c>
      <c r="B16826" s="366">
        <v>159.96</v>
      </c>
    </row>
    <row r="16827" spans="1:2">
      <c r="A16827" s="365" t="s">
        <v>16956</v>
      </c>
      <c r="B16827" s="366">
        <v>151.68</v>
      </c>
    </row>
    <row r="16828" spans="1:2">
      <c r="A16828" s="365" t="s">
        <v>16957</v>
      </c>
      <c r="B16828" s="366">
        <v>46.52</v>
      </c>
    </row>
    <row r="16829" spans="1:2">
      <c r="A16829" s="365" t="s">
        <v>16958</v>
      </c>
      <c r="B16829" s="366">
        <v>45.08</v>
      </c>
    </row>
    <row r="16830" spans="1:2">
      <c r="A16830" s="365" t="s">
        <v>16959</v>
      </c>
      <c r="B16830" s="366">
        <v>57.61</v>
      </c>
    </row>
    <row r="16831" spans="1:2">
      <c r="A16831" s="365" t="s">
        <v>16960</v>
      </c>
      <c r="B16831" s="366">
        <v>55.89</v>
      </c>
    </row>
    <row r="16832" spans="1:2">
      <c r="A16832" s="365" t="s">
        <v>16961</v>
      </c>
      <c r="B16832" s="366">
        <v>1441.21</v>
      </c>
    </row>
    <row r="16833" spans="1:2">
      <c r="A16833" s="365" t="s">
        <v>16962</v>
      </c>
      <c r="B16833" s="366">
        <v>1332.2</v>
      </c>
    </row>
    <row r="16834" spans="1:2">
      <c r="A16834" s="365" t="s">
        <v>16963</v>
      </c>
      <c r="B16834" s="366">
        <v>1985.76</v>
      </c>
    </row>
    <row r="16835" spans="1:2">
      <c r="A16835" s="365" t="s">
        <v>16964</v>
      </c>
      <c r="B16835" s="366">
        <v>1854.94</v>
      </c>
    </row>
    <row r="16836" spans="1:2">
      <c r="A16836" s="365" t="s">
        <v>16965</v>
      </c>
      <c r="B16836" s="366">
        <v>1738.77</v>
      </c>
    </row>
    <row r="16837" spans="1:2">
      <c r="A16837" s="365" t="s">
        <v>16966</v>
      </c>
      <c r="B16837" s="366">
        <v>1611.58</v>
      </c>
    </row>
    <row r="16838" spans="1:2">
      <c r="A16838" s="365" t="s">
        <v>16967</v>
      </c>
      <c r="B16838" s="366">
        <v>2069.4899999999998</v>
      </c>
    </row>
    <row r="16839" spans="1:2">
      <c r="A16839" s="365" t="s">
        <v>16968</v>
      </c>
      <c r="B16839" s="366">
        <v>1916.87</v>
      </c>
    </row>
    <row r="16840" spans="1:2">
      <c r="A16840" s="365" t="s">
        <v>16969</v>
      </c>
      <c r="B16840" s="366">
        <v>2174.5100000000002</v>
      </c>
    </row>
    <row r="16841" spans="1:2">
      <c r="A16841" s="365" t="s">
        <v>16970</v>
      </c>
      <c r="B16841" s="366">
        <v>2029.16</v>
      </c>
    </row>
    <row r="16842" spans="1:2">
      <c r="A16842" s="365" t="s">
        <v>16971</v>
      </c>
      <c r="B16842" s="366">
        <v>2586.7199999999998</v>
      </c>
    </row>
    <row r="16843" spans="1:2">
      <c r="A16843" s="365" t="s">
        <v>16972</v>
      </c>
      <c r="B16843" s="366">
        <v>2412.3000000000002</v>
      </c>
    </row>
    <row r="16844" spans="1:2">
      <c r="A16844" s="365" t="s">
        <v>16973</v>
      </c>
      <c r="B16844" s="366">
        <v>2531.2399999999998</v>
      </c>
    </row>
    <row r="16845" spans="1:2">
      <c r="A16845" s="365" t="s">
        <v>16974</v>
      </c>
      <c r="B16845" s="366">
        <v>2367.7199999999998</v>
      </c>
    </row>
    <row r="16846" spans="1:2">
      <c r="A16846" s="365" t="s">
        <v>16975</v>
      </c>
      <c r="B16846" s="366">
        <v>3012.9</v>
      </c>
    </row>
    <row r="16847" spans="1:2">
      <c r="A16847" s="365" t="s">
        <v>16976</v>
      </c>
      <c r="B16847" s="366">
        <v>2816.68</v>
      </c>
    </row>
    <row r="16848" spans="1:2">
      <c r="A16848" s="365" t="s">
        <v>16977</v>
      </c>
      <c r="B16848" s="366">
        <v>3468.62</v>
      </c>
    </row>
    <row r="16849" spans="1:2">
      <c r="A16849" s="365" t="s">
        <v>16978</v>
      </c>
      <c r="B16849" s="366">
        <v>3286.93</v>
      </c>
    </row>
    <row r="16850" spans="1:2">
      <c r="A16850" s="365" t="s">
        <v>16979</v>
      </c>
      <c r="B16850" s="366">
        <v>4135.8599999999997</v>
      </c>
    </row>
    <row r="16851" spans="1:2">
      <c r="A16851" s="365" t="s">
        <v>16980</v>
      </c>
      <c r="B16851" s="366">
        <v>3917.83</v>
      </c>
    </row>
    <row r="16852" spans="1:2">
      <c r="A16852" s="365" t="s">
        <v>16981</v>
      </c>
      <c r="B16852" s="366">
        <v>3914.28</v>
      </c>
    </row>
    <row r="16853" spans="1:2">
      <c r="A16853" s="365" t="s">
        <v>16982</v>
      </c>
      <c r="B16853" s="366">
        <v>3714.42</v>
      </c>
    </row>
    <row r="16854" spans="1:2">
      <c r="A16854" s="365" t="s">
        <v>16983</v>
      </c>
      <c r="B16854" s="366">
        <v>4666.88</v>
      </c>
    </row>
    <row r="16855" spans="1:2">
      <c r="A16855" s="365" t="s">
        <v>16984</v>
      </c>
      <c r="B16855" s="366">
        <v>4427.05</v>
      </c>
    </row>
    <row r="16856" spans="1:2">
      <c r="A16856" s="365" t="s">
        <v>16985</v>
      </c>
      <c r="B16856" s="366">
        <v>4335.0600000000004</v>
      </c>
    </row>
    <row r="16857" spans="1:2">
      <c r="A16857" s="365" t="s">
        <v>16986</v>
      </c>
      <c r="B16857" s="366">
        <v>4117.03</v>
      </c>
    </row>
    <row r="16858" spans="1:2">
      <c r="A16858" s="365" t="s">
        <v>16987</v>
      </c>
      <c r="B16858" s="366">
        <v>5169.92</v>
      </c>
    </row>
    <row r="16859" spans="1:2">
      <c r="A16859" s="365" t="s">
        <v>16988</v>
      </c>
      <c r="B16859" s="366">
        <v>4908.28</v>
      </c>
    </row>
    <row r="16860" spans="1:2">
      <c r="A16860" s="365" t="s">
        <v>16989</v>
      </c>
      <c r="B16860" s="366">
        <v>5110.2700000000004</v>
      </c>
    </row>
    <row r="16861" spans="1:2">
      <c r="A16861" s="365" t="s">
        <v>16990</v>
      </c>
      <c r="B16861" s="366">
        <v>4869.53</v>
      </c>
    </row>
    <row r="16862" spans="1:2">
      <c r="A16862" s="365" t="s">
        <v>16991</v>
      </c>
      <c r="B16862" s="366">
        <v>6096.4</v>
      </c>
    </row>
    <row r="16863" spans="1:2">
      <c r="A16863" s="365" t="s">
        <v>16992</v>
      </c>
      <c r="B16863" s="366">
        <v>5807.51</v>
      </c>
    </row>
    <row r="16864" spans="1:2">
      <c r="A16864" s="365" t="s">
        <v>16993</v>
      </c>
      <c r="B16864" s="366">
        <v>5627.33</v>
      </c>
    </row>
    <row r="16865" spans="1:2">
      <c r="A16865" s="365" t="s">
        <v>16994</v>
      </c>
      <c r="B16865" s="366">
        <v>5359.33</v>
      </c>
    </row>
    <row r="16866" spans="1:2">
      <c r="A16866" s="365" t="s">
        <v>16995</v>
      </c>
      <c r="B16866" s="366">
        <v>6714.97</v>
      </c>
    </row>
    <row r="16867" spans="1:2">
      <c r="A16867" s="365" t="s">
        <v>16996</v>
      </c>
      <c r="B16867" s="366">
        <v>6393.37</v>
      </c>
    </row>
    <row r="16868" spans="1:2">
      <c r="A16868" s="365" t="s">
        <v>16997</v>
      </c>
      <c r="B16868" s="366">
        <v>6483.32</v>
      </c>
    </row>
    <row r="16869" spans="1:2">
      <c r="A16869" s="365" t="s">
        <v>16998</v>
      </c>
      <c r="B16869" s="366">
        <v>6165.36</v>
      </c>
    </row>
    <row r="16870" spans="1:2">
      <c r="A16870" s="365" t="s">
        <v>16999</v>
      </c>
      <c r="B16870" s="366">
        <v>7738.38</v>
      </c>
    </row>
    <row r="16871" spans="1:2">
      <c r="A16871" s="365" t="s">
        <v>17000</v>
      </c>
      <c r="B16871" s="366">
        <v>7356.82</v>
      </c>
    </row>
    <row r="16872" spans="1:2">
      <c r="A16872" s="365" t="s">
        <v>17001</v>
      </c>
      <c r="B16872" s="366">
        <v>57.74</v>
      </c>
    </row>
    <row r="16873" spans="1:2">
      <c r="A16873" s="365" t="s">
        <v>17002</v>
      </c>
      <c r="B16873" s="366">
        <v>55.44</v>
      </c>
    </row>
    <row r="16874" spans="1:2">
      <c r="A16874" s="365" t="s">
        <v>17003</v>
      </c>
      <c r="B16874" s="366">
        <v>49.59</v>
      </c>
    </row>
    <row r="16875" spans="1:2">
      <c r="A16875" s="365" t="s">
        <v>17004</v>
      </c>
      <c r="B16875" s="366">
        <v>47.86</v>
      </c>
    </row>
    <row r="16876" spans="1:2">
      <c r="A16876" s="365" t="s">
        <v>17005</v>
      </c>
      <c r="B16876" s="366">
        <v>36.909999999999997</v>
      </c>
    </row>
    <row r="16877" spans="1:2">
      <c r="A16877" s="365" t="s">
        <v>17006</v>
      </c>
      <c r="B16877" s="366">
        <v>35.76</v>
      </c>
    </row>
    <row r="16878" spans="1:2">
      <c r="A16878" s="365" t="s">
        <v>17007</v>
      </c>
      <c r="B16878" s="366">
        <v>44.27</v>
      </c>
    </row>
    <row r="16879" spans="1:2">
      <c r="A16879" s="365" t="s">
        <v>17008</v>
      </c>
      <c r="B16879" s="366">
        <v>42.9</v>
      </c>
    </row>
    <row r="16880" spans="1:2">
      <c r="A16880" s="365" t="s">
        <v>17009</v>
      </c>
      <c r="B16880" s="366">
        <v>56.61</v>
      </c>
    </row>
    <row r="16881" spans="1:2">
      <c r="A16881" s="365" t="s">
        <v>17010</v>
      </c>
      <c r="B16881" s="366">
        <v>55.17</v>
      </c>
    </row>
    <row r="16882" spans="1:2">
      <c r="A16882" s="365" t="s">
        <v>17011</v>
      </c>
      <c r="B16882" s="366">
        <v>67.91</v>
      </c>
    </row>
    <row r="16883" spans="1:2">
      <c r="A16883" s="365" t="s">
        <v>17012</v>
      </c>
      <c r="B16883" s="366">
        <v>66.19</v>
      </c>
    </row>
    <row r="16884" spans="1:2">
      <c r="A16884" s="365" t="s">
        <v>17013</v>
      </c>
      <c r="B16884" s="366">
        <v>75.2</v>
      </c>
    </row>
    <row r="16885" spans="1:2">
      <c r="A16885" s="365" t="s">
        <v>17014</v>
      </c>
      <c r="B16885" s="366">
        <v>73.48</v>
      </c>
    </row>
    <row r="16886" spans="1:2">
      <c r="A16886" s="365" t="s">
        <v>17015</v>
      </c>
      <c r="B16886" s="366">
        <v>90.23</v>
      </c>
    </row>
    <row r="16887" spans="1:2">
      <c r="A16887" s="365" t="s">
        <v>17016</v>
      </c>
      <c r="B16887" s="366">
        <v>88.16</v>
      </c>
    </row>
    <row r="16888" spans="1:2">
      <c r="A16888" s="365" t="s">
        <v>17017</v>
      </c>
      <c r="B16888" s="366">
        <v>111.4</v>
      </c>
    </row>
    <row r="16889" spans="1:2">
      <c r="A16889" s="365" t="s">
        <v>17018</v>
      </c>
      <c r="B16889" s="366">
        <v>109.39</v>
      </c>
    </row>
    <row r="16890" spans="1:2">
      <c r="A16890" s="365" t="s">
        <v>17019</v>
      </c>
      <c r="B16890" s="366">
        <v>133.66</v>
      </c>
    </row>
    <row r="16891" spans="1:2">
      <c r="A16891" s="365" t="s">
        <v>17020</v>
      </c>
      <c r="B16891" s="366">
        <v>131.25</v>
      </c>
    </row>
    <row r="16892" spans="1:2">
      <c r="A16892" s="365" t="s">
        <v>17021</v>
      </c>
      <c r="B16892" s="366">
        <v>156.21</v>
      </c>
    </row>
    <row r="16893" spans="1:2">
      <c r="A16893" s="365" t="s">
        <v>17022</v>
      </c>
      <c r="B16893" s="366">
        <v>153.91</v>
      </c>
    </row>
    <row r="16894" spans="1:2">
      <c r="A16894" s="365" t="s">
        <v>17023</v>
      </c>
      <c r="B16894" s="366">
        <v>187.43</v>
      </c>
    </row>
    <row r="16895" spans="1:2">
      <c r="A16895" s="365" t="s">
        <v>17024</v>
      </c>
      <c r="B16895" s="366">
        <v>184.68</v>
      </c>
    </row>
    <row r="16896" spans="1:2">
      <c r="A16896" s="365" t="s">
        <v>17025</v>
      </c>
      <c r="B16896" s="366">
        <v>24.69</v>
      </c>
    </row>
    <row r="16897" spans="1:2">
      <c r="A16897" s="365" t="s">
        <v>17026</v>
      </c>
      <c r="B16897" s="366">
        <v>23.66</v>
      </c>
    </row>
    <row r="16898" spans="1:2">
      <c r="A16898" s="365" t="s">
        <v>17027</v>
      </c>
      <c r="B16898" s="366">
        <v>29.34</v>
      </c>
    </row>
    <row r="16899" spans="1:2">
      <c r="A16899" s="365" t="s">
        <v>17028</v>
      </c>
      <c r="B16899" s="366">
        <v>28.13</v>
      </c>
    </row>
    <row r="16900" spans="1:2">
      <c r="A16900" s="365" t="s">
        <v>17029</v>
      </c>
      <c r="B16900" s="366">
        <v>31.09</v>
      </c>
    </row>
    <row r="16901" spans="1:2">
      <c r="A16901" s="365" t="s">
        <v>17030</v>
      </c>
      <c r="B16901" s="366">
        <v>29.94</v>
      </c>
    </row>
    <row r="16902" spans="1:2">
      <c r="A16902" s="365" t="s">
        <v>17031</v>
      </c>
      <c r="B16902" s="366">
        <v>37.270000000000003</v>
      </c>
    </row>
    <row r="16903" spans="1:2">
      <c r="A16903" s="365" t="s">
        <v>17032</v>
      </c>
      <c r="B16903" s="366">
        <v>35.89</v>
      </c>
    </row>
    <row r="16904" spans="1:2">
      <c r="A16904" s="365" t="s">
        <v>17033</v>
      </c>
      <c r="B16904" s="366">
        <v>9.44</v>
      </c>
    </row>
    <row r="16905" spans="1:2">
      <c r="A16905" s="365" t="s">
        <v>17034</v>
      </c>
      <c r="B16905" s="366">
        <v>8.86</v>
      </c>
    </row>
    <row r="16906" spans="1:2">
      <c r="A16906" s="365" t="s">
        <v>17035</v>
      </c>
      <c r="B16906" s="366">
        <v>11.29</v>
      </c>
    </row>
    <row r="16907" spans="1:2">
      <c r="A16907" s="365" t="s">
        <v>17036</v>
      </c>
      <c r="B16907" s="366">
        <v>10.6</v>
      </c>
    </row>
    <row r="16908" spans="1:2">
      <c r="A16908" s="365" t="s">
        <v>17037</v>
      </c>
      <c r="B16908" s="366">
        <v>103.07</v>
      </c>
    </row>
    <row r="16909" spans="1:2">
      <c r="A16909" s="365" t="s">
        <v>17038</v>
      </c>
      <c r="B16909" s="366">
        <v>96.78</v>
      </c>
    </row>
    <row r="16910" spans="1:2">
      <c r="A16910" s="365" t="s">
        <v>17039</v>
      </c>
      <c r="B16910" s="366">
        <v>155.22</v>
      </c>
    </row>
    <row r="16911" spans="1:2">
      <c r="A16911" s="365" t="s">
        <v>17040</v>
      </c>
      <c r="B16911" s="366">
        <v>142.28</v>
      </c>
    </row>
    <row r="16912" spans="1:2">
      <c r="A16912" s="365" t="s">
        <v>17041</v>
      </c>
      <c r="B16912" s="366">
        <v>71.87</v>
      </c>
    </row>
    <row r="16913" spans="1:2">
      <c r="A16913" s="365" t="s">
        <v>17042</v>
      </c>
      <c r="B16913" s="366">
        <v>65.58</v>
      </c>
    </row>
    <row r="16914" spans="1:2">
      <c r="A16914" s="365" t="s">
        <v>17043</v>
      </c>
      <c r="B16914" s="366">
        <v>30.05</v>
      </c>
    </row>
    <row r="16915" spans="1:2">
      <c r="A16915" s="365" t="s">
        <v>17044</v>
      </c>
      <c r="B16915" s="366">
        <v>27.06</v>
      </c>
    </row>
    <row r="16916" spans="1:2">
      <c r="A16916" s="365" t="s">
        <v>17045</v>
      </c>
      <c r="B16916" s="366">
        <v>58.98</v>
      </c>
    </row>
    <row r="16917" spans="1:2">
      <c r="A16917" s="365" t="s">
        <v>17046</v>
      </c>
      <c r="B16917" s="366">
        <v>53.15</v>
      </c>
    </row>
    <row r="16918" spans="1:2">
      <c r="A16918" s="365" t="s">
        <v>17047</v>
      </c>
      <c r="B16918" s="366">
        <v>47.49</v>
      </c>
    </row>
    <row r="16919" spans="1:2">
      <c r="A16919" s="365" t="s">
        <v>17048</v>
      </c>
      <c r="B16919" s="366">
        <v>41.64</v>
      </c>
    </row>
    <row r="16920" spans="1:2">
      <c r="A16920" s="365" t="s">
        <v>17049</v>
      </c>
      <c r="B16920" s="366">
        <v>21.24</v>
      </c>
    </row>
    <row r="16921" spans="1:2">
      <c r="A16921" s="365" t="s">
        <v>17050</v>
      </c>
      <c r="B16921" s="366">
        <v>18.7</v>
      </c>
    </row>
    <row r="16922" spans="1:2">
      <c r="A16922" s="365" t="s">
        <v>17051</v>
      </c>
      <c r="B16922" s="366">
        <v>53.69</v>
      </c>
    </row>
    <row r="16923" spans="1:2">
      <c r="A16923" s="365" t="s">
        <v>17052</v>
      </c>
      <c r="B16923" s="366">
        <v>50.15</v>
      </c>
    </row>
    <row r="16924" spans="1:2">
      <c r="A16924" s="365" t="s">
        <v>17053</v>
      </c>
      <c r="B16924" s="366">
        <v>116.43</v>
      </c>
    </row>
    <row r="16925" spans="1:2">
      <c r="A16925" s="365" t="s">
        <v>17054</v>
      </c>
      <c r="B16925" s="366">
        <v>107.44</v>
      </c>
    </row>
    <row r="16926" spans="1:2">
      <c r="A16926" s="365" t="s">
        <v>17055</v>
      </c>
      <c r="B16926" s="366">
        <v>46.11</v>
      </c>
    </row>
    <row r="16927" spans="1:2">
      <c r="A16927" s="365" t="s">
        <v>17056</v>
      </c>
      <c r="B16927" s="366">
        <v>44.39</v>
      </c>
    </row>
    <row r="16928" spans="1:2">
      <c r="A16928" s="365" t="s">
        <v>17057</v>
      </c>
      <c r="B16928" s="366">
        <v>64.8</v>
      </c>
    </row>
    <row r="16929" spans="1:2">
      <c r="A16929" s="365" t="s">
        <v>17058</v>
      </c>
      <c r="B16929" s="366">
        <v>63.08</v>
      </c>
    </row>
    <row r="16930" spans="1:2">
      <c r="A16930" s="365" t="s">
        <v>17059</v>
      </c>
      <c r="B16930" s="366">
        <v>151.85</v>
      </c>
    </row>
    <row r="16931" spans="1:2">
      <c r="A16931" s="365" t="s">
        <v>17060</v>
      </c>
      <c r="B16931" s="366">
        <v>146.96</v>
      </c>
    </row>
    <row r="16932" spans="1:2">
      <c r="A16932" s="365" t="s">
        <v>17061</v>
      </c>
      <c r="B16932" s="366">
        <v>128.94999999999999</v>
      </c>
    </row>
    <row r="16933" spans="1:2">
      <c r="A16933" s="365" t="s">
        <v>17062</v>
      </c>
      <c r="B16933" s="366">
        <v>127.23</v>
      </c>
    </row>
    <row r="16934" spans="1:2">
      <c r="A16934" s="365" t="s">
        <v>17063</v>
      </c>
      <c r="B16934" s="366">
        <v>100.75</v>
      </c>
    </row>
    <row r="16935" spans="1:2">
      <c r="A16935" s="365" t="s">
        <v>17064</v>
      </c>
      <c r="B16935" s="366">
        <v>99.48</v>
      </c>
    </row>
    <row r="16936" spans="1:2">
      <c r="A16936" s="365" t="s">
        <v>17065</v>
      </c>
      <c r="B16936" s="366">
        <v>66.14</v>
      </c>
    </row>
    <row r="16937" spans="1:2">
      <c r="A16937" s="365" t="s">
        <v>17066</v>
      </c>
      <c r="B16937" s="366">
        <v>64.989999999999995</v>
      </c>
    </row>
    <row r="16938" spans="1:2">
      <c r="A16938" s="365" t="s">
        <v>17067</v>
      </c>
      <c r="B16938" s="366">
        <v>63.81</v>
      </c>
    </row>
    <row r="16939" spans="1:2">
      <c r="A16939" s="365" t="s">
        <v>17068</v>
      </c>
      <c r="B16939" s="366">
        <v>62.9</v>
      </c>
    </row>
    <row r="16940" spans="1:2">
      <c r="A16940" s="365" t="s">
        <v>17069</v>
      </c>
      <c r="B16940" s="366">
        <v>56.47</v>
      </c>
    </row>
    <row r="16941" spans="1:2">
      <c r="A16941" s="365" t="s">
        <v>17070</v>
      </c>
      <c r="B16941" s="366">
        <v>55.32</v>
      </c>
    </row>
    <row r="16942" spans="1:2">
      <c r="A16942" s="365" t="s">
        <v>17071</v>
      </c>
      <c r="B16942" s="366">
        <v>32.53</v>
      </c>
    </row>
    <row r="16943" spans="1:2">
      <c r="A16943" s="365" t="s">
        <v>17072</v>
      </c>
      <c r="B16943" s="366">
        <v>31.62</v>
      </c>
    </row>
    <row r="16944" spans="1:2">
      <c r="A16944" s="365" t="s">
        <v>17073</v>
      </c>
      <c r="B16944" s="366">
        <v>103.92</v>
      </c>
    </row>
    <row r="16945" spans="1:2">
      <c r="A16945" s="365" t="s">
        <v>17074</v>
      </c>
      <c r="B16945" s="366">
        <v>101.39</v>
      </c>
    </row>
    <row r="16946" spans="1:2">
      <c r="A16946" s="365" t="s">
        <v>17075</v>
      </c>
      <c r="B16946" s="366">
        <v>68.64</v>
      </c>
    </row>
    <row r="16947" spans="1:2">
      <c r="A16947" s="365" t="s">
        <v>17076</v>
      </c>
      <c r="B16947" s="366">
        <v>67.540000000000006</v>
      </c>
    </row>
    <row r="16948" spans="1:2">
      <c r="A16948" s="365" t="s">
        <v>17077</v>
      </c>
      <c r="B16948" s="366">
        <v>79.14</v>
      </c>
    </row>
    <row r="16949" spans="1:2">
      <c r="A16949" s="365" t="s">
        <v>17078</v>
      </c>
      <c r="B16949" s="366">
        <v>77.41</v>
      </c>
    </row>
    <row r="16950" spans="1:2">
      <c r="A16950" s="365" t="s">
        <v>17079</v>
      </c>
      <c r="B16950" s="366">
        <v>130.35</v>
      </c>
    </row>
    <row r="16951" spans="1:2">
      <c r="A16951" s="365" t="s">
        <v>17080</v>
      </c>
      <c r="B16951" s="366">
        <v>128.63</v>
      </c>
    </row>
    <row r="16952" spans="1:2">
      <c r="A16952" s="365" t="s">
        <v>17081</v>
      </c>
      <c r="B16952" s="366">
        <v>107.79</v>
      </c>
    </row>
    <row r="16953" spans="1:2">
      <c r="A16953" s="365" t="s">
        <v>17082</v>
      </c>
      <c r="B16953" s="366">
        <v>106.31</v>
      </c>
    </row>
    <row r="16954" spans="1:2">
      <c r="A16954" s="365" t="s">
        <v>17083</v>
      </c>
      <c r="B16954" s="366">
        <v>78.73</v>
      </c>
    </row>
    <row r="16955" spans="1:2">
      <c r="A16955" s="365" t="s">
        <v>17084</v>
      </c>
      <c r="B16955" s="366">
        <v>77</v>
      </c>
    </row>
    <row r="16956" spans="1:2">
      <c r="A16956" s="365" t="s">
        <v>17085</v>
      </c>
      <c r="B16956" s="366">
        <v>126.89</v>
      </c>
    </row>
    <row r="16957" spans="1:2">
      <c r="A16957" s="365" t="s">
        <v>17086</v>
      </c>
      <c r="B16957" s="366">
        <v>125.16</v>
      </c>
    </row>
    <row r="16958" spans="1:2">
      <c r="A16958" s="365" t="s">
        <v>17087</v>
      </c>
      <c r="B16958" s="366">
        <v>107.79</v>
      </c>
    </row>
    <row r="16959" spans="1:2">
      <c r="A16959" s="365" t="s">
        <v>17088</v>
      </c>
      <c r="B16959" s="366">
        <v>106.31</v>
      </c>
    </row>
    <row r="16960" spans="1:2">
      <c r="A16960" s="365" t="s">
        <v>17089</v>
      </c>
      <c r="B16960" s="366">
        <v>99.25</v>
      </c>
    </row>
    <row r="16961" spans="1:2">
      <c r="A16961" s="365" t="s">
        <v>17090</v>
      </c>
      <c r="B16961" s="366">
        <v>97.88</v>
      </c>
    </row>
    <row r="16962" spans="1:2">
      <c r="A16962" s="365" t="s">
        <v>17091</v>
      </c>
      <c r="B16962" s="366">
        <v>149.38999999999999</v>
      </c>
    </row>
    <row r="16963" spans="1:2">
      <c r="A16963" s="365" t="s">
        <v>17092</v>
      </c>
      <c r="B16963" s="366">
        <v>141.83000000000001</v>
      </c>
    </row>
    <row r="16964" spans="1:2">
      <c r="A16964" s="365" t="s">
        <v>17093</v>
      </c>
      <c r="B16964" s="366">
        <v>242.12</v>
      </c>
    </row>
    <row r="16965" spans="1:2">
      <c r="A16965" s="365" t="s">
        <v>17094</v>
      </c>
      <c r="B16965" s="366">
        <v>234.56</v>
      </c>
    </row>
    <row r="16966" spans="1:2">
      <c r="A16966" s="365" t="s">
        <v>17095</v>
      </c>
      <c r="B16966" s="366">
        <v>103.02</v>
      </c>
    </row>
    <row r="16967" spans="1:2">
      <c r="A16967" s="365" t="s">
        <v>17096</v>
      </c>
      <c r="B16967" s="366">
        <v>95.46</v>
      </c>
    </row>
    <row r="16968" spans="1:2">
      <c r="A16968" s="365" t="s">
        <v>17097</v>
      </c>
      <c r="B16968" s="366">
        <v>154.66</v>
      </c>
    </row>
    <row r="16969" spans="1:2">
      <c r="A16969" s="365" t="s">
        <v>17098</v>
      </c>
      <c r="B16969" s="366">
        <v>146.97999999999999</v>
      </c>
    </row>
    <row r="16970" spans="1:2">
      <c r="A16970" s="365" t="s">
        <v>17099</v>
      </c>
      <c r="B16970" s="366">
        <v>99.7</v>
      </c>
    </row>
    <row r="16971" spans="1:2">
      <c r="A16971" s="365" t="s">
        <v>17100</v>
      </c>
      <c r="B16971" s="366">
        <v>92.87</v>
      </c>
    </row>
    <row r="16972" spans="1:2">
      <c r="A16972" s="365" t="s">
        <v>17101</v>
      </c>
      <c r="B16972" s="366">
        <v>110.89</v>
      </c>
    </row>
    <row r="16973" spans="1:2">
      <c r="A16973" s="365" t="s">
        <v>17102</v>
      </c>
      <c r="B16973" s="366">
        <v>109.17</v>
      </c>
    </row>
    <row r="16974" spans="1:2">
      <c r="A16974" s="365" t="s">
        <v>17103</v>
      </c>
      <c r="B16974" s="366">
        <v>105.3</v>
      </c>
    </row>
    <row r="16975" spans="1:2">
      <c r="A16975" s="365" t="s">
        <v>17104</v>
      </c>
      <c r="B16975" s="366">
        <v>103.58</v>
      </c>
    </row>
    <row r="16976" spans="1:2">
      <c r="A16976" s="365" t="s">
        <v>17105</v>
      </c>
      <c r="B16976" s="366">
        <v>164.18</v>
      </c>
    </row>
    <row r="16977" spans="1:2">
      <c r="A16977" s="365" t="s">
        <v>17106</v>
      </c>
      <c r="B16977" s="366">
        <v>156.5</v>
      </c>
    </row>
    <row r="16978" spans="1:2">
      <c r="A16978" s="365" t="s">
        <v>17107</v>
      </c>
      <c r="B16978" s="366">
        <v>153.18</v>
      </c>
    </row>
    <row r="16979" spans="1:2">
      <c r="A16979" s="365" t="s">
        <v>17108</v>
      </c>
      <c r="B16979" s="366">
        <v>145.5</v>
      </c>
    </row>
    <row r="16980" spans="1:2">
      <c r="A16980" s="365" t="s">
        <v>17109</v>
      </c>
      <c r="B16980" s="366">
        <v>128.41999999999999</v>
      </c>
    </row>
    <row r="16981" spans="1:2">
      <c r="A16981" s="365" t="s">
        <v>17110</v>
      </c>
      <c r="B16981" s="366">
        <v>126.69</v>
      </c>
    </row>
    <row r="16982" spans="1:2">
      <c r="A16982" s="365" t="s">
        <v>17111</v>
      </c>
      <c r="B16982" s="366">
        <v>138.19</v>
      </c>
    </row>
    <row r="16983" spans="1:2">
      <c r="A16983" s="365" t="s">
        <v>17112</v>
      </c>
      <c r="B16983" s="366">
        <v>136.47</v>
      </c>
    </row>
    <row r="16984" spans="1:2">
      <c r="A16984" s="365" t="s">
        <v>17113</v>
      </c>
      <c r="B16984" s="366">
        <v>158.53</v>
      </c>
    </row>
    <row r="16985" spans="1:2">
      <c r="A16985" s="365" t="s">
        <v>17114</v>
      </c>
      <c r="B16985" s="366">
        <v>152.78</v>
      </c>
    </row>
    <row r="16986" spans="1:2">
      <c r="A16986" s="365" t="s">
        <v>17115</v>
      </c>
      <c r="B16986" s="366">
        <v>145.33000000000001</v>
      </c>
    </row>
    <row r="16987" spans="1:2">
      <c r="A16987" s="365" t="s">
        <v>17116</v>
      </c>
      <c r="B16987" s="366">
        <v>139.58000000000001</v>
      </c>
    </row>
    <row r="16988" spans="1:2">
      <c r="A16988" s="365" t="s">
        <v>17117</v>
      </c>
      <c r="B16988" s="366">
        <v>161.38</v>
      </c>
    </row>
    <row r="16989" spans="1:2">
      <c r="A16989" s="365" t="s">
        <v>17118</v>
      </c>
      <c r="B16989" s="366">
        <v>160.66999999999999</v>
      </c>
    </row>
    <row r="16990" spans="1:2">
      <c r="A16990" s="365" t="s">
        <v>17119</v>
      </c>
      <c r="B16990" s="366">
        <v>214.33</v>
      </c>
    </row>
    <row r="16991" spans="1:2">
      <c r="A16991" s="365" t="s">
        <v>17120</v>
      </c>
      <c r="B16991" s="366">
        <v>211.47</v>
      </c>
    </row>
    <row r="16992" spans="1:2">
      <c r="A16992" s="365" t="s">
        <v>17121</v>
      </c>
      <c r="B16992" s="366">
        <v>133.09</v>
      </c>
    </row>
    <row r="16993" spans="1:2">
      <c r="A16993" s="365" t="s">
        <v>17122</v>
      </c>
      <c r="B16993" s="366">
        <v>131.65</v>
      </c>
    </row>
    <row r="16994" spans="1:2">
      <c r="A16994" s="365" t="s">
        <v>17123</v>
      </c>
      <c r="B16994" s="366">
        <v>231.79</v>
      </c>
    </row>
    <row r="16995" spans="1:2">
      <c r="A16995" s="365" t="s">
        <v>17124</v>
      </c>
      <c r="B16995" s="366">
        <v>229.99</v>
      </c>
    </row>
    <row r="16996" spans="1:2">
      <c r="A16996" s="365" t="s">
        <v>17125</v>
      </c>
      <c r="B16996" s="366">
        <v>291.74</v>
      </c>
    </row>
    <row r="16997" spans="1:2">
      <c r="A16997" s="365" t="s">
        <v>17126</v>
      </c>
      <c r="B16997" s="366">
        <v>289.94</v>
      </c>
    </row>
    <row r="16998" spans="1:2">
      <c r="A16998" s="365" t="s">
        <v>17127</v>
      </c>
      <c r="B16998" s="366">
        <v>240.51</v>
      </c>
    </row>
    <row r="16999" spans="1:2">
      <c r="A16999" s="365" t="s">
        <v>17128</v>
      </c>
      <c r="B16999" s="366">
        <v>237.81</v>
      </c>
    </row>
    <row r="17000" spans="1:2">
      <c r="A17000" s="365" t="s">
        <v>17129</v>
      </c>
      <c r="B17000" s="366">
        <v>307.91000000000003</v>
      </c>
    </row>
    <row r="17001" spans="1:2">
      <c r="A17001" s="365" t="s">
        <v>17130</v>
      </c>
      <c r="B17001" s="366">
        <v>305.20999999999998</v>
      </c>
    </row>
    <row r="17002" spans="1:2">
      <c r="A17002" s="365" t="s">
        <v>17131</v>
      </c>
      <c r="B17002" s="366">
        <v>401.81</v>
      </c>
    </row>
    <row r="17003" spans="1:2">
      <c r="A17003" s="365" t="s">
        <v>17132</v>
      </c>
      <c r="B17003" s="366">
        <v>398.21</v>
      </c>
    </row>
    <row r="17004" spans="1:2">
      <c r="A17004" s="365" t="s">
        <v>17133</v>
      </c>
      <c r="B17004" s="366">
        <v>455.36</v>
      </c>
    </row>
    <row r="17005" spans="1:2">
      <c r="A17005" s="365" t="s">
        <v>17134</v>
      </c>
      <c r="B17005" s="366">
        <v>451.76</v>
      </c>
    </row>
    <row r="17006" spans="1:2">
      <c r="A17006" s="365" t="s">
        <v>17135</v>
      </c>
      <c r="B17006" s="366">
        <v>556.24</v>
      </c>
    </row>
    <row r="17007" spans="1:2">
      <c r="A17007" s="365" t="s">
        <v>17136</v>
      </c>
      <c r="B17007" s="366">
        <v>552.04</v>
      </c>
    </row>
    <row r="17008" spans="1:2">
      <c r="A17008" s="365" t="s">
        <v>17137</v>
      </c>
      <c r="B17008" s="366">
        <v>631.21</v>
      </c>
    </row>
    <row r="17009" spans="1:2">
      <c r="A17009" s="365" t="s">
        <v>17138</v>
      </c>
      <c r="B17009" s="366">
        <v>627.01</v>
      </c>
    </row>
    <row r="17010" spans="1:2">
      <c r="A17010" s="365" t="s">
        <v>17139</v>
      </c>
      <c r="B17010" s="366">
        <v>68.489999999999995</v>
      </c>
    </row>
    <row r="17011" spans="1:2">
      <c r="A17011" s="365" t="s">
        <v>17140</v>
      </c>
      <c r="B17011" s="366">
        <v>66.77</v>
      </c>
    </row>
    <row r="17012" spans="1:2">
      <c r="A17012" s="365" t="s">
        <v>17141</v>
      </c>
      <c r="B17012" s="366">
        <v>110.52</v>
      </c>
    </row>
    <row r="17013" spans="1:2">
      <c r="A17013" s="365" t="s">
        <v>17142</v>
      </c>
      <c r="B17013" s="366">
        <v>108.79</v>
      </c>
    </row>
    <row r="17014" spans="1:2">
      <c r="A17014" s="365" t="s">
        <v>17143</v>
      </c>
      <c r="B17014" s="366">
        <v>91.51</v>
      </c>
    </row>
    <row r="17015" spans="1:2">
      <c r="A17015" s="365" t="s">
        <v>17144</v>
      </c>
      <c r="B17015" s="366">
        <v>84.62</v>
      </c>
    </row>
    <row r="17016" spans="1:2">
      <c r="A17016" s="365" t="s">
        <v>17145</v>
      </c>
      <c r="B17016" s="366">
        <v>131.86000000000001</v>
      </c>
    </row>
    <row r="17017" spans="1:2">
      <c r="A17017" s="365" t="s">
        <v>17146</v>
      </c>
      <c r="B17017" s="366">
        <v>122.91</v>
      </c>
    </row>
    <row r="17018" spans="1:2">
      <c r="A17018" s="365" t="s">
        <v>17147</v>
      </c>
      <c r="B17018" s="366">
        <v>170.41</v>
      </c>
    </row>
    <row r="17019" spans="1:2">
      <c r="A17019" s="365" t="s">
        <v>17148</v>
      </c>
      <c r="B17019" s="366">
        <v>159.63</v>
      </c>
    </row>
    <row r="17020" spans="1:2">
      <c r="A17020" s="365" t="s">
        <v>17149</v>
      </c>
      <c r="B17020" s="366">
        <v>78.55</v>
      </c>
    </row>
    <row r="17021" spans="1:2">
      <c r="A17021" s="365" t="s">
        <v>17150</v>
      </c>
      <c r="B17021" s="366">
        <v>71.650000000000006</v>
      </c>
    </row>
    <row r="17022" spans="1:2">
      <c r="A17022" s="365" t="s">
        <v>17151</v>
      </c>
      <c r="B17022" s="366">
        <v>111.36</v>
      </c>
    </row>
    <row r="17023" spans="1:2">
      <c r="A17023" s="365" t="s">
        <v>17152</v>
      </c>
      <c r="B17023" s="366">
        <v>109.64</v>
      </c>
    </row>
    <row r="17024" spans="1:2">
      <c r="A17024" s="365" t="s">
        <v>17153</v>
      </c>
      <c r="B17024" s="366">
        <v>87.02</v>
      </c>
    </row>
    <row r="17025" spans="1:2">
      <c r="A17025" s="365" t="s">
        <v>17154</v>
      </c>
      <c r="B17025" s="366">
        <v>86.11</v>
      </c>
    </row>
    <row r="17026" spans="1:2">
      <c r="A17026" s="365" t="s">
        <v>17155</v>
      </c>
      <c r="B17026" s="366">
        <v>251.22</v>
      </c>
    </row>
    <row r="17027" spans="1:2">
      <c r="A17027" s="365" t="s">
        <v>17156</v>
      </c>
      <c r="B17027" s="366">
        <v>243.65</v>
      </c>
    </row>
    <row r="17028" spans="1:2">
      <c r="A17028" s="365" t="s">
        <v>17157</v>
      </c>
      <c r="B17028" s="366">
        <v>381.01</v>
      </c>
    </row>
    <row r="17029" spans="1:2">
      <c r="A17029" s="365" t="s">
        <v>17158</v>
      </c>
      <c r="B17029" s="366">
        <v>373.45</v>
      </c>
    </row>
    <row r="17030" spans="1:2">
      <c r="A17030" s="365" t="s">
        <v>17159</v>
      </c>
      <c r="B17030" s="366">
        <v>704.61</v>
      </c>
    </row>
    <row r="17031" spans="1:2">
      <c r="A17031" s="365" t="s">
        <v>17160</v>
      </c>
      <c r="B17031" s="366">
        <v>697.05</v>
      </c>
    </row>
    <row r="17032" spans="1:2">
      <c r="A17032" s="365" t="s">
        <v>17161</v>
      </c>
      <c r="B17032" s="366">
        <v>466.74</v>
      </c>
    </row>
    <row r="17033" spans="1:2">
      <c r="A17033" s="365" t="s">
        <v>17162</v>
      </c>
      <c r="B17033" s="366">
        <v>466.74</v>
      </c>
    </row>
    <row r="17034" spans="1:2">
      <c r="A17034" s="365" t="s">
        <v>17163</v>
      </c>
      <c r="B17034" s="366">
        <v>584.66</v>
      </c>
    </row>
    <row r="17035" spans="1:2">
      <c r="A17035" s="365" t="s">
        <v>17164</v>
      </c>
      <c r="B17035" s="366">
        <v>584.66</v>
      </c>
    </row>
    <row r="17036" spans="1:2">
      <c r="A17036" s="365" t="s">
        <v>17165</v>
      </c>
      <c r="B17036" s="366">
        <v>394.61</v>
      </c>
    </row>
    <row r="17037" spans="1:2">
      <c r="A17037" s="365" t="s">
        <v>17166</v>
      </c>
      <c r="B17037" s="366">
        <v>394.61</v>
      </c>
    </row>
    <row r="17038" spans="1:2">
      <c r="A17038" s="365" t="s">
        <v>17167</v>
      </c>
      <c r="B17038" s="366">
        <v>526.22</v>
      </c>
    </row>
    <row r="17039" spans="1:2">
      <c r="A17039" s="365" t="s">
        <v>17168</v>
      </c>
      <c r="B17039" s="366">
        <v>512.08000000000004</v>
      </c>
    </row>
    <row r="17040" spans="1:2">
      <c r="A17040" s="365" t="s">
        <v>17169</v>
      </c>
      <c r="B17040" s="366">
        <v>20055.73</v>
      </c>
    </row>
    <row r="17041" spans="1:2">
      <c r="A17041" s="365" t="s">
        <v>17170</v>
      </c>
      <c r="B17041" s="366">
        <v>19211.03</v>
      </c>
    </row>
    <row r="17042" spans="1:2">
      <c r="A17042" s="365" t="s">
        <v>17171</v>
      </c>
      <c r="B17042" s="366">
        <v>453.11</v>
      </c>
    </row>
    <row r="17043" spans="1:2">
      <c r="A17043" s="365" t="s">
        <v>17172</v>
      </c>
      <c r="B17043" s="366">
        <v>449.66</v>
      </c>
    </row>
    <row r="17044" spans="1:2">
      <c r="A17044" s="365" t="s">
        <v>17173</v>
      </c>
      <c r="B17044" s="366">
        <v>134.24</v>
      </c>
    </row>
    <row r="17045" spans="1:2">
      <c r="A17045" s="365" t="s">
        <v>17174</v>
      </c>
      <c r="B17045" s="366">
        <v>132.16</v>
      </c>
    </row>
    <row r="17046" spans="1:2">
      <c r="A17046" s="365" t="s">
        <v>17175</v>
      </c>
      <c r="B17046" s="366">
        <v>144.34</v>
      </c>
    </row>
    <row r="17047" spans="1:2">
      <c r="A17047" s="365" t="s">
        <v>17176</v>
      </c>
      <c r="B17047" s="366">
        <v>142.26</v>
      </c>
    </row>
    <row r="17048" spans="1:2">
      <c r="A17048" s="365" t="s">
        <v>17177</v>
      </c>
      <c r="B17048" s="366">
        <v>460.61</v>
      </c>
    </row>
    <row r="17049" spans="1:2">
      <c r="A17049" s="365" t="s">
        <v>17178</v>
      </c>
      <c r="B17049" s="366">
        <v>438.49</v>
      </c>
    </row>
    <row r="17050" spans="1:2">
      <c r="A17050" s="365" t="s">
        <v>17179</v>
      </c>
      <c r="B17050" s="366">
        <v>59.42</v>
      </c>
    </row>
    <row r="17051" spans="1:2">
      <c r="A17051" s="365" t="s">
        <v>17180</v>
      </c>
      <c r="B17051" s="366">
        <v>51.48</v>
      </c>
    </row>
    <row r="17052" spans="1:2">
      <c r="A17052" s="365" t="s">
        <v>17181</v>
      </c>
      <c r="B17052" s="366">
        <v>124.1</v>
      </c>
    </row>
    <row r="17053" spans="1:2">
      <c r="A17053" s="365" t="s">
        <v>17182</v>
      </c>
      <c r="B17053" s="366">
        <v>107.53</v>
      </c>
    </row>
    <row r="17054" spans="1:2">
      <c r="A17054" s="365" t="s">
        <v>17183</v>
      </c>
      <c r="B17054" s="366">
        <v>25.26</v>
      </c>
    </row>
    <row r="17055" spans="1:2">
      <c r="A17055" s="365" t="s">
        <v>17184</v>
      </c>
      <c r="B17055" s="366">
        <v>21.89</v>
      </c>
    </row>
    <row r="17056" spans="1:2">
      <c r="A17056" s="365" t="s">
        <v>17185</v>
      </c>
      <c r="B17056" s="366">
        <v>21.51</v>
      </c>
    </row>
    <row r="17057" spans="1:2">
      <c r="A17057" s="365" t="s">
        <v>17186</v>
      </c>
      <c r="B17057" s="366">
        <v>18.64</v>
      </c>
    </row>
    <row r="17058" spans="1:2">
      <c r="A17058" s="365" t="s">
        <v>17187</v>
      </c>
      <c r="B17058" s="366">
        <v>22.63</v>
      </c>
    </row>
    <row r="17059" spans="1:2">
      <c r="A17059" s="365" t="s">
        <v>17188</v>
      </c>
      <c r="B17059" s="366">
        <v>19.61</v>
      </c>
    </row>
    <row r="17060" spans="1:2">
      <c r="A17060" s="365" t="s">
        <v>17189</v>
      </c>
      <c r="B17060" s="366">
        <v>19.36</v>
      </c>
    </row>
    <row r="17061" spans="1:2">
      <c r="A17061" s="365" t="s">
        <v>17190</v>
      </c>
      <c r="B17061" s="366">
        <v>16.77</v>
      </c>
    </row>
    <row r="17062" spans="1:2">
      <c r="A17062" s="365" t="s">
        <v>17191</v>
      </c>
      <c r="B17062" s="366">
        <v>17.21</v>
      </c>
    </row>
    <row r="17063" spans="1:2">
      <c r="A17063" s="365" t="s">
        <v>17192</v>
      </c>
      <c r="B17063" s="366">
        <v>14.91</v>
      </c>
    </row>
    <row r="17064" spans="1:2">
      <c r="A17064" s="365" t="s">
        <v>17193</v>
      </c>
      <c r="B17064" s="366">
        <v>23.32</v>
      </c>
    </row>
    <row r="17065" spans="1:2">
      <c r="A17065" s="365" t="s">
        <v>17194</v>
      </c>
      <c r="B17065" s="366">
        <v>20.2</v>
      </c>
    </row>
    <row r="17066" spans="1:2">
      <c r="A17066" s="365" t="s">
        <v>17195</v>
      </c>
      <c r="B17066" s="366">
        <v>77.459999999999994</v>
      </c>
    </row>
    <row r="17067" spans="1:2">
      <c r="A17067" s="365" t="s">
        <v>17196</v>
      </c>
      <c r="B17067" s="366">
        <v>67.11</v>
      </c>
    </row>
    <row r="17068" spans="1:2">
      <c r="A17068" s="365" t="s">
        <v>17197</v>
      </c>
      <c r="B17068" s="366">
        <v>30</v>
      </c>
    </row>
    <row r="17069" spans="1:2">
      <c r="A17069" s="365" t="s">
        <v>17198</v>
      </c>
      <c r="B17069" s="366">
        <v>28.85</v>
      </c>
    </row>
    <row r="17070" spans="1:2">
      <c r="A17070" s="365" t="s">
        <v>17199</v>
      </c>
      <c r="B17070" s="366">
        <v>55.34</v>
      </c>
    </row>
    <row r="17071" spans="1:2">
      <c r="A17071" s="365" t="s">
        <v>17200</v>
      </c>
      <c r="B17071" s="366">
        <v>54.14</v>
      </c>
    </row>
    <row r="17072" spans="1:2">
      <c r="A17072" s="365" t="s">
        <v>17201</v>
      </c>
      <c r="B17072" s="366">
        <v>32.1</v>
      </c>
    </row>
    <row r="17073" spans="1:2">
      <c r="A17073" s="365" t="s">
        <v>17202</v>
      </c>
      <c r="B17073" s="366">
        <v>30.9</v>
      </c>
    </row>
    <row r="17074" spans="1:2">
      <c r="A17074" s="365" t="s">
        <v>17203</v>
      </c>
      <c r="B17074" s="366">
        <v>90.72</v>
      </c>
    </row>
    <row r="17075" spans="1:2">
      <c r="A17075" s="365" t="s">
        <v>17204</v>
      </c>
      <c r="B17075" s="366">
        <v>86.12</v>
      </c>
    </row>
    <row r="17076" spans="1:2">
      <c r="A17076" s="365" t="s">
        <v>17205</v>
      </c>
      <c r="B17076" s="366">
        <v>104.7</v>
      </c>
    </row>
    <row r="17077" spans="1:2">
      <c r="A17077" s="365" t="s">
        <v>17206</v>
      </c>
      <c r="B17077" s="366">
        <v>100.1</v>
      </c>
    </row>
    <row r="17078" spans="1:2">
      <c r="A17078" s="365" t="s">
        <v>17207</v>
      </c>
      <c r="B17078" s="366">
        <v>162.03</v>
      </c>
    </row>
    <row r="17079" spans="1:2">
      <c r="A17079" s="365" t="s">
        <v>17208</v>
      </c>
      <c r="B17079" s="366">
        <v>157.43</v>
      </c>
    </row>
    <row r="17080" spans="1:2">
      <c r="A17080" s="365" t="s">
        <v>17209</v>
      </c>
      <c r="B17080" s="366">
        <v>150.72</v>
      </c>
    </row>
    <row r="17081" spans="1:2">
      <c r="A17081" s="365" t="s">
        <v>17210</v>
      </c>
      <c r="B17081" s="366">
        <v>144.75</v>
      </c>
    </row>
    <row r="17082" spans="1:2">
      <c r="A17082" s="365" t="s">
        <v>17211</v>
      </c>
      <c r="B17082" s="366">
        <v>91.43</v>
      </c>
    </row>
    <row r="17083" spans="1:2">
      <c r="A17083" s="365" t="s">
        <v>17212</v>
      </c>
      <c r="B17083" s="366">
        <v>86.83</v>
      </c>
    </row>
    <row r="17084" spans="1:2">
      <c r="A17084" s="365" t="s">
        <v>17213</v>
      </c>
      <c r="B17084" s="366">
        <v>293.35000000000002</v>
      </c>
    </row>
    <row r="17085" spans="1:2">
      <c r="A17085" s="365" t="s">
        <v>17214</v>
      </c>
      <c r="B17085" s="366">
        <v>287.37</v>
      </c>
    </row>
    <row r="17086" spans="1:2">
      <c r="A17086" s="365" t="s">
        <v>17215</v>
      </c>
      <c r="B17086" s="366">
        <v>109.42</v>
      </c>
    </row>
    <row r="17087" spans="1:2">
      <c r="A17087" s="365" t="s">
        <v>17216</v>
      </c>
      <c r="B17087" s="366">
        <v>104.82</v>
      </c>
    </row>
    <row r="17088" spans="1:2">
      <c r="A17088" s="365" t="s">
        <v>17217</v>
      </c>
      <c r="B17088" s="366">
        <v>188.12</v>
      </c>
    </row>
    <row r="17089" spans="1:2">
      <c r="A17089" s="365" t="s">
        <v>17218</v>
      </c>
      <c r="B17089" s="366">
        <v>182.15</v>
      </c>
    </row>
    <row r="17090" spans="1:2">
      <c r="A17090" s="365" t="s">
        <v>17219</v>
      </c>
      <c r="B17090" s="366">
        <v>23.06</v>
      </c>
    </row>
    <row r="17091" spans="1:2">
      <c r="A17091" s="365" t="s">
        <v>17220</v>
      </c>
      <c r="B17091" s="366">
        <v>22.58</v>
      </c>
    </row>
    <row r="17092" spans="1:2">
      <c r="A17092" s="365" t="s">
        <v>17221</v>
      </c>
      <c r="B17092" s="366">
        <v>181.71</v>
      </c>
    </row>
    <row r="17093" spans="1:2">
      <c r="A17093" s="365" t="s">
        <v>17222</v>
      </c>
      <c r="B17093" s="366">
        <v>174.81</v>
      </c>
    </row>
    <row r="17094" spans="1:2">
      <c r="A17094" s="365" t="s">
        <v>17223</v>
      </c>
      <c r="B17094" s="366">
        <v>242.64</v>
      </c>
    </row>
    <row r="17095" spans="1:2">
      <c r="A17095" s="365" t="s">
        <v>17224</v>
      </c>
      <c r="B17095" s="366">
        <v>237.47</v>
      </c>
    </row>
    <row r="17096" spans="1:2">
      <c r="A17096" s="365" t="s">
        <v>17225</v>
      </c>
      <c r="B17096" s="366">
        <v>89.86</v>
      </c>
    </row>
    <row r="17097" spans="1:2">
      <c r="A17097" s="365" t="s">
        <v>17226</v>
      </c>
      <c r="B17097" s="366">
        <v>82.39</v>
      </c>
    </row>
    <row r="17098" spans="1:2">
      <c r="A17098" s="365" t="s">
        <v>17227</v>
      </c>
      <c r="B17098" s="366">
        <v>120.77</v>
      </c>
    </row>
    <row r="17099" spans="1:2">
      <c r="A17099" s="365" t="s">
        <v>17228</v>
      </c>
      <c r="B17099" s="366">
        <v>114.45</v>
      </c>
    </row>
    <row r="17100" spans="1:2">
      <c r="A17100" s="365" t="s">
        <v>17229</v>
      </c>
      <c r="B17100" s="366">
        <v>136.9</v>
      </c>
    </row>
    <row r="17101" spans="1:2">
      <c r="A17101" s="365" t="s">
        <v>17230</v>
      </c>
      <c r="B17101" s="366">
        <v>130.58000000000001</v>
      </c>
    </row>
    <row r="17102" spans="1:2">
      <c r="A17102" s="365" t="s">
        <v>17231</v>
      </c>
      <c r="B17102" s="366">
        <v>105.71</v>
      </c>
    </row>
    <row r="17103" spans="1:2">
      <c r="A17103" s="365" t="s">
        <v>17232</v>
      </c>
      <c r="B17103" s="366">
        <v>98.81</v>
      </c>
    </row>
    <row r="17104" spans="1:2">
      <c r="A17104" s="365" t="s">
        <v>17233</v>
      </c>
      <c r="B17104" s="366">
        <v>70</v>
      </c>
    </row>
    <row r="17105" spans="1:2">
      <c r="A17105" s="365" t="s">
        <v>17234</v>
      </c>
      <c r="B17105" s="366">
        <v>64.83</v>
      </c>
    </row>
    <row r="17106" spans="1:2">
      <c r="A17106" s="365" t="s">
        <v>17235</v>
      </c>
      <c r="B17106" s="366">
        <v>85.83</v>
      </c>
    </row>
    <row r="17107" spans="1:2">
      <c r="A17107" s="365" t="s">
        <v>17236</v>
      </c>
      <c r="B17107" s="366">
        <v>80.66</v>
      </c>
    </row>
    <row r="17108" spans="1:2">
      <c r="A17108" s="365" t="s">
        <v>17237</v>
      </c>
      <c r="B17108" s="366">
        <v>116.66</v>
      </c>
    </row>
    <row r="17109" spans="1:2">
      <c r="A17109" s="365" t="s">
        <v>17238</v>
      </c>
      <c r="B17109" s="366">
        <v>109.76</v>
      </c>
    </row>
    <row r="17110" spans="1:2">
      <c r="A17110" s="365" t="s">
        <v>17239</v>
      </c>
      <c r="B17110" s="366">
        <v>173.71</v>
      </c>
    </row>
    <row r="17111" spans="1:2">
      <c r="A17111" s="365" t="s">
        <v>17240</v>
      </c>
      <c r="B17111" s="366">
        <v>166.52</v>
      </c>
    </row>
    <row r="17112" spans="1:2">
      <c r="A17112" s="365" t="s">
        <v>17241</v>
      </c>
      <c r="B17112" s="366">
        <v>123.43</v>
      </c>
    </row>
    <row r="17113" spans="1:2">
      <c r="A17113" s="365" t="s">
        <v>17242</v>
      </c>
      <c r="B17113" s="366">
        <v>118.26</v>
      </c>
    </row>
    <row r="17114" spans="1:2">
      <c r="A17114" s="365" t="s">
        <v>17243</v>
      </c>
      <c r="B17114" s="366">
        <v>140.78</v>
      </c>
    </row>
    <row r="17115" spans="1:2">
      <c r="A17115" s="365" t="s">
        <v>17244</v>
      </c>
      <c r="B17115" s="366">
        <v>135.6</v>
      </c>
    </row>
    <row r="17116" spans="1:2">
      <c r="A17116" s="365" t="s">
        <v>17245</v>
      </c>
      <c r="B17116" s="366">
        <v>81.42</v>
      </c>
    </row>
    <row r="17117" spans="1:2">
      <c r="A17117" s="365" t="s">
        <v>17246</v>
      </c>
      <c r="B17117" s="366">
        <v>76.239999999999995</v>
      </c>
    </row>
    <row r="17118" spans="1:2">
      <c r="A17118" s="365" t="s">
        <v>17247</v>
      </c>
      <c r="B17118" s="366">
        <v>101.99</v>
      </c>
    </row>
    <row r="17119" spans="1:2">
      <c r="A17119" s="365" t="s">
        <v>17248</v>
      </c>
      <c r="B17119" s="366">
        <v>96.82</v>
      </c>
    </row>
    <row r="17120" spans="1:2">
      <c r="A17120" s="365" t="s">
        <v>17249</v>
      </c>
      <c r="B17120" s="366">
        <v>103.44</v>
      </c>
    </row>
    <row r="17121" spans="1:2">
      <c r="A17121" s="365" t="s">
        <v>17250</v>
      </c>
      <c r="B17121" s="366">
        <v>98.27</v>
      </c>
    </row>
    <row r="17122" spans="1:2">
      <c r="A17122" s="365" t="s">
        <v>17251</v>
      </c>
      <c r="B17122" s="366">
        <v>161.72999999999999</v>
      </c>
    </row>
    <row r="17123" spans="1:2">
      <c r="A17123" s="365" t="s">
        <v>17252</v>
      </c>
      <c r="B17123" s="366">
        <v>155.41</v>
      </c>
    </row>
    <row r="17124" spans="1:2">
      <c r="A17124" s="365" t="s">
        <v>17253</v>
      </c>
      <c r="B17124" s="366">
        <v>216.96</v>
      </c>
    </row>
    <row r="17125" spans="1:2">
      <c r="A17125" s="365" t="s">
        <v>17254</v>
      </c>
      <c r="B17125" s="366">
        <v>209.78</v>
      </c>
    </row>
    <row r="17126" spans="1:2">
      <c r="A17126" s="365" t="s">
        <v>17255</v>
      </c>
      <c r="B17126" s="366">
        <v>106.99</v>
      </c>
    </row>
    <row r="17127" spans="1:2">
      <c r="A17127" s="365" t="s">
        <v>17256</v>
      </c>
      <c r="B17127" s="366">
        <v>99.78</v>
      </c>
    </row>
    <row r="17128" spans="1:2">
      <c r="A17128" s="365" t="s">
        <v>17257</v>
      </c>
      <c r="B17128" s="366">
        <v>117.08</v>
      </c>
    </row>
    <row r="17129" spans="1:2">
      <c r="A17129" s="365" t="s">
        <v>17258</v>
      </c>
      <c r="B17129" s="366">
        <v>109.75</v>
      </c>
    </row>
    <row r="17130" spans="1:2">
      <c r="A17130" s="365" t="s">
        <v>17259</v>
      </c>
      <c r="B17130" s="366">
        <v>123.05</v>
      </c>
    </row>
    <row r="17131" spans="1:2">
      <c r="A17131" s="365" t="s">
        <v>17260</v>
      </c>
      <c r="B17131" s="366">
        <v>116.3</v>
      </c>
    </row>
    <row r="17132" spans="1:2">
      <c r="A17132" s="365" t="s">
        <v>17261</v>
      </c>
      <c r="B17132" s="366">
        <v>81.93</v>
      </c>
    </row>
    <row r="17133" spans="1:2">
      <c r="A17133" s="365" t="s">
        <v>17262</v>
      </c>
      <c r="B17133" s="366">
        <v>75.17</v>
      </c>
    </row>
    <row r="17134" spans="1:2">
      <c r="A17134" s="365" t="s">
        <v>17263</v>
      </c>
      <c r="B17134" s="366">
        <v>81.66</v>
      </c>
    </row>
    <row r="17135" spans="1:2">
      <c r="A17135" s="365" t="s">
        <v>17264</v>
      </c>
      <c r="B17135" s="366">
        <v>73.25</v>
      </c>
    </row>
    <row r="17136" spans="1:2">
      <c r="A17136" s="365" t="s">
        <v>17265</v>
      </c>
      <c r="B17136" s="366">
        <v>107.85</v>
      </c>
    </row>
    <row r="17137" spans="1:2">
      <c r="A17137" s="365" t="s">
        <v>17266</v>
      </c>
      <c r="B17137" s="366">
        <v>101.09</v>
      </c>
    </row>
    <row r="17138" spans="1:2">
      <c r="A17138" s="365" t="s">
        <v>17267</v>
      </c>
      <c r="B17138" s="366">
        <v>101.34</v>
      </c>
    </row>
    <row r="17139" spans="1:2">
      <c r="A17139" s="365" t="s">
        <v>17268</v>
      </c>
      <c r="B17139" s="366">
        <v>94.58</v>
      </c>
    </row>
    <row r="17140" spans="1:2">
      <c r="A17140" s="365" t="s">
        <v>17269</v>
      </c>
      <c r="B17140" s="366">
        <v>72.89</v>
      </c>
    </row>
    <row r="17141" spans="1:2">
      <c r="A17141" s="365" t="s">
        <v>17270</v>
      </c>
      <c r="B17141" s="366">
        <v>65.27</v>
      </c>
    </row>
    <row r="17142" spans="1:2">
      <c r="A17142" s="365" t="s">
        <v>17271</v>
      </c>
      <c r="B17142" s="366">
        <v>72.89</v>
      </c>
    </row>
    <row r="17143" spans="1:2">
      <c r="A17143" s="365" t="s">
        <v>17272</v>
      </c>
      <c r="B17143" s="366">
        <v>65.27</v>
      </c>
    </row>
    <row r="17144" spans="1:2">
      <c r="A17144" s="365" t="s">
        <v>17273</v>
      </c>
      <c r="B17144" s="366">
        <v>255.27</v>
      </c>
    </row>
    <row r="17145" spans="1:2">
      <c r="A17145" s="365" t="s">
        <v>17274</v>
      </c>
      <c r="B17145" s="366">
        <v>248.52</v>
      </c>
    </row>
    <row r="17146" spans="1:2">
      <c r="A17146" s="365" t="s">
        <v>17275</v>
      </c>
      <c r="B17146" s="366">
        <v>257.02999999999997</v>
      </c>
    </row>
    <row r="17147" spans="1:2">
      <c r="A17147" s="365" t="s">
        <v>17276</v>
      </c>
      <c r="B17147" s="366">
        <v>252.66</v>
      </c>
    </row>
    <row r="17148" spans="1:2">
      <c r="A17148" s="365" t="s">
        <v>17277</v>
      </c>
      <c r="B17148" s="366">
        <v>258.88</v>
      </c>
    </row>
    <row r="17149" spans="1:2">
      <c r="A17149" s="365" t="s">
        <v>17278</v>
      </c>
      <c r="B17149" s="366">
        <v>251.65</v>
      </c>
    </row>
    <row r="17150" spans="1:2">
      <c r="A17150" s="365" t="s">
        <v>17279</v>
      </c>
      <c r="B17150" s="366">
        <v>24.97</v>
      </c>
    </row>
    <row r="17151" spans="1:2">
      <c r="A17151" s="365" t="s">
        <v>17280</v>
      </c>
      <c r="B17151" s="366">
        <v>24.06</v>
      </c>
    </row>
    <row r="17152" spans="1:2">
      <c r="A17152" s="365" t="s">
        <v>17281</v>
      </c>
      <c r="B17152" s="366">
        <v>13.41</v>
      </c>
    </row>
    <row r="17153" spans="1:2">
      <c r="A17153" s="365" t="s">
        <v>17282</v>
      </c>
      <c r="B17153" s="366">
        <v>12.83</v>
      </c>
    </row>
    <row r="17154" spans="1:2">
      <c r="A17154" s="365" t="s">
        <v>17283</v>
      </c>
      <c r="B17154" s="366">
        <v>5.74</v>
      </c>
    </row>
    <row r="17155" spans="1:2">
      <c r="A17155" s="365" t="s">
        <v>17284</v>
      </c>
      <c r="B17155" s="366">
        <v>5.38</v>
      </c>
    </row>
    <row r="17156" spans="1:2">
      <c r="A17156" s="365" t="s">
        <v>17285</v>
      </c>
      <c r="B17156" s="366">
        <v>43.97</v>
      </c>
    </row>
    <row r="17157" spans="1:2">
      <c r="A17157" s="365" t="s">
        <v>17286</v>
      </c>
      <c r="B17157" s="366">
        <v>42.85</v>
      </c>
    </row>
    <row r="17158" spans="1:2">
      <c r="A17158" s="365" t="s">
        <v>17287</v>
      </c>
      <c r="B17158" s="366">
        <v>185.21</v>
      </c>
    </row>
    <row r="17159" spans="1:2">
      <c r="A17159" s="365" t="s">
        <v>17288</v>
      </c>
      <c r="B17159" s="366">
        <v>180.37</v>
      </c>
    </row>
    <row r="17160" spans="1:2">
      <c r="A17160" s="365" t="s">
        <v>17289</v>
      </c>
      <c r="B17160" s="366">
        <v>120.7</v>
      </c>
    </row>
    <row r="17161" spans="1:2">
      <c r="A17161" s="365" t="s">
        <v>17290</v>
      </c>
      <c r="B17161" s="366">
        <v>116.52</v>
      </c>
    </row>
    <row r="17162" spans="1:2">
      <c r="A17162" s="365" t="s">
        <v>17291</v>
      </c>
      <c r="B17162" s="366">
        <v>83.61</v>
      </c>
    </row>
    <row r="17163" spans="1:2">
      <c r="A17163" s="365" t="s">
        <v>17292</v>
      </c>
      <c r="B17163" s="366">
        <v>78.53</v>
      </c>
    </row>
    <row r="17164" spans="1:2">
      <c r="A17164" s="365" t="s">
        <v>17293</v>
      </c>
      <c r="B17164" s="366">
        <v>104.86</v>
      </c>
    </row>
    <row r="17165" spans="1:2">
      <c r="A17165" s="365" t="s">
        <v>17294</v>
      </c>
      <c r="B17165" s="366">
        <v>97.39</v>
      </c>
    </row>
    <row r="17166" spans="1:2">
      <c r="A17166" s="365" t="s">
        <v>17295</v>
      </c>
      <c r="B17166" s="366">
        <v>257.08</v>
      </c>
    </row>
    <row r="17167" spans="1:2">
      <c r="A17167" s="365" t="s">
        <v>17296</v>
      </c>
      <c r="B17167" s="366">
        <v>250.08</v>
      </c>
    </row>
    <row r="17168" spans="1:2">
      <c r="A17168" s="365" t="s">
        <v>17297</v>
      </c>
      <c r="B17168" s="366">
        <v>56.78</v>
      </c>
    </row>
    <row r="17169" spans="1:2">
      <c r="A17169" s="365" t="s">
        <v>17298</v>
      </c>
      <c r="B17169" s="366">
        <v>55.69</v>
      </c>
    </row>
    <row r="17170" spans="1:2">
      <c r="A17170" s="365" t="s">
        <v>17299</v>
      </c>
      <c r="B17170" s="366">
        <v>118.32</v>
      </c>
    </row>
    <row r="17171" spans="1:2">
      <c r="A17171" s="365" t="s">
        <v>17300</v>
      </c>
      <c r="B17171" s="366">
        <v>110.85</v>
      </c>
    </row>
    <row r="17172" spans="1:2">
      <c r="A17172" s="365" t="s">
        <v>17301</v>
      </c>
      <c r="B17172" s="366">
        <v>20.45</v>
      </c>
    </row>
    <row r="17173" spans="1:2">
      <c r="A17173" s="365" t="s">
        <v>17302</v>
      </c>
      <c r="B17173" s="366">
        <v>18.72</v>
      </c>
    </row>
    <row r="17174" spans="1:2">
      <c r="A17174" s="365" t="s">
        <v>17303</v>
      </c>
      <c r="B17174" s="366">
        <v>41.73</v>
      </c>
    </row>
    <row r="17175" spans="1:2">
      <c r="A17175" s="365" t="s">
        <v>17304</v>
      </c>
      <c r="B17175" s="366">
        <v>40.01</v>
      </c>
    </row>
    <row r="17176" spans="1:2">
      <c r="A17176" s="365" t="s">
        <v>17305</v>
      </c>
      <c r="B17176" s="366">
        <v>164.14</v>
      </c>
    </row>
    <row r="17177" spans="1:2">
      <c r="A17177" s="365" t="s">
        <v>17306</v>
      </c>
      <c r="B17177" s="366">
        <v>161.36000000000001</v>
      </c>
    </row>
    <row r="17178" spans="1:2">
      <c r="A17178" s="365" t="s">
        <v>17307</v>
      </c>
      <c r="B17178" s="366">
        <v>196.21</v>
      </c>
    </row>
    <row r="17179" spans="1:2">
      <c r="A17179" s="365" t="s">
        <v>17308</v>
      </c>
      <c r="B17179" s="366">
        <v>192.97</v>
      </c>
    </row>
    <row r="17180" spans="1:2">
      <c r="A17180" s="365" t="s">
        <v>17309</v>
      </c>
      <c r="B17180" s="366">
        <v>314.26</v>
      </c>
    </row>
    <row r="17181" spans="1:2">
      <c r="A17181" s="365" t="s">
        <v>17310</v>
      </c>
      <c r="B17181" s="366">
        <v>310.57</v>
      </c>
    </row>
    <row r="17182" spans="1:2">
      <c r="A17182" s="365" t="s">
        <v>17311</v>
      </c>
      <c r="B17182" s="366">
        <v>388.07</v>
      </c>
    </row>
    <row r="17183" spans="1:2">
      <c r="A17183" s="365" t="s">
        <v>17312</v>
      </c>
      <c r="B17183" s="366">
        <v>384.1</v>
      </c>
    </row>
    <row r="17184" spans="1:2">
      <c r="A17184" s="365" t="s">
        <v>17313</v>
      </c>
      <c r="B17184" s="366">
        <v>68.64</v>
      </c>
    </row>
    <row r="17185" spans="1:2">
      <c r="A17185" s="365" t="s">
        <v>17314</v>
      </c>
      <c r="B17185" s="366">
        <v>67.13</v>
      </c>
    </row>
    <row r="17186" spans="1:2">
      <c r="A17186" s="365" t="s">
        <v>17315</v>
      </c>
      <c r="B17186" s="366">
        <v>167.34</v>
      </c>
    </row>
    <row r="17187" spans="1:2">
      <c r="A17187" s="365" t="s">
        <v>17316</v>
      </c>
      <c r="B17187" s="366">
        <v>164.56</v>
      </c>
    </row>
    <row r="17188" spans="1:2">
      <c r="A17188" s="365" t="s">
        <v>17317</v>
      </c>
      <c r="B17188" s="366">
        <v>199.9</v>
      </c>
    </row>
    <row r="17189" spans="1:2">
      <c r="A17189" s="365" t="s">
        <v>17318</v>
      </c>
      <c r="B17189" s="366">
        <v>196.66</v>
      </c>
    </row>
    <row r="17190" spans="1:2">
      <c r="A17190" s="365" t="s">
        <v>17319</v>
      </c>
      <c r="B17190" s="366">
        <v>319.67</v>
      </c>
    </row>
    <row r="17191" spans="1:2">
      <c r="A17191" s="365" t="s">
        <v>17320</v>
      </c>
      <c r="B17191" s="366">
        <v>315.98</v>
      </c>
    </row>
    <row r="17192" spans="1:2">
      <c r="A17192" s="365" t="s">
        <v>17321</v>
      </c>
      <c r="B17192" s="366">
        <v>395.45</v>
      </c>
    </row>
    <row r="17193" spans="1:2">
      <c r="A17193" s="365" t="s">
        <v>17322</v>
      </c>
      <c r="B17193" s="366">
        <v>391.48</v>
      </c>
    </row>
    <row r="17194" spans="1:2">
      <c r="A17194" s="365" t="s">
        <v>17323</v>
      </c>
      <c r="B17194" s="366">
        <v>211.44</v>
      </c>
    </row>
    <row r="17195" spans="1:2">
      <c r="A17195" s="365" t="s">
        <v>17324</v>
      </c>
      <c r="B17195" s="366">
        <v>208.09</v>
      </c>
    </row>
    <row r="17196" spans="1:2">
      <c r="A17196" s="365" t="s">
        <v>17325</v>
      </c>
      <c r="B17196" s="366">
        <v>252.1</v>
      </c>
    </row>
    <row r="17197" spans="1:2">
      <c r="A17197" s="365" t="s">
        <v>17326</v>
      </c>
      <c r="B17197" s="366">
        <v>248.29</v>
      </c>
    </row>
    <row r="17198" spans="1:2">
      <c r="A17198" s="365" t="s">
        <v>17327</v>
      </c>
      <c r="B17198" s="366">
        <v>404.56</v>
      </c>
    </row>
    <row r="17199" spans="1:2">
      <c r="A17199" s="365" t="s">
        <v>17328</v>
      </c>
      <c r="B17199" s="366">
        <v>400.29</v>
      </c>
    </row>
    <row r="17200" spans="1:2">
      <c r="A17200" s="365" t="s">
        <v>17329</v>
      </c>
      <c r="B17200" s="366">
        <v>499.87</v>
      </c>
    </row>
    <row r="17201" spans="1:2">
      <c r="A17201" s="365" t="s">
        <v>17330</v>
      </c>
      <c r="B17201" s="366">
        <v>495.32</v>
      </c>
    </row>
    <row r="17202" spans="1:2">
      <c r="A17202" s="365" t="s">
        <v>17331</v>
      </c>
      <c r="B17202" s="366">
        <v>90.14</v>
      </c>
    </row>
    <row r="17203" spans="1:2">
      <c r="A17203" s="365" t="s">
        <v>17332</v>
      </c>
      <c r="B17203" s="366">
        <v>88.06</v>
      </c>
    </row>
    <row r="17204" spans="1:2">
      <c r="A17204" s="365" t="s">
        <v>17333</v>
      </c>
      <c r="B17204" s="366">
        <v>214.64</v>
      </c>
    </row>
    <row r="17205" spans="1:2">
      <c r="A17205" s="365" t="s">
        <v>17334</v>
      </c>
      <c r="B17205" s="366">
        <v>211.28</v>
      </c>
    </row>
    <row r="17206" spans="1:2">
      <c r="A17206" s="365" t="s">
        <v>17335</v>
      </c>
      <c r="B17206" s="366">
        <v>255.79</v>
      </c>
    </row>
    <row r="17207" spans="1:2">
      <c r="A17207" s="365" t="s">
        <v>17336</v>
      </c>
      <c r="B17207" s="366">
        <v>251.98</v>
      </c>
    </row>
    <row r="17208" spans="1:2">
      <c r="A17208" s="365" t="s">
        <v>17337</v>
      </c>
      <c r="B17208" s="366">
        <v>409.97</v>
      </c>
    </row>
    <row r="17209" spans="1:2">
      <c r="A17209" s="365" t="s">
        <v>17338</v>
      </c>
      <c r="B17209" s="366">
        <v>405.7</v>
      </c>
    </row>
    <row r="17210" spans="1:2">
      <c r="A17210" s="365" t="s">
        <v>17339</v>
      </c>
      <c r="B17210" s="366">
        <v>507.25</v>
      </c>
    </row>
    <row r="17211" spans="1:2">
      <c r="A17211" s="365" t="s">
        <v>17340</v>
      </c>
      <c r="B17211" s="366">
        <v>502.7</v>
      </c>
    </row>
    <row r="17212" spans="1:2">
      <c r="A17212" s="365" t="s">
        <v>17341</v>
      </c>
      <c r="B17212" s="366">
        <v>9.65</v>
      </c>
    </row>
    <row r="17213" spans="1:2">
      <c r="A17213" s="365" t="s">
        <v>17342</v>
      </c>
      <c r="B17213" s="366">
        <v>8.41</v>
      </c>
    </row>
    <row r="17214" spans="1:2">
      <c r="A17214" s="365" t="s">
        <v>17343</v>
      </c>
      <c r="B17214" s="366">
        <v>12.82</v>
      </c>
    </row>
    <row r="17215" spans="1:2">
      <c r="A17215" s="365" t="s">
        <v>17344</v>
      </c>
      <c r="B17215" s="366">
        <v>11.17</v>
      </c>
    </row>
    <row r="17216" spans="1:2">
      <c r="A17216" s="365" t="s">
        <v>17345</v>
      </c>
      <c r="B17216" s="366">
        <v>10.53</v>
      </c>
    </row>
    <row r="17217" spans="1:2">
      <c r="A17217" s="365" t="s">
        <v>17346</v>
      </c>
      <c r="B17217" s="366">
        <v>9.2899999999999991</v>
      </c>
    </row>
    <row r="17218" spans="1:2">
      <c r="A17218" s="365" t="s">
        <v>17347</v>
      </c>
      <c r="B17218" s="366">
        <v>13.7</v>
      </c>
    </row>
    <row r="17219" spans="1:2">
      <c r="A17219" s="365" t="s">
        <v>17348</v>
      </c>
      <c r="B17219" s="366">
        <v>12.05</v>
      </c>
    </row>
    <row r="17220" spans="1:2">
      <c r="A17220" s="365" t="s">
        <v>17349</v>
      </c>
      <c r="B17220" s="366">
        <v>14.66</v>
      </c>
    </row>
    <row r="17221" spans="1:2">
      <c r="A17221" s="365" t="s">
        <v>17350</v>
      </c>
      <c r="B17221" s="366">
        <v>12.8</v>
      </c>
    </row>
    <row r="17222" spans="1:2">
      <c r="A17222" s="365" t="s">
        <v>17351</v>
      </c>
      <c r="B17222" s="366">
        <v>4.1900000000000004</v>
      </c>
    </row>
    <row r="17223" spans="1:2">
      <c r="A17223" s="365" t="s">
        <v>17352</v>
      </c>
      <c r="B17223" s="366">
        <v>3.71</v>
      </c>
    </row>
    <row r="17224" spans="1:2">
      <c r="A17224" s="365" t="s">
        <v>17353</v>
      </c>
      <c r="B17224" s="366">
        <v>21.7</v>
      </c>
    </row>
    <row r="17225" spans="1:2">
      <c r="A17225" s="365" t="s">
        <v>17354</v>
      </c>
      <c r="B17225" s="366">
        <v>20.34</v>
      </c>
    </row>
    <row r="17226" spans="1:2">
      <c r="A17226" s="365" t="s">
        <v>17355</v>
      </c>
      <c r="B17226" s="366">
        <v>119.61</v>
      </c>
    </row>
    <row r="17227" spans="1:2">
      <c r="A17227" s="365" t="s">
        <v>17356</v>
      </c>
      <c r="B17227" s="366">
        <v>118.06</v>
      </c>
    </row>
    <row r="17228" spans="1:2">
      <c r="A17228" s="365" t="s">
        <v>17357</v>
      </c>
      <c r="B17228" s="366">
        <v>230.63</v>
      </c>
    </row>
    <row r="17229" spans="1:2">
      <c r="A17229" s="365" t="s">
        <v>17358</v>
      </c>
      <c r="B17229" s="366">
        <v>228.63</v>
      </c>
    </row>
    <row r="17230" spans="1:2">
      <c r="A17230" s="365" t="s">
        <v>17359</v>
      </c>
      <c r="B17230" s="366">
        <v>25.05</v>
      </c>
    </row>
    <row r="17231" spans="1:2">
      <c r="A17231" s="365" t="s">
        <v>17360</v>
      </c>
      <c r="B17231" s="366">
        <v>23.5</v>
      </c>
    </row>
    <row r="17232" spans="1:2">
      <c r="A17232" s="365" t="s">
        <v>17361</v>
      </c>
      <c r="B17232" s="366">
        <v>34.479999999999997</v>
      </c>
    </row>
    <row r="17233" spans="1:2">
      <c r="A17233" s="365" t="s">
        <v>17362</v>
      </c>
      <c r="B17233" s="366">
        <v>32.159999999999997</v>
      </c>
    </row>
    <row r="17234" spans="1:2">
      <c r="A17234" s="365" t="s">
        <v>17363</v>
      </c>
      <c r="B17234" s="366">
        <v>51.44</v>
      </c>
    </row>
    <row r="17235" spans="1:2">
      <c r="A17235" s="365" t="s">
        <v>17364</v>
      </c>
      <c r="B17235" s="366">
        <v>47.13</v>
      </c>
    </row>
    <row r="17236" spans="1:2">
      <c r="A17236" s="365" t="s">
        <v>17365</v>
      </c>
      <c r="B17236" s="366">
        <v>18</v>
      </c>
    </row>
    <row r="17237" spans="1:2">
      <c r="A17237" s="365" t="s">
        <v>17366</v>
      </c>
      <c r="B17237" s="366">
        <v>18</v>
      </c>
    </row>
    <row r="17238" spans="1:2">
      <c r="A17238" s="365" t="s">
        <v>17367</v>
      </c>
      <c r="B17238" s="366">
        <v>12</v>
      </c>
    </row>
    <row r="17239" spans="1:2">
      <c r="A17239" s="365" t="s">
        <v>17368</v>
      </c>
      <c r="B17239" s="366">
        <v>12</v>
      </c>
    </row>
    <row r="17240" spans="1:2">
      <c r="A17240" s="365" t="s">
        <v>17369</v>
      </c>
      <c r="B17240" s="366">
        <v>24.56</v>
      </c>
    </row>
    <row r="17241" spans="1:2">
      <c r="A17241" s="365" t="s">
        <v>17370</v>
      </c>
      <c r="B17241" s="366">
        <v>21.84</v>
      </c>
    </row>
    <row r="17242" spans="1:2">
      <c r="A17242" s="365" t="s">
        <v>17371</v>
      </c>
      <c r="B17242" s="366">
        <v>9.3800000000000008</v>
      </c>
    </row>
    <row r="17243" spans="1:2">
      <c r="A17243" s="365" t="s">
        <v>17372</v>
      </c>
      <c r="B17243" s="366">
        <v>8.8000000000000007</v>
      </c>
    </row>
    <row r="17244" spans="1:2">
      <c r="A17244" s="365" t="s">
        <v>17373</v>
      </c>
      <c r="B17244" s="366">
        <v>36.78</v>
      </c>
    </row>
    <row r="17245" spans="1:2">
      <c r="A17245" s="365" t="s">
        <v>17374</v>
      </c>
      <c r="B17245" s="366">
        <v>33.15</v>
      </c>
    </row>
    <row r="17246" spans="1:2">
      <c r="A17246" s="365" t="s">
        <v>17375</v>
      </c>
      <c r="B17246" s="366">
        <v>26.1</v>
      </c>
    </row>
    <row r="17247" spans="1:2">
      <c r="A17247" s="365" t="s">
        <v>17376</v>
      </c>
      <c r="B17247" s="366">
        <v>23.59</v>
      </c>
    </row>
    <row r="17248" spans="1:2">
      <c r="A17248" s="365" t="s">
        <v>17377</v>
      </c>
      <c r="B17248" s="366">
        <v>12.94</v>
      </c>
    </row>
    <row r="17249" spans="1:2">
      <c r="A17249" s="365" t="s">
        <v>17378</v>
      </c>
      <c r="B17249" s="366">
        <v>11.81</v>
      </c>
    </row>
    <row r="17250" spans="1:2">
      <c r="A17250" s="365" t="s">
        <v>17379</v>
      </c>
      <c r="B17250" s="366">
        <v>2.9</v>
      </c>
    </row>
    <row r="17251" spans="1:2">
      <c r="A17251" s="365" t="s">
        <v>17380</v>
      </c>
      <c r="B17251" s="366">
        <v>2.67</v>
      </c>
    </row>
    <row r="17252" spans="1:2">
      <c r="A17252" s="365" t="s">
        <v>17381</v>
      </c>
      <c r="B17252" s="366">
        <v>38.119999999999997</v>
      </c>
    </row>
    <row r="17253" spans="1:2">
      <c r="A17253" s="365" t="s">
        <v>17382</v>
      </c>
      <c r="B17253" s="366">
        <v>34.479999999999997</v>
      </c>
    </row>
    <row r="17254" spans="1:2">
      <c r="A17254" s="365" t="s">
        <v>17383</v>
      </c>
      <c r="B17254" s="366">
        <v>15</v>
      </c>
    </row>
    <row r="17255" spans="1:2">
      <c r="A17255" s="365" t="s">
        <v>17384</v>
      </c>
      <c r="B17255" s="366">
        <v>13.6</v>
      </c>
    </row>
    <row r="17256" spans="1:2">
      <c r="A17256" s="365" t="s">
        <v>17385</v>
      </c>
      <c r="B17256" s="366">
        <v>16.36</v>
      </c>
    </row>
    <row r="17257" spans="1:2">
      <c r="A17257" s="365" t="s">
        <v>17386</v>
      </c>
      <c r="B17257" s="366">
        <v>14.77</v>
      </c>
    </row>
    <row r="17258" spans="1:2">
      <c r="A17258" s="365" t="s">
        <v>17387</v>
      </c>
      <c r="B17258" s="366">
        <v>21.1</v>
      </c>
    </row>
    <row r="17259" spans="1:2">
      <c r="A17259" s="365" t="s">
        <v>17388</v>
      </c>
      <c r="B17259" s="366">
        <v>19.059999999999999</v>
      </c>
    </row>
    <row r="17260" spans="1:2">
      <c r="A17260" s="365" t="s">
        <v>17389</v>
      </c>
      <c r="B17260" s="366">
        <v>11.33</v>
      </c>
    </row>
    <row r="17261" spans="1:2">
      <c r="A17261" s="365" t="s">
        <v>17390</v>
      </c>
      <c r="B17261" s="366">
        <v>10.42</v>
      </c>
    </row>
    <row r="17262" spans="1:2">
      <c r="A17262" s="365" t="s">
        <v>17391</v>
      </c>
      <c r="B17262" s="366">
        <v>35.07</v>
      </c>
    </row>
    <row r="17263" spans="1:2">
      <c r="A17263" s="365" t="s">
        <v>17392</v>
      </c>
      <c r="B17263" s="366">
        <v>33.89</v>
      </c>
    </row>
    <row r="17264" spans="1:2">
      <c r="A17264" s="365" t="s">
        <v>17393</v>
      </c>
      <c r="B17264" s="366">
        <v>47.24</v>
      </c>
    </row>
    <row r="17265" spans="1:2">
      <c r="A17265" s="365" t="s">
        <v>17394</v>
      </c>
      <c r="B17265" s="366">
        <v>43.6</v>
      </c>
    </row>
    <row r="17266" spans="1:2">
      <c r="A17266" s="365" t="s">
        <v>17395</v>
      </c>
      <c r="B17266" s="366">
        <v>30.5</v>
      </c>
    </row>
    <row r="17267" spans="1:2">
      <c r="A17267" s="365" t="s">
        <v>17396</v>
      </c>
      <c r="B17267" s="366">
        <v>28.11</v>
      </c>
    </row>
    <row r="17268" spans="1:2">
      <c r="A17268" s="365" t="s">
        <v>17397</v>
      </c>
      <c r="B17268" s="366">
        <v>8.35</v>
      </c>
    </row>
    <row r="17269" spans="1:2">
      <c r="A17269" s="365" t="s">
        <v>17398</v>
      </c>
      <c r="B17269" s="366">
        <v>7.77</v>
      </c>
    </row>
    <row r="17270" spans="1:2">
      <c r="A17270" s="365" t="s">
        <v>17399</v>
      </c>
      <c r="B17270" s="366">
        <v>18</v>
      </c>
    </row>
    <row r="17271" spans="1:2">
      <c r="A17271" s="365" t="s">
        <v>17400</v>
      </c>
      <c r="B17271" s="366">
        <v>16.510000000000002</v>
      </c>
    </row>
    <row r="17272" spans="1:2">
      <c r="A17272" s="365" t="s">
        <v>17401</v>
      </c>
      <c r="B17272" s="366">
        <v>9.3800000000000008</v>
      </c>
    </row>
    <row r="17273" spans="1:2">
      <c r="A17273" s="365" t="s">
        <v>17402</v>
      </c>
      <c r="B17273" s="366">
        <v>8.8000000000000007</v>
      </c>
    </row>
    <row r="17274" spans="1:2">
      <c r="A17274" s="365" t="s">
        <v>17403</v>
      </c>
      <c r="B17274" s="366">
        <v>15.67</v>
      </c>
    </row>
    <row r="17275" spans="1:2">
      <c r="A17275" s="365" t="s">
        <v>17404</v>
      </c>
      <c r="B17275" s="366">
        <v>14.31</v>
      </c>
    </row>
    <row r="17276" spans="1:2">
      <c r="A17276" s="365" t="s">
        <v>17405</v>
      </c>
      <c r="B17276" s="366">
        <v>20.82</v>
      </c>
    </row>
    <row r="17277" spans="1:2">
      <c r="A17277" s="365" t="s">
        <v>17406</v>
      </c>
      <c r="B17277" s="366">
        <v>19.09</v>
      </c>
    </row>
    <row r="17278" spans="1:2">
      <c r="A17278" s="365" t="s">
        <v>17407</v>
      </c>
      <c r="B17278" s="366">
        <v>17.22</v>
      </c>
    </row>
    <row r="17279" spans="1:2">
      <c r="A17279" s="365" t="s">
        <v>17408</v>
      </c>
      <c r="B17279" s="366">
        <v>15.57</v>
      </c>
    </row>
    <row r="17280" spans="1:2">
      <c r="A17280" s="365" t="s">
        <v>17409</v>
      </c>
      <c r="B17280" s="366">
        <v>13.44</v>
      </c>
    </row>
    <row r="17281" spans="1:2">
      <c r="A17281" s="365" t="s">
        <v>17410</v>
      </c>
      <c r="B17281" s="366">
        <v>12.07</v>
      </c>
    </row>
    <row r="17282" spans="1:2">
      <c r="A17282" s="365" t="s">
        <v>17411</v>
      </c>
      <c r="B17282" s="366">
        <v>48.34</v>
      </c>
    </row>
    <row r="17283" spans="1:2">
      <c r="A17283" s="365" t="s">
        <v>17412</v>
      </c>
      <c r="B17283" s="366">
        <v>44.59</v>
      </c>
    </row>
    <row r="17284" spans="1:2">
      <c r="A17284" s="365" t="s">
        <v>17413</v>
      </c>
      <c r="B17284" s="366">
        <v>18.5</v>
      </c>
    </row>
    <row r="17285" spans="1:2">
      <c r="A17285" s="365" t="s">
        <v>17414</v>
      </c>
      <c r="B17285" s="366">
        <v>16.91</v>
      </c>
    </row>
    <row r="17286" spans="1:2">
      <c r="A17286" s="365" t="s">
        <v>17415</v>
      </c>
      <c r="B17286" s="366">
        <v>21.09</v>
      </c>
    </row>
    <row r="17287" spans="1:2">
      <c r="A17287" s="365" t="s">
        <v>17416</v>
      </c>
      <c r="B17287" s="366">
        <v>19.010000000000002</v>
      </c>
    </row>
    <row r="17288" spans="1:2">
      <c r="A17288" s="365" t="s">
        <v>17417</v>
      </c>
      <c r="B17288" s="366">
        <v>18.95</v>
      </c>
    </row>
    <row r="17289" spans="1:2">
      <c r="A17289" s="365" t="s">
        <v>17418</v>
      </c>
      <c r="B17289" s="366">
        <v>16.63</v>
      </c>
    </row>
    <row r="17290" spans="1:2">
      <c r="A17290" s="365" t="s">
        <v>17419</v>
      </c>
      <c r="B17290" s="366">
        <v>5.73</v>
      </c>
    </row>
    <row r="17291" spans="1:2">
      <c r="A17291" s="365" t="s">
        <v>17420</v>
      </c>
      <c r="B17291" s="366">
        <v>5.04</v>
      </c>
    </row>
    <row r="17292" spans="1:2">
      <c r="A17292" s="365" t="s">
        <v>17421</v>
      </c>
      <c r="B17292" s="366">
        <v>12.57</v>
      </c>
    </row>
    <row r="17293" spans="1:2">
      <c r="A17293" s="365" t="s">
        <v>17422</v>
      </c>
      <c r="B17293" s="366">
        <v>11.11</v>
      </c>
    </row>
    <row r="17294" spans="1:2">
      <c r="A17294" s="365" t="s">
        <v>17423</v>
      </c>
      <c r="B17294" s="366">
        <v>12.46</v>
      </c>
    </row>
    <row r="17295" spans="1:2">
      <c r="A17295" s="365" t="s">
        <v>17424</v>
      </c>
      <c r="B17295" s="366">
        <v>11.01</v>
      </c>
    </row>
    <row r="17296" spans="1:2">
      <c r="A17296" s="365" t="s">
        <v>17425</v>
      </c>
      <c r="B17296" s="366">
        <v>9.0299999999999994</v>
      </c>
    </row>
    <row r="17297" spans="1:2">
      <c r="A17297" s="365" t="s">
        <v>17426</v>
      </c>
      <c r="B17297" s="366">
        <v>7.95</v>
      </c>
    </row>
    <row r="17298" spans="1:2">
      <c r="A17298" s="365" t="s">
        <v>17427</v>
      </c>
      <c r="B17298" s="366">
        <v>36.79</v>
      </c>
    </row>
    <row r="17299" spans="1:2">
      <c r="A17299" s="365" t="s">
        <v>17428</v>
      </c>
      <c r="B17299" s="366">
        <v>32.85</v>
      </c>
    </row>
    <row r="17300" spans="1:2">
      <c r="A17300" s="365" t="s">
        <v>17429</v>
      </c>
      <c r="B17300" s="366">
        <v>20.65</v>
      </c>
    </row>
    <row r="17301" spans="1:2">
      <c r="A17301" s="365" t="s">
        <v>17430</v>
      </c>
      <c r="B17301" s="366">
        <v>18.920000000000002</v>
      </c>
    </row>
    <row r="17302" spans="1:2">
      <c r="A17302" s="365" t="s">
        <v>17431</v>
      </c>
      <c r="B17302" s="366">
        <v>17.25</v>
      </c>
    </row>
    <row r="17303" spans="1:2">
      <c r="A17303" s="365" t="s">
        <v>17432</v>
      </c>
      <c r="B17303" s="366">
        <v>15.76</v>
      </c>
    </row>
    <row r="17304" spans="1:2">
      <c r="A17304" s="365" t="s">
        <v>17433</v>
      </c>
      <c r="B17304" s="366">
        <v>20.8</v>
      </c>
    </row>
    <row r="17305" spans="1:2">
      <c r="A17305" s="365" t="s">
        <v>17434</v>
      </c>
      <c r="B17305" s="366">
        <v>19.079999999999998</v>
      </c>
    </row>
    <row r="17306" spans="1:2">
      <c r="A17306" s="365" t="s">
        <v>17435</v>
      </c>
      <c r="B17306" s="366">
        <v>16.989999999999998</v>
      </c>
    </row>
    <row r="17307" spans="1:2">
      <c r="A17307" s="365" t="s">
        <v>17436</v>
      </c>
      <c r="B17307" s="366">
        <v>15.51</v>
      </c>
    </row>
    <row r="17308" spans="1:2">
      <c r="A17308" s="365" t="s">
        <v>17437</v>
      </c>
      <c r="B17308" s="366">
        <v>23.14</v>
      </c>
    </row>
    <row r="17309" spans="1:2">
      <c r="A17309" s="365" t="s">
        <v>17438</v>
      </c>
      <c r="B17309" s="366">
        <v>22</v>
      </c>
    </row>
    <row r="17310" spans="1:2">
      <c r="A17310" s="365" t="s">
        <v>17439</v>
      </c>
      <c r="B17310" s="366">
        <v>20.94</v>
      </c>
    </row>
    <row r="17311" spans="1:2">
      <c r="A17311" s="365" t="s">
        <v>17440</v>
      </c>
      <c r="B17311" s="366">
        <v>19.21</v>
      </c>
    </row>
    <row r="17312" spans="1:2">
      <c r="A17312" s="365" t="s">
        <v>17441</v>
      </c>
      <c r="B17312" s="366">
        <v>16.55</v>
      </c>
    </row>
    <row r="17313" spans="1:2">
      <c r="A17313" s="365" t="s">
        <v>17442</v>
      </c>
      <c r="B17313" s="366">
        <v>15.06</v>
      </c>
    </row>
    <row r="17314" spans="1:2">
      <c r="A17314" s="365" t="s">
        <v>17443</v>
      </c>
      <c r="B17314" s="366">
        <v>5.03</v>
      </c>
    </row>
    <row r="17315" spans="1:2">
      <c r="A17315" s="365" t="s">
        <v>17444</v>
      </c>
      <c r="B17315" s="366">
        <v>4.53</v>
      </c>
    </row>
    <row r="17316" spans="1:2">
      <c r="A17316" s="365" t="s">
        <v>17445</v>
      </c>
      <c r="B17316" s="366">
        <v>22.44</v>
      </c>
    </row>
    <row r="17317" spans="1:2">
      <c r="A17317" s="365" t="s">
        <v>17446</v>
      </c>
      <c r="B17317" s="366">
        <v>21.2</v>
      </c>
    </row>
    <row r="17318" spans="1:2">
      <c r="A17318" s="365" t="s">
        <v>17447</v>
      </c>
      <c r="B17318" s="366">
        <v>47.28</v>
      </c>
    </row>
    <row r="17319" spans="1:2">
      <c r="A17319" s="365" t="s">
        <v>17448</v>
      </c>
      <c r="B17319" s="366">
        <v>42.97</v>
      </c>
    </row>
    <row r="17320" spans="1:2">
      <c r="A17320" s="365" t="s">
        <v>17449</v>
      </c>
      <c r="B17320" s="366">
        <v>21.65</v>
      </c>
    </row>
    <row r="17321" spans="1:2">
      <c r="A17321" s="365" t="s">
        <v>17450</v>
      </c>
      <c r="B17321" s="366">
        <v>19.260000000000002</v>
      </c>
    </row>
    <row r="17322" spans="1:2">
      <c r="A17322" s="365" t="s">
        <v>17451</v>
      </c>
      <c r="B17322" s="366">
        <v>9.6199999999999992</v>
      </c>
    </row>
    <row r="17323" spans="1:2">
      <c r="A17323" s="365" t="s">
        <v>17452</v>
      </c>
      <c r="B17323" s="366">
        <v>8.4700000000000006</v>
      </c>
    </row>
    <row r="17324" spans="1:2">
      <c r="A17324" s="365" t="s">
        <v>17453</v>
      </c>
      <c r="B17324" s="366">
        <v>10.77</v>
      </c>
    </row>
    <row r="17325" spans="1:2">
      <c r="A17325" s="365" t="s">
        <v>17454</v>
      </c>
      <c r="B17325" s="366">
        <v>9.59</v>
      </c>
    </row>
    <row r="17326" spans="1:2">
      <c r="A17326" s="365" t="s">
        <v>17455</v>
      </c>
      <c r="B17326" s="366">
        <v>30.32</v>
      </c>
    </row>
    <row r="17327" spans="1:2">
      <c r="A17327" s="365" t="s">
        <v>17456</v>
      </c>
      <c r="B17327" s="366">
        <v>27.37</v>
      </c>
    </row>
    <row r="17328" spans="1:2">
      <c r="A17328" s="365" t="s">
        <v>17457</v>
      </c>
      <c r="B17328" s="366">
        <v>6.29</v>
      </c>
    </row>
    <row r="17329" spans="1:2">
      <c r="A17329" s="365" t="s">
        <v>17458</v>
      </c>
      <c r="B17329" s="366">
        <v>5.61</v>
      </c>
    </row>
    <row r="17330" spans="1:2">
      <c r="A17330" s="365" t="s">
        <v>17459</v>
      </c>
      <c r="B17330" s="366">
        <v>10.31</v>
      </c>
    </row>
    <row r="17331" spans="1:2">
      <c r="A17331" s="365" t="s">
        <v>17460</v>
      </c>
      <c r="B17331" s="366">
        <v>9.35</v>
      </c>
    </row>
    <row r="17332" spans="1:2">
      <c r="A17332" s="365" t="s">
        <v>17461</v>
      </c>
      <c r="B17332" s="366">
        <v>18.16</v>
      </c>
    </row>
    <row r="17333" spans="1:2">
      <c r="A17333" s="365" t="s">
        <v>17462</v>
      </c>
      <c r="B17333" s="366">
        <v>17.12</v>
      </c>
    </row>
    <row r="17334" spans="1:2">
      <c r="A17334" s="365" t="s">
        <v>17463</v>
      </c>
      <c r="B17334" s="366">
        <v>30.54</v>
      </c>
    </row>
    <row r="17335" spans="1:2">
      <c r="A17335" s="365" t="s">
        <v>17464</v>
      </c>
      <c r="B17335" s="366">
        <v>27.47</v>
      </c>
    </row>
    <row r="17336" spans="1:2">
      <c r="A17336" s="365" t="s">
        <v>17465</v>
      </c>
      <c r="B17336" s="366">
        <v>16.21</v>
      </c>
    </row>
    <row r="17337" spans="1:2">
      <c r="A17337" s="365" t="s">
        <v>17466</v>
      </c>
      <c r="B17337" s="366">
        <v>14.62</v>
      </c>
    </row>
    <row r="17338" spans="1:2">
      <c r="A17338" s="365" t="s">
        <v>17467</v>
      </c>
      <c r="B17338" s="366">
        <v>5.99</v>
      </c>
    </row>
    <row r="17339" spans="1:2">
      <c r="A17339" s="365" t="s">
        <v>17468</v>
      </c>
      <c r="B17339" s="366">
        <v>5.31</v>
      </c>
    </row>
    <row r="17340" spans="1:2">
      <c r="A17340" s="365" t="s">
        <v>17469</v>
      </c>
      <c r="B17340" s="366">
        <v>14.72</v>
      </c>
    </row>
    <row r="17341" spans="1:2">
      <c r="A17341" s="365" t="s">
        <v>17470</v>
      </c>
      <c r="B17341" s="366">
        <v>13.23</v>
      </c>
    </row>
    <row r="17342" spans="1:2">
      <c r="A17342" s="365" t="s">
        <v>17471</v>
      </c>
      <c r="B17342" s="366">
        <v>17.63</v>
      </c>
    </row>
    <row r="17343" spans="1:2">
      <c r="A17343" s="365" t="s">
        <v>17472</v>
      </c>
      <c r="B17343" s="366">
        <v>16.04</v>
      </c>
    </row>
    <row r="17344" spans="1:2">
      <c r="A17344" s="365" t="s">
        <v>17473</v>
      </c>
      <c r="B17344" s="366">
        <v>35.26</v>
      </c>
    </row>
    <row r="17345" spans="1:2">
      <c r="A17345" s="365" t="s">
        <v>17474</v>
      </c>
      <c r="B17345" s="366">
        <v>32.08</v>
      </c>
    </row>
    <row r="17346" spans="1:2">
      <c r="A17346" s="365" t="s">
        <v>17475</v>
      </c>
      <c r="B17346" s="366">
        <v>28.03</v>
      </c>
    </row>
    <row r="17347" spans="1:2">
      <c r="A17347" s="365" t="s">
        <v>17476</v>
      </c>
      <c r="B17347" s="366">
        <v>25.4</v>
      </c>
    </row>
    <row r="17348" spans="1:2">
      <c r="A17348" s="365" t="s">
        <v>17477</v>
      </c>
      <c r="B17348" s="366">
        <v>33.57</v>
      </c>
    </row>
    <row r="17349" spans="1:2">
      <c r="A17349" s="365" t="s">
        <v>17478</v>
      </c>
      <c r="B17349" s="366">
        <v>30.4</v>
      </c>
    </row>
    <row r="17350" spans="1:2">
      <c r="A17350" s="365" t="s">
        <v>17479</v>
      </c>
      <c r="B17350" s="366">
        <v>44.69</v>
      </c>
    </row>
    <row r="17351" spans="1:2">
      <c r="A17351" s="365" t="s">
        <v>17480</v>
      </c>
      <c r="B17351" s="366">
        <v>40.380000000000003</v>
      </c>
    </row>
    <row r="17352" spans="1:2">
      <c r="A17352" s="365" t="s">
        <v>17481</v>
      </c>
      <c r="B17352" s="366">
        <v>6.33</v>
      </c>
    </row>
    <row r="17353" spans="1:2">
      <c r="A17353" s="365" t="s">
        <v>17482</v>
      </c>
      <c r="B17353" s="366">
        <v>5.65</v>
      </c>
    </row>
    <row r="17354" spans="1:2">
      <c r="A17354" s="365" t="s">
        <v>17483</v>
      </c>
      <c r="B17354" s="366">
        <v>13.93</v>
      </c>
    </row>
    <row r="17355" spans="1:2">
      <c r="A17355" s="365" t="s">
        <v>17484</v>
      </c>
      <c r="B17355" s="366">
        <v>12.66</v>
      </c>
    </row>
    <row r="17356" spans="1:2">
      <c r="A17356" s="365" t="s">
        <v>17485</v>
      </c>
      <c r="B17356" s="366">
        <v>33.270000000000003</v>
      </c>
    </row>
    <row r="17357" spans="1:2">
      <c r="A17357" s="365" t="s">
        <v>17486</v>
      </c>
      <c r="B17357" s="366">
        <v>30.17</v>
      </c>
    </row>
    <row r="17358" spans="1:2">
      <c r="A17358" s="365" t="s">
        <v>17487</v>
      </c>
      <c r="B17358" s="366">
        <v>38.5</v>
      </c>
    </row>
    <row r="17359" spans="1:2">
      <c r="A17359" s="365" t="s">
        <v>17488</v>
      </c>
      <c r="B17359" s="366">
        <v>35.4</v>
      </c>
    </row>
    <row r="17360" spans="1:2">
      <c r="A17360" s="365" t="s">
        <v>17489</v>
      </c>
      <c r="B17360" s="366">
        <v>31.34</v>
      </c>
    </row>
    <row r="17361" spans="1:2">
      <c r="A17361" s="365" t="s">
        <v>17490</v>
      </c>
      <c r="B17361" s="366">
        <v>29.23</v>
      </c>
    </row>
    <row r="17362" spans="1:2">
      <c r="A17362" s="365" t="s">
        <v>17491</v>
      </c>
      <c r="B17362" s="366">
        <v>56.49</v>
      </c>
    </row>
    <row r="17363" spans="1:2">
      <c r="A17363" s="365" t="s">
        <v>17492</v>
      </c>
      <c r="B17363" s="366">
        <v>53.53</v>
      </c>
    </row>
    <row r="17364" spans="1:2">
      <c r="A17364" s="365" t="s">
        <v>17493</v>
      </c>
      <c r="B17364" s="366">
        <v>16.989999999999998</v>
      </c>
    </row>
    <row r="17365" spans="1:2">
      <c r="A17365" s="365" t="s">
        <v>17494</v>
      </c>
      <c r="B17365" s="366">
        <v>15.4</v>
      </c>
    </row>
    <row r="17366" spans="1:2">
      <c r="A17366" s="365" t="s">
        <v>17495</v>
      </c>
      <c r="B17366" s="366">
        <v>33.99</v>
      </c>
    </row>
    <row r="17367" spans="1:2">
      <c r="A17367" s="365" t="s">
        <v>17496</v>
      </c>
      <c r="B17367" s="366">
        <v>30.81</v>
      </c>
    </row>
    <row r="17368" spans="1:2">
      <c r="A17368" s="365" t="s">
        <v>17497</v>
      </c>
      <c r="B17368" s="366">
        <v>27.39</v>
      </c>
    </row>
    <row r="17369" spans="1:2">
      <c r="A17369" s="365" t="s">
        <v>17498</v>
      </c>
      <c r="B17369" s="366">
        <v>24.76</v>
      </c>
    </row>
    <row r="17370" spans="1:2">
      <c r="A17370" s="365" t="s">
        <v>17499</v>
      </c>
      <c r="B17370" s="366">
        <v>32.94</v>
      </c>
    </row>
    <row r="17371" spans="1:2">
      <c r="A17371" s="365" t="s">
        <v>17500</v>
      </c>
      <c r="B17371" s="366">
        <v>29.76</v>
      </c>
    </row>
    <row r="17372" spans="1:2">
      <c r="A17372" s="365" t="s">
        <v>17501</v>
      </c>
      <c r="B17372" s="366">
        <v>44.06</v>
      </c>
    </row>
    <row r="17373" spans="1:2">
      <c r="A17373" s="365" t="s">
        <v>17502</v>
      </c>
      <c r="B17373" s="366">
        <v>39.74</v>
      </c>
    </row>
    <row r="17374" spans="1:2">
      <c r="A17374" s="365" t="s">
        <v>17503</v>
      </c>
      <c r="B17374" s="366">
        <v>6.15</v>
      </c>
    </row>
    <row r="17375" spans="1:2">
      <c r="A17375" s="365" t="s">
        <v>17504</v>
      </c>
      <c r="B17375" s="366">
        <v>5.47</v>
      </c>
    </row>
    <row r="17376" spans="1:2">
      <c r="A17376" s="365" t="s">
        <v>17505</v>
      </c>
      <c r="B17376" s="366">
        <v>44.73</v>
      </c>
    </row>
    <row r="17377" spans="1:2">
      <c r="A17377" s="365" t="s">
        <v>17506</v>
      </c>
      <c r="B17377" s="366">
        <v>40.42</v>
      </c>
    </row>
    <row r="17378" spans="1:2">
      <c r="A17378" s="365" t="s">
        <v>17507</v>
      </c>
      <c r="B17378" s="366">
        <v>15.18</v>
      </c>
    </row>
    <row r="17379" spans="1:2">
      <c r="A17379" s="365" t="s">
        <v>17508</v>
      </c>
      <c r="B17379" s="366">
        <v>13.82</v>
      </c>
    </row>
    <row r="17380" spans="1:2">
      <c r="A17380" s="365" t="s">
        <v>17509</v>
      </c>
      <c r="B17380" s="366">
        <v>6.18</v>
      </c>
    </row>
    <row r="17381" spans="1:2">
      <c r="A17381" s="365" t="s">
        <v>17510</v>
      </c>
      <c r="B17381" s="366">
        <v>5.49</v>
      </c>
    </row>
    <row r="17382" spans="1:2">
      <c r="A17382" s="365" t="s">
        <v>17511</v>
      </c>
      <c r="B17382" s="366">
        <v>81.52</v>
      </c>
    </row>
    <row r="17383" spans="1:2">
      <c r="A17383" s="365" t="s">
        <v>17512</v>
      </c>
      <c r="B17383" s="366">
        <v>70.959999999999994</v>
      </c>
    </row>
    <row r="17384" spans="1:2">
      <c r="A17384" s="365" t="s">
        <v>17513</v>
      </c>
      <c r="B17384" s="366">
        <v>76.739999999999995</v>
      </c>
    </row>
    <row r="17385" spans="1:2">
      <c r="A17385" s="365" t="s">
        <v>17514</v>
      </c>
      <c r="B17385" s="366">
        <v>67.430000000000007</v>
      </c>
    </row>
    <row r="17386" spans="1:2">
      <c r="A17386" s="365" t="s">
        <v>17515</v>
      </c>
      <c r="B17386" s="366">
        <v>11.37</v>
      </c>
    </row>
    <row r="17387" spans="1:2">
      <c r="A17387" s="365" t="s">
        <v>17516</v>
      </c>
      <c r="B17387" s="366">
        <v>10.23</v>
      </c>
    </row>
    <row r="17388" spans="1:2">
      <c r="A17388" s="365" t="s">
        <v>17517</v>
      </c>
      <c r="B17388" s="366">
        <v>11.9</v>
      </c>
    </row>
    <row r="17389" spans="1:2">
      <c r="A17389" s="365" t="s">
        <v>17518</v>
      </c>
      <c r="B17389" s="366">
        <v>10.44</v>
      </c>
    </row>
    <row r="17390" spans="1:2">
      <c r="A17390" s="365" t="s">
        <v>17519</v>
      </c>
      <c r="B17390" s="366">
        <v>3.14</v>
      </c>
    </row>
    <row r="17391" spans="1:2">
      <c r="A17391" s="365" t="s">
        <v>17520</v>
      </c>
      <c r="B17391" s="366">
        <v>2.74</v>
      </c>
    </row>
    <row r="17392" spans="1:2">
      <c r="A17392" s="365" t="s">
        <v>17521</v>
      </c>
      <c r="B17392" s="366">
        <v>15.97</v>
      </c>
    </row>
    <row r="17393" spans="1:2">
      <c r="A17393" s="365" t="s">
        <v>17522</v>
      </c>
      <c r="B17393" s="366">
        <v>14.6</v>
      </c>
    </row>
    <row r="17394" spans="1:2">
      <c r="A17394" s="365" t="s">
        <v>17523</v>
      </c>
      <c r="B17394" s="366">
        <v>20.76</v>
      </c>
    </row>
    <row r="17395" spans="1:2">
      <c r="A17395" s="365" t="s">
        <v>17524</v>
      </c>
      <c r="B17395" s="366">
        <v>18.68</v>
      </c>
    </row>
    <row r="17396" spans="1:2">
      <c r="A17396" s="365" t="s">
        <v>17525</v>
      </c>
      <c r="B17396" s="366">
        <v>13.53</v>
      </c>
    </row>
    <row r="17397" spans="1:2">
      <c r="A17397" s="365" t="s">
        <v>17526</v>
      </c>
      <c r="B17397" s="366">
        <v>12.17</v>
      </c>
    </row>
    <row r="17398" spans="1:2">
      <c r="A17398" s="365" t="s">
        <v>17527</v>
      </c>
      <c r="B17398" s="366">
        <v>41.53</v>
      </c>
    </row>
    <row r="17399" spans="1:2">
      <c r="A17399" s="365" t="s">
        <v>17528</v>
      </c>
      <c r="B17399" s="366">
        <v>37.369999999999997</v>
      </c>
    </row>
    <row r="17400" spans="1:2">
      <c r="A17400" s="365" t="s">
        <v>17529</v>
      </c>
      <c r="B17400" s="366">
        <v>42.19</v>
      </c>
    </row>
    <row r="17401" spans="1:2">
      <c r="A17401" s="365" t="s">
        <v>17530</v>
      </c>
      <c r="B17401" s="366">
        <v>37.880000000000003</v>
      </c>
    </row>
    <row r="17402" spans="1:2">
      <c r="A17402" s="365" t="s">
        <v>17531</v>
      </c>
      <c r="B17402" s="366">
        <v>26.02</v>
      </c>
    </row>
    <row r="17403" spans="1:2">
      <c r="A17403" s="365" t="s">
        <v>17532</v>
      </c>
      <c r="B17403" s="366">
        <v>24.43</v>
      </c>
    </row>
    <row r="17404" spans="1:2">
      <c r="A17404" s="365" t="s">
        <v>17533</v>
      </c>
      <c r="B17404" s="366">
        <v>20.89</v>
      </c>
    </row>
    <row r="17405" spans="1:2">
      <c r="A17405" s="365" t="s">
        <v>17534</v>
      </c>
      <c r="B17405" s="366">
        <v>19.02</v>
      </c>
    </row>
    <row r="17406" spans="1:2">
      <c r="A17406" s="365" t="s">
        <v>17535</v>
      </c>
      <c r="B17406" s="366">
        <v>26.47</v>
      </c>
    </row>
    <row r="17407" spans="1:2">
      <c r="A17407" s="365" t="s">
        <v>17536</v>
      </c>
      <c r="B17407" s="366">
        <v>24.3</v>
      </c>
    </row>
    <row r="17408" spans="1:2">
      <c r="A17408" s="365" t="s">
        <v>17537</v>
      </c>
      <c r="B17408" s="366">
        <v>10.210000000000001</v>
      </c>
    </row>
    <row r="17409" spans="1:2">
      <c r="A17409" s="365" t="s">
        <v>17538</v>
      </c>
      <c r="B17409" s="366">
        <v>9.07</v>
      </c>
    </row>
    <row r="17410" spans="1:2">
      <c r="A17410" s="365" t="s">
        <v>17539</v>
      </c>
      <c r="B17410" s="366">
        <v>6.3</v>
      </c>
    </row>
    <row r="17411" spans="1:2">
      <c r="A17411" s="365" t="s">
        <v>17540</v>
      </c>
      <c r="B17411" s="366">
        <v>5.82</v>
      </c>
    </row>
    <row r="17412" spans="1:2">
      <c r="A17412" s="365" t="s">
        <v>17541</v>
      </c>
      <c r="B17412" s="366">
        <v>3.52</v>
      </c>
    </row>
    <row r="17413" spans="1:2">
      <c r="A17413" s="365" t="s">
        <v>17542</v>
      </c>
      <c r="B17413" s="366">
        <v>3.16</v>
      </c>
    </row>
    <row r="17414" spans="1:2">
      <c r="A17414" s="365" t="s">
        <v>17543</v>
      </c>
      <c r="B17414" s="366">
        <v>3.29</v>
      </c>
    </row>
    <row r="17415" spans="1:2">
      <c r="A17415" s="365" t="s">
        <v>17544</v>
      </c>
      <c r="B17415" s="366">
        <v>2.93</v>
      </c>
    </row>
    <row r="17416" spans="1:2">
      <c r="A17416" s="365" t="s">
        <v>17545</v>
      </c>
      <c r="B17416" s="366">
        <v>6.26</v>
      </c>
    </row>
    <row r="17417" spans="1:2">
      <c r="A17417" s="365" t="s">
        <v>17546</v>
      </c>
      <c r="B17417" s="366">
        <v>5.54</v>
      </c>
    </row>
    <row r="17418" spans="1:2">
      <c r="A17418" s="365" t="s">
        <v>17547</v>
      </c>
      <c r="B17418" s="366">
        <v>8.07</v>
      </c>
    </row>
    <row r="17419" spans="1:2">
      <c r="A17419" s="365" t="s">
        <v>17548</v>
      </c>
      <c r="B17419" s="366">
        <v>7.11</v>
      </c>
    </row>
    <row r="17420" spans="1:2">
      <c r="A17420" s="365" t="s">
        <v>17549</v>
      </c>
      <c r="B17420" s="366">
        <v>35.159999999999997</v>
      </c>
    </row>
    <row r="17421" spans="1:2">
      <c r="A17421" s="365" t="s">
        <v>17550</v>
      </c>
      <c r="B17421" s="366">
        <v>34.44</v>
      </c>
    </row>
    <row r="17422" spans="1:2">
      <c r="A17422" s="365" t="s">
        <v>17551</v>
      </c>
      <c r="B17422" s="366">
        <v>55.3</v>
      </c>
    </row>
    <row r="17423" spans="1:2">
      <c r="A17423" s="365" t="s">
        <v>17552</v>
      </c>
      <c r="B17423" s="366">
        <v>54.34</v>
      </c>
    </row>
    <row r="17424" spans="1:2">
      <c r="A17424" s="365" t="s">
        <v>17553</v>
      </c>
      <c r="B17424" s="366">
        <v>8.24</v>
      </c>
    </row>
    <row r="17425" spans="1:2">
      <c r="A17425" s="365" t="s">
        <v>17554</v>
      </c>
      <c r="B17425" s="366">
        <v>7.83</v>
      </c>
    </row>
    <row r="17426" spans="1:2">
      <c r="A17426" s="365" t="s">
        <v>17555</v>
      </c>
      <c r="B17426" s="366">
        <v>73.38</v>
      </c>
    </row>
    <row r="17427" spans="1:2">
      <c r="A17427" s="365" t="s">
        <v>17556</v>
      </c>
      <c r="B17427" s="366">
        <v>65.28</v>
      </c>
    </row>
    <row r="17428" spans="1:2">
      <c r="A17428" s="365" t="s">
        <v>17557</v>
      </c>
      <c r="B17428" s="366">
        <v>66.760000000000005</v>
      </c>
    </row>
    <row r="17429" spans="1:2">
      <c r="A17429" s="365" t="s">
        <v>17558</v>
      </c>
      <c r="B17429" s="366">
        <v>58.66</v>
      </c>
    </row>
    <row r="17430" spans="1:2">
      <c r="A17430" s="365" t="s">
        <v>17559</v>
      </c>
      <c r="B17430" s="366">
        <v>37.31</v>
      </c>
    </row>
    <row r="17431" spans="1:2">
      <c r="A17431" s="365" t="s">
        <v>17560</v>
      </c>
      <c r="B17431" s="366">
        <v>32.880000000000003</v>
      </c>
    </row>
    <row r="17432" spans="1:2">
      <c r="A17432" s="365" t="s">
        <v>17561</v>
      </c>
      <c r="B17432" s="366">
        <v>15.27</v>
      </c>
    </row>
    <row r="17433" spans="1:2">
      <c r="A17433" s="365" t="s">
        <v>17562</v>
      </c>
      <c r="B17433" s="366">
        <v>13.91</v>
      </c>
    </row>
    <row r="17434" spans="1:2">
      <c r="A17434" s="365" t="s">
        <v>17563</v>
      </c>
      <c r="B17434" s="366">
        <v>39.01</v>
      </c>
    </row>
    <row r="17435" spans="1:2">
      <c r="A17435" s="365" t="s">
        <v>17564</v>
      </c>
      <c r="B17435" s="366">
        <v>34.71</v>
      </c>
    </row>
    <row r="17436" spans="1:2">
      <c r="A17436" s="365" t="s">
        <v>17565</v>
      </c>
      <c r="B17436" s="366">
        <v>236.53</v>
      </c>
    </row>
    <row r="17437" spans="1:2">
      <c r="A17437" s="365" t="s">
        <v>17566</v>
      </c>
      <c r="B17437" s="366">
        <v>236.53</v>
      </c>
    </row>
    <row r="17438" spans="1:2">
      <c r="A17438" s="365" t="s">
        <v>17567</v>
      </c>
      <c r="B17438" s="366">
        <v>271.27</v>
      </c>
    </row>
    <row r="17439" spans="1:2">
      <c r="A17439" s="365" t="s">
        <v>17568</v>
      </c>
      <c r="B17439" s="366">
        <v>271.27</v>
      </c>
    </row>
    <row r="17440" spans="1:2">
      <c r="A17440" s="365" t="s">
        <v>17569</v>
      </c>
      <c r="B17440" s="366">
        <v>402.42</v>
      </c>
    </row>
    <row r="17441" spans="1:2">
      <c r="A17441" s="365" t="s">
        <v>17570</v>
      </c>
      <c r="B17441" s="366">
        <v>402.42</v>
      </c>
    </row>
    <row r="17442" spans="1:2">
      <c r="A17442" s="365" t="s">
        <v>17571</v>
      </c>
      <c r="B17442" s="366">
        <v>950.6</v>
      </c>
    </row>
    <row r="17443" spans="1:2">
      <c r="A17443" s="365" t="s">
        <v>17572</v>
      </c>
      <c r="B17443" s="366">
        <v>950.6</v>
      </c>
    </row>
    <row r="17444" spans="1:2">
      <c r="A17444" s="365" t="s">
        <v>17573</v>
      </c>
      <c r="B17444" s="366">
        <v>783.61</v>
      </c>
    </row>
    <row r="17445" spans="1:2">
      <c r="A17445" s="365" t="s">
        <v>17574</v>
      </c>
      <c r="B17445" s="366">
        <v>783.61</v>
      </c>
    </row>
    <row r="17446" spans="1:2">
      <c r="A17446" s="365" t="s">
        <v>17575</v>
      </c>
      <c r="B17446" s="366">
        <v>800</v>
      </c>
    </row>
    <row r="17447" spans="1:2">
      <c r="A17447" s="365" t="s">
        <v>17576</v>
      </c>
      <c r="B17447" s="366">
        <v>800</v>
      </c>
    </row>
    <row r="17448" spans="1:2">
      <c r="A17448" s="365" t="s">
        <v>17577</v>
      </c>
      <c r="B17448" s="366">
        <v>160.05000000000001</v>
      </c>
    </row>
    <row r="17449" spans="1:2">
      <c r="A17449" s="365" t="s">
        <v>17578</v>
      </c>
      <c r="B17449" s="366">
        <v>160.05000000000001</v>
      </c>
    </row>
    <row r="17450" spans="1:2">
      <c r="A17450" s="365" t="s">
        <v>17579</v>
      </c>
      <c r="B17450" s="366">
        <v>358.5</v>
      </c>
    </row>
    <row r="17451" spans="1:2">
      <c r="A17451" s="365" t="s">
        <v>17580</v>
      </c>
      <c r="B17451" s="366">
        <v>358.5</v>
      </c>
    </row>
    <row r="17452" spans="1:2">
      <c r="A17452" s="365" t="s">
        <v>17581</v>
      </c>
      <c r="B17452" s="366">
        <v>354.17</v>
      </c>
    </row>
    <row r="17453" spans="1:2">
      <c r="A17453" s="365" t="s">
        <v>17582</v>
      </c>
      <c r="B17453" s="366">
        <v>354.17</v>
      </c>
    </row>
    <row r="17454" spans="1:2">
      <c r="A17454" s="365" t="s">
        <v>17583</v>
      </c>
      <c r="B17454" s="366">
        <v>217.37</v>
      </c>
    </row>
    <row r="17455" spans="1:2">
      <c r="A17455" s="365" t="s">
        <v>17584</v>
      </c>
      <c r="B17455" s="366">
        <v>217.37</v>
      </c>
    </row>
    <row r="17456" spans="1:2">
      <c r="A17456" s="365" t="s">
        <v>17585</v>
      </c>
      <c r="B17456" s="366">
        <v>269.25</v>
      </c>
    </row>
    <row r="17457" spans="1:2">
      <c r="A17457" s="365" t="s">
        <v>17586</v>
      </c>
      <c r="B17457" s="366">
        <v>269.25</v>
      </c>
    </row>
    <row r="17458" spans="1:2">
      <c r="A17458" s="365" t="s">
        <v>17587</v>
      </c>
      <c r="B17458" s="366">
        <v>85.81</v>
      </c>
    </row>
    <row r="17459" spans="1:2">
      <c r="A17459" s="365" t="s">
        <v>17588</v>
      </c>
      <c r="B17459" s="366">
        <v>85.81</v>
      </c>
    </row>
    <row r="17460" spans="1:2">
      <c r="A17460" s="365" t="s">
        <v>17589</v>
      </c>
      <c r="B17460" s="366">
        <v>274.93</v>
      </c>
    </row>
    <row r="17461" spans="1:2">
      <c r="A17461" s="365" t="s">
        <v>17590</v>
      </c>
      <c r="B17461" s="366">
        <v>274.93</v>
      </c>
    </row>
    <row r="17462" spans="1:2">
      <c r="A17462" s="365" t="s">
        <v>17591</v>
      </c>
      <c r="B17462" s="366">
        <v>484.69</v>
      </c>
    </row>
    <row r="17463" spans="1:2">
      <c r="A17463" s="365" t="s">
        <v>17592</v>
      </c>
      <c r="B17463" s="366">
        <v>484.69</v>
      </c>
    </row>
    <row r="17464" spans="1:2">
      <c r="A17464" s="365" t="s">
        <v>17593</v>
      </c>
      <c r="B17464" s="366">
        <v>619.42999999999995</v>
      </c>
    </row>
    <row r="17465" spans="1:2">
      <c r="A17465" s="365" t="s">
        <v>17594</v>
      </c>
      <c r="B17465" s="366">
        <v>619.42999999999995</v>
      </c>
    </row>
    <row r="17466" spans="1:2">
      <c r="A17466" s="365" t="s">
        <v>17595</v>
      </c>
      <c r="B17466" s="366">
        <v>364.99</v>
      </c>
    </row>
    <row r="17467" spans="1:2">
      <c r="A17467" s="365" t="s">
        <v>17596</v>
      </c>
      <c r="B17467" s="366">
        <v>364.99</v>
      </c>
    </row>
    <row r="17468" spans="1:2">
      <c r="A17468" s="365" t="s">
        <v>17597</v>
      </c>
      <c r="B17468" s="366">
        <v>274.85000000000002</v>
      </c>
    </row>
    <row r="17469" spans="1:2">
      <c r="A17469" s="365" t="s">
        <v>17598</v>
      </c>
      <c r="B17469" s="366">
        <v>274.85000000000002</v>
      </c>
    </row>
    <row r="17470" spans="1:2">
      <c r="A17470" s="365" t="s">
        <v>17599</v>
      </c>
      <c r="B17470" s="366">
        <v>354.86</v>
      </c>
    </row>
    <row r="17471" spans="1:2">
      <c r="A17471" s="365" t="s">
        <v>17600</v>
      </c>
      <c r="B17471" s="366">
        <v>354.86</v>
      </c>
    </row>
    <row r="17472" spans="1:2">
      <c r="A17472" s="365" t="s">
        <v>17601</v>
      </c>
      <c r="B17472" s="366">
        <v>456.02</v>
      </c>
    </row>
    <row r="17473" spans="1:2">
      <c r="A17473" s="365" t="s">
        <v>17602</v>
      </c>
      <c r="B17473" s="366">
        <v>456.02</v>
      </c>
    </row>
    <row r="17474" spans="1:2">
      <c r="A17474" s="365" t="s">
        <v>17603</v>
      </c>
      <c r="B17474" s="366">
        <v>215.33</v>
      </c>
    </row>
    <row r="17475" spans="1:2">
      <c r="A17475" s="365" t="s">
        <v>17604</v>
      </c>
      <c r="B17475" s="366">
        <v>215.33</v>
      </c>
    </row>
    <row r="17476" spans="1:2">
      <c r="A17476" s="365" t="s">
        <v>17605</v>
      </c>
      <c r="B17476" s="366">
        <v>417.88</v>
      </c>
    </row>
    <row r="17477" spans="1:2">
      <c r="A17477" s="365" t="s">
        <v>17606</v>
      </c>
      <c r="B17477" s="366">
        <v>417.88</v>
      </c>
    </row>
    <row r="17478" spans="1:2">
      <c r="A17478" s="365" t="s">
        <v>17607</v>
      </c>
      <c r="B17478" s="366">
        <v>639.51</v>
      </c>
    </row>
    <row r="17479" spans="1:2">
      <c r="A17479" s="365" t="s">
        <v>17608</v>
      </c>
      <c r="B17479" s="366">
        <v>639.51</v>
      </c>
    </row>
    <row r="17480" spans="1:2">
      <c r="A17480" s="365" t="s">
        <v>17609</v>
      </c>
      <c r="B17480" s="366">
        <v>164.7</v>
      </c>
    </row>
    <row r="17481" spans="1:2">
      <c r="A17481" s="365" t="s">
        <v>17610</v>
      </c>
      <c r="B17481" s="366">
        <v>164.7</v>
      </c>
    </row>
    <row r="17482" spans="1:2">
      <c r="A17482" s="365" t="s">
        <v>17611</v>
      </c>
      <c r="B17482" s="366">
        <v>164.7</v>
      </c>
    </row>
    <row r="17483" spans="1:2">
      <c r="A17483" s="365" t="s">
        <v>17612</v>
      </c>
      <c r="B17483" s="366">
        <v>164.7</v>
      </c>
    </row>
    <row r="17484" spans="1:2">
      <c r="A17484" s="365" t="s">
        <v>17613</v>
      </c>
      <c r="B17484" s="366">
        <v>1715.88</v>
      </c>
    </row>
    <row r="17485" spans="1:2">
      <c r="A17485" s="365" t="s">
        <v>17614</v>
      </c>
      <c r="B17485" s="366">
        <v>1715.88</v>
      </c>
    </row>
    <row r="17486" spans="1:2">
      <c r="A17486" s="365" t="s">
        <v>17615</v>
      </c>
      <c r="B17486" s="366">
        <v>81.27</v>
      </c>
    </row>
    <row r="17487" spans="1:2">
      <c r="A17487" s="365" t="s">
        <v>17616</v>
      </c>
      <c r="B17487" s="366">
        <v>81.27</v>
      </c>
    </row>
    <row r="17488" spans="1:2">
      <c r="A17488" s="365" t="s">
        <v>17617</v>
      </c>
      <c r="B17488" s="366">
        <v>889.35</v>
      </c>
    </row>
    <row r="17489" spans="1:2">
      <c r="A17489" s="365" t="s">
        <v>17618</v>
      </c>
      <c r="B17489" s="366">
        <v>889.35</v>
      </c>
    </row>
    <row r="17490" spans="1:2">
      <c r="A17490" s="365" t="s">
        <v>17619</v>
      </c>
      <c r="B17490" s="366">
        <v>1038.6400000000001</v>
      </c>
    </row>
    <row r="17491" spans="1:2">
      <c r="A17491" s="365" t="s">
        <v>17620</v>
      </c>
      <c r="B17491" s="366">
        <v>1038.6400000000001</v>
      </c>
    </row>
    <row r="17492" spans="1:2">
      <c r="A17492" s="365" t="s">
        <v>17621</v>
      </c>
      <c r="B17492" s="366">
        <v>1431.36</v>
      </c>
    </row>
    <row r="17493" spans="1:2">
      <c r="A17493" s="365" t="s">
        <v>17622</v>
      </c>
      <c r="B17493" s="366">
        <v>1431.36</v>
      </c>
    </row>
    <row r="17494" spans="1:2">
      <c r="A17494" s="365" t="s">
        <v>17623</v>
      </c>
      <c r="B17494" s="366">
        <v>39.869999999999997</v>
      </c>
    </row>
    <row r="17495" spans="1:2">
      <c r="A17495" s="365" t="s">
        <v>17624</v>
      </c>
      <c r="B17495" s="366">
        <v>38.07</v>
      </c>
    </row>
    <row r="17496" spans="1:2">
      <c r="A17496" s="365" t="s">
        <v>17625</v>
      </c>
      <c r="B17496" s="366">
        <v>43.2</v>
      </c>
    </row>
    <row r="17497" spans="1:2">
      <c r="A17497" s="365" t="s">
        <v>17626</v>
      </c>
      <c r="B17497" s="366">
        <v>41.4</v>
      </c>
    </row>
    <row r="17498" spans="1:2">
      <c r="A17498" s="365" t="s">
        <v>17627</v>
      </c>
      <c r="B17498" s="366">
        <v>33.200000000000003</v>
      </c>
    </row>
    <row r="17499" spans="1:2">
      <c r="A17499" s="365" t="s">
        <v>17628</v>
      </c>
      <c r="B17499" s="366">
        <v>31.4</v>
      </c>
    </row>
    <row r="17500" spans="1:2">
      <c r="A17500" s="365" t="s">
        <v>17629</v>
      </c>
      <c r="B17500" s="366">
        <v>79.61</v>
      </c>
    </row>
    <row r="17501" spans="1:2">
      <c r="A17501" s="365" t="s">
        <v>17630</v>
      </c>
      <c r="B17501" s="366">
        <v>79.53</v>
      </c>
    </row>
    <row r="17502" spans="1:2">
      <c r="A17502" s="365" t="s">
        <v>17631</v>
      </c>
      <c r="B17502" s="366">
        <v>18.66</v>
      </c>
    </row>
    <row r="17503" spans="1:2">
      <c r="A17503" s="365" t="s">
        <v>17632</v>
      </c>
      <c r="B17503" s="366">
        <v>18.579999999999998</v>
      </c>
    </row>
    <row r="17504" spans="1:2">
      <c r="A17504" s="365" t="s">
        <v>17633</v>
      </c>
      <c r="B17504" s="366">
        <v>55.37</v>
      </c>
    </row>
    <row r="17505" spans="1:2">
      <c r="A17505" s="365" t="s">
        <v>17634</v>
      </c>
      <c r="B17505" s="366">
        <v>55.29</v>
      </c>
    </row>
    <row r="17506" spans="1:2">
      <c r="A17506" s="365" t="s">
        <v>17635</v>
      </c>
      <c r="B17506" s="366">
        <v>102.2</v>
      </c>
    </row>
    <row r="17507" spans="1:2">
      <c r="A17507" s="365" t="s">
        <v>17636</v>
      </c>
      <c r="B17507" s="366">
        <v>101.79</v>
      </c>
    </row>
    <row r="17508" spans="1:2">
      <c r="A17508" s="365" t="s">
        <v>17637</v>
      </c>
      <c r="B17508" s="366">
        <v>84.79</v>
      </c>
    </row>
    <row r="17509" spans="1:2">
      <c r="A17509" s="365" t="s">
        <v>17638</v>
      </c>
      <c r="B17509" s="366">
        <v>83.07</v>
      </c>
    </row>
    <row r="17510" spans="1:2">
      <c r="A17510" s="365" t="s">
        <v>17639</v>
      </c>
      <c r="B17510" s="366">
        <v>69.540000000000006</v>
      </c>
    </row>
    <row r="17511" spans="1:2">
      <c r="A17511" s="365" t="s">
        <v>17640</v>
      </c>
      <c r="B17511" s="366">
        <v>69.540000000000006</v>
      </c>
    </row>
    <row r="17512" spans="1:2">
      <c r="A17512" s="365" t="s">
        <v>17641</v>
      </c>
      <c r="B17512" s="366">
        <v>98.54</v>
      </c>
    </row>
    <row r="17513" spans="1:2">
      <c r="A17513" s="365" t="s">
        <v>17642</v>
      </c>
      <c r="B17513" s="366">
        <v>98.54</v>
      </c>
    </row>
    <row r="17514" spans="1:2">
      <c r="A17514" s="365" t="s">
        <v>17643</v>
      </c>
      <c r="B17514" s="366">
        <v>342.85</v>
      </c>
    </row>
    <row r="17515" spans="1:2">
      <c r="A17515" s="365" t="s">
        <v>17644</v>
      </c>
      <c r="B17515" s="366">
        <v>342.85</v>
      </c>
    </row>
    <row r="17516" spans="1:2">
      <c r="A17516" s="365" t="s">
        <v>17645</v>
      </c>
      <c r="B17516" s="366">
        <v>97.03</v>
      </c>
    </row>
    <row r="17517" spans="1:2">
      <c r="A17517" s="365" t="s">
        <v>17646</v>
      </c>
      <c r="B17517" s="366">
        <v>97.03</v>
      </c>
    </row>
    <row r="17518" spans="1:2">
      <c r="A17518" s="365" t="s">
        <v>17647</v>
      </c>
      <c r="B17518" s="366">
        <v>150.19</v>
      </c>
    </row>
    <row r="17519" spans="1:2">
      <c r="A17519" s="365" t="s">
        <v>17648</v>
      </c>
      <c r="B17519" s="366">
        <v>150.19</v>
      </c>
    </row>
    <row r="17520" spans="1:2">
      <c r="A17520" s="365" t="s">
        <v>17649</v>
      </c>
      <c r="B17520" s="366">
        <v>292.83999999999997</v>
      </c>
    </row>
    <row r="17521" spans="1:2">
      <c r="A17521" s="365" t="s">
        <v>17650</v>
      </c>
      <c r="B17521" s="366">
        <v>292.83999999999997</v>
      </c>
    </row>
    <row r="17522" spans="1:2">
      <c r="A17522" s="365" t="s">
        <v>17651</v>
      </c>
      <c r="B17522" s="366">
        <v>191.51</v>
      </c>
    </row>
    <row r="17523" spans="1:2">
      <c r="A17523" s="365" t="s">
        <v>17652</v>
      </c>
      <c r="B17523" s="366">
        <v>191.51</v>
      </c>
    </row>
    <row r="17524" spans="1:2">
      <c r="A17524" s="365" t="s">
        <v>17653</v>
      </c>
      <c r="B17524" s="366">
        <v>181.44</v>
      </c>
    </row>
    <row r="17525" spans="1:2">
      <c r="A17525" s="365" t="s">
        <v>17654</v>
      </c>
      <c r="B17525" s="366">
        <v>181.44</v>
      </c>
    </row>
    <row r="17526" spans="1:2">
      <c r="A17526" s="365" t="s">
        <v>17655</v>
      </c>
      <c r="B17526" s="366">
        <v>50.38</v>
      </c>
    </row>
    <row r="17527" spans="1:2">
      <c r="A17527" s="365" t="s">
        <v>17656</v>
      </c>
      <c r="B17527" s="366">
        <v>50.38</v>
      </c>
    </row>
    <row r="17528" spans="1:2">
      <c r="A17528" s="365" t="s">
        <v>17657</v>
      </c>
      <c r="B17528" s="366">
        <v>96.52</v>
      </c>
    </row>
    <row r="17529" spans="1:2">
      <c r="A17529" s="365" t="s">
        <v>17658</v>
      </c>
      <c r="B17529" s="366">
        <v>96.52</v>
      </c>
    </row>
    <row r="17530" spans="1:2">
      <c r="A17530" s="365" t="s">
        <v>17659</v>
      </c>
      <c r="B17530" s="366">
        <v>302.31</v>
      </c>
    </row>
    <row r="17531" spans="1:2">
      <c r="A17531" s="365" t="s">
        <v>17660</v>
      </c>
      <c r="B17531" s="366">
        <v>302.31</v>
      </c>
    </row>
    <row r="17532" spans="1:2">
      <c r="A17532" s="365" t="s">
        <v>17661</v>
      </c>
      <c r="B17532" s="366">
        <v>389.04</v>
      </c>
    </row>
    <row r="17533" spans="1:2">
      <c r="A17533" s="365" t="s">
        <v>17662</v>
      </c>
      <c r="B17533" s="366">
        <v>389.04</v>
      </c>
    </row>
    <row r="17534" spans="1:2">
      <c r="A17534" s="365" t="s">
        <v>17663</v>
      </c>
      <c r="B17534" s="366">
        <v>203.37</v>
      </c>
    </row>
    <row r="17535" spans="1:2">
      <c r="A17535" s="365" t="s">
        <v>17664</v>
      </c>
      <c r="B17535" s="366">
        <v>203.37</v>
      </c>
    </row>
    <row r="17536" spans="1:2">
      <c r="A17536" s="365" t="s">
        <v>17665</v>
      </c>
      <c r="B17536" s="366">
        <v>31.72</v>
      </c>
    </row>
    <row r="17537" spans="1:2">
      <c r="A17537" s="365" t="s">
        <v>17666</v>
      </c>
      <c r="B17537" s="366">
        <v>29.92</v>
      </c>
    </row>
    <row r="17538" spans="1:2">
      <c r="A17538" s="365" t="s">
        <v>17667</v>
      </c>
      <c r="B17538" s="366">
        <v>46.84</v>
      </c>
    </row>
    <row r="17539" spans="1:2">
      <c r="A17539" s="365" t="s">
        <v>17668</v>
      </c>
      <c r="B17539" s="366">
        <v>45.04</v>
      </c>
    </row>
    <row r="17540" spans="1:2">
      <c r="A17540" s="365" t="s">
        <v>17669</v>
      </c>
      <c r="B17540" s="366">
        <v>29.38</v>
      </c>
    </row>
    <row r="17541" spans="1:2">
      <c r="A17541" s="365" t="s">
        <v>17670</v>
      </c>
      <c r="B17541" s="366">
        <v>27.58</v>
      </c>
    </row>
    <row r="17542" spans="1:2">
      <c r="A17542" s="365" t="s">
        <v>17671</v>
      </c>
      <c r="B17542" s="366">
        <v>27.98</v>
      </c>
    </row>
    <row r="17543" spans="1:2">
      <c r="A17543" s="365" t="s">
        <v>17672</v>
      </c>
      <c r="B17543" s="366">
        <v>26.18</v>
      </c>
    </row>
    <row r="17544" spans="1:2">
      <c r="A17544" s="365" t="s">
        <v>17673</v>
      </c>
      <c r="B17544" s="366">
        <v>17.989999999999998</v>
      </c>
    </row>
    <row r="17545" spans="1:2">
      <c r="A17545" s="365" t="s">
        <v>17674</v>
      </c>
      <c r="B17545" s="366">
        <v>16.190000000000001</v>
      </c>
    </row>
    <row r="17546" spans="1:2">
      <c r="A17546" s="365" t="s">
        <v>17675</v>
      </c>
      <c r="B17546" s="366">
        <v>64.569999999999993</v>
      </c>
    </row>
    <row r="17547" spans="1:2">
      <c r="A17547" s="365" t="s">
        <v>17676</v>
      </c>
      <c r="B17547" s="366">
        <v>60.97</v>
      </c>
    </row>
    <row r="17548" spans="1:2">
      <c r="A17548" s="365" t="s">
        <v>17677</v>
      </c>
      <c r="B17548" s="366">
        <v>34.92</v>
      </c>
    </row>
    <row r="17549" spans="1:2">
      <c r="A17549" s="365" t="s">
        <v>17678</v>
      </c>
      <c r="B17549" s="366">
        <v>34.92</v>
      </c>
    </row>
    <row r="17550" spans="1:2">
      <c r="A17550" s="365" t="s">
        <v>17679</v>
      </c>
      <c r="B17550" s="366">
        <v>89.41</v>
      </c>
    </row>
    <row r="17551" spans="1:2">
      <c r="A17551" s="365" t="s">
        <v>17680</v>
      </c>
      <c r="B17551" s="366">
        <v>89.41</v>
      </c>
    </row>
    <row r="17552" spans="1:2">
      <c r="A17552" s="365" t="s">
        <v>17681</v>
      </c>
      <c r="B17552" s="366">
        <v>5.98</v>
      </c>
    </row>
    <row r="17553" spans="1:2">
      <c r="A17553" s="365" t="s">
        <v>17682</v>
      </c>
      <c r="B17553" s="366">
        <v>5.98</v>
      </c>
    </row>
    <row r="17554" spans="1:2">
      <c r="A17554" s="365" t="s">
        <v>17683</v>
      </c>
      <c r="B17554" s="366">
        <v>7.18</v>
      </c>
    </row>
    <row r="17555" spans="1:2">
      <c r="A17555" s="365" t="s">
        <v>17684</v>
      </c>
      <c r="B17555" s="366">
        <v>7.18</v>
      </c>
    </row>
    <row r="17556" spans="1:2">
      <c r="A17556" s="365" t="s">
        <v>17685</v>
      </c>
      <c r="B17556" s="366">
        <v>215.9</v>
      </c>
    </row>
    <row r="17557" spans="1:2">
      <c r="A17557" s="365" t="s">
        <v>17686</v>
      </c>
      <c r="B17557" s="366">
        <v>215.9</v>
      </c>
    </row>
    <row r="17558" spans="1:2">
      <c r="A17558" s="365" t="s">
        <v>17687</v>
      </c>
      <c r="B17558" s="366">
        <v>53.25</v>
      </c>
    </row>
    <row r="17559" spans="1:2">
      <c r="A17559" s="365" t="s">
        <v>17688</v>
      </c>
      <c r="B17559" s="366">
        <v>53.25</v>
      </c>
    </row>
    <row r="17560" spans="1:2">
      <c r="A17560" s="365" t="s">
        <v>17689</v>
      </c>
      <c r="B17560" s="366">
        <v>43.16</v>
      </c>
    </row>
    <row r="17561" spans="1:2">
      <c r="A17561" s="365" t="s">
        <v>17690</v>
      </c>
      <c r="B17561" s="366">
        <v>43.16</v>
      </c>
    </row>
    <row r="17562" spans="1:2">
      <c r="A17562" s="365" t="s">
        <v>17691</v>
      </c>
      <c r="B17562" s="366">
        <v>85.9</v>
      </c>
    </row>
    <row r="17563" spans="1:2">
      <c r="A17563" s="365" t="s">
        <v>17692</v>
      </c>
      <c r="B17563" s="366">
        <v>85.9</v>
      </c>
    </row>
    <row r="17564" spans="1:2">
      <c r="A17564" s="365" t="s">
        <v>17693</v>
      </c>
      <c r="B17564" s="366">
        <v>191.37</v>
      </c>
    </row>
    <row r="17565" spans="1:2">
      <c r="A17565" s="365" t="s">
        <v>17694</v>
      </c>
      <c r="B17565" s="366">
        <v>191.37</v>
      </c>
    </row>
    <row r="17566" spans="1:2">
      <c r="A17566" s="365" t="s">
        <v>17695</v>
      </c>
      <c r="B17566" s="366">
        <v>58.16</v>
      </c>
    </row>
    <row r="17567" spans="1:2">
      <c r="A17567" s="365" t="s">
        <v>17696</v>
      </c>
      <c r="B17567" s="366">
        <v>58.16</v>
      </c>
    </row>
    <row r="17568" spans="1:2">
      <c r="A17568" s="365" t="s">
        <v>17697</v>
      </c>
      <c r="B17568" s="366">
        <v>259.05</v>
      </c>
    </row>
    <row r="17569" spans="1:2">
      <c r="A17569" s="365" t="s">
        <v>17698</v>
      </c>
      <c r="B17569" s="366">
        <v>259.05</v>
      </c>
    </row>
    <row r="17570" spans="1:2">
      <c r="A17570" s="365" t="s">
        <v>17699</v>
      </c>
      <c r="B17570" s="366">
        <v>96.4</v>
      </c>
    </row>
    <row r="17571" spans="1:2">
      <c r="A17571" s="365" t="s">
        <v>17700</v>
      </c>
      <c r="B17571" s="366">
        <v>96.4</v>
      </c>
    </row>
    <row r="17572" spans="1:2">
      <c r="A17572" s="365" t="s">
        <v>17701</v>
      </c>
      <c r="B17572" s="366">
        <v>215.17</v>
      </c>
    </row>
    <row r="17573" spans="1:2">
      <c r="A17573" s="365" t="s">
        <v>17702</v>
      </c>
      <c r="B17573" s="366">
        <v>215.17</v>
      </c>
    </row>
    <row r="17574" spans="1:2">
      <c r="A17574" s="365" t="s">
        <v>17703</v>
      </c>
      <c r="B17574" s="366">
        <v>8.36</v>
      </c>
    </row>
    <row r="17575" spans="1:2">
      <c r="A17575" s="365" t="s">
        <v>17704</v>
      </c>
      <c r="B17575" s="366">
        <v>8.36</v>
      </c>
    </row>
    <row r="17576" spans="1:2">
      <c r="A17576" s="365" t="s">
        <v>17705</v>
      </c>
      <c r="B17576" s="366">
        <v>7.11</v>
      </c>
    </row>
    <row r="17577" spans="1:2">
      <c r="A17577" s="365" t="s">
        <v>17706</v>
      </c>
      <c r="B17577" s="366">
        <v>7.11</v>
      </c>
    </row>
    <row r="17578" spans="1:2">
      <c r="A17578" s="365" t="s">
        <v>17707</v>
      </c>
      <c r="B17578" s="366">
        <v>52.44</v>
      </c>
    </row>
    <row r="17579" spans="1:2">
      <c r="A17579" s="365" t="s">
        <v>17708</v>
      </c>
      <c r="B17579" s="366">
        <v>52.44</v>
      </c>
    </row>
    <row r="17580" spans="1:2">
      <c r="A17580" s="365" t="s">
        <v>17709</v>
      </c>
      <c r="B17580" s="366">
        <v>154.4</v>
      </c>
    </row>
    <row r="17581" spans="1:2">
      <c r="A17581" s="365" t="s">
        <v>17710</v>
      </c>
      <c r="B17581" s="366">
        <v>154.4</v>
      </c>
    </row>
    <row r="17582" spans="1:2">
      <c r="A17582" s="365" t="s">
        <v>17711</v>
      </c>
      <c r="B17582" s="366">
        <v>63.76</v>
      </c>
    </row>
    <row r="17583" spans="1:2">
      <c r="A17583" s="365" t="s">
        <v>17712</v>
      </c>
      <c r="B17583" s="366">
        <v>63.76</v>
      </c>
    </row>
    <row r="17584" spans="1:2">
      <c r="A17584" s="365" t="s">
        <v>17713</v>
      </c>
      <c r="B17584" s="366">
        <v>66.849999999999994</v>
      </c>
    </row>
    <row r="17585" spans="1:2">
      <c r="A17585" s="365" t="s">
        <v>17714</v>
      </c>
      <c r="B17585" s="366">
        <v>66.849999999999994</v>
      </c>
    </row>
    <row r="17586" spans="1:2">
      <c r="A17586" s="365" t="s">
        <v>17715</v>
      </c>
      <c r="B17586" s="366">
        <v>111.76</v>
      </c>
    </row>
    <row r="17587" spans="1:2">
      <c r="A17587" s="365" t="s">
        <v>17716</v>
      </c>
      <c r="B17587" s="366">
        <v>111.76</v>
      </c>
    </row>
    <row r="17588" spans="1:2">
      <c r="A17588" s="365" t="s">
        <v>17717</v>
      </c>
      <c r="B17588" s="366">
        <v>214.7</v>
      </c>
    </row>
    <row r="17589" spans="1:2">
      <c r="A17589" s="365" t="s">
        <v>17718</v>
      </c>
      <c r="B17589" s="366">
        <v>214.7</v>
      </c>
    </row>
    <row r="17590" spans="1:2">
      <c r="A17590" s="365" t="s">
        <v>17719</v>
      </c>
      <c r="B17590" s="366">
        <v>193.43</v>
      </c>
    </row>
    <row r="17591" spans="1:2">
      <c r="A17591" s="365" t="s">
        <v>17720</v>
      </c>
      <c r="B17591" s="366">
        <v>193.43</v>
      </c>
    </row>
    <row r="17592" spans="1:2">
      <c r="A17592" s="365" t="s">
        <v>17721</v>
      </c>
      <c r="B17592" s="366">
        <v>39.04</v>
      </c>
    </row>
    <row r="17593" spans="1:2">
      <c r="A17593" s="365" t="s">
        <v>17722</v>
      </c>
      <c r="B17593" s="366">
        <v>39.04</v>
      </c>
    </row>
    <row r="17594" spans="1:2">
      <c r="A17594" s="365" t="s">
        <v>17723</v>
      </c>
      <c r="B17594" s="366">
        <v>26.01</v>
      </c>
    </row>
    <row r="17595" spans="1:2">
      <c r="A17595" s="365" t="s">
        <v>17724</v>
      </c>
      <c r="B17595" s="366">
        <v>26.01</v>
      </c>
    </row>
    <row r="17596" spans="1:2">
      <c r="A17596" s="365" t="s">
        <v>17725</v>
      </c>
      <c r="B17596" s="366">
        <v>26.16</v>
      </c>
    </row>
    <row r="17597" spans="1:2">
      <c r="A17597" s="365" t="s">
        <v>17726</v>
      </c>
      <c r="B17597" s="366">
        <v>26.16</v>
      </c>
    </row>
    <row r="17598" spans="1:2">
      <c r="A17598" s="365" t="s">
        <v>17727</v>
      </c>
      <c r="B17598" s="366">
        <v>773.71</v>
      </c>
    </row>
    <row r="17599" spans="1:2">
      <c r="A17599" s="365" t="s">
        <v>17728</v>
      </c>
      <c r="B17599" s="366">
        <v>773.71</v>
      </c>
    </row>
    <row r="17600" spans="1:2">
      <c r="A17600" s="365" t="s">
        <v>17729</v>
      </c>
      <c r="B17600" s="366">
        <v>261.64</v>
      </c>
    </row>
    <row r="17601" spans="1:2">
      <c r="A17601" s="365" t="s">
        <v>17730</v>
      </c>
      <c r="B17601" s="366">
        <v>261.64</v>
      </c>
    </row>
    <row r="17602" spans="1:2">
      <c r="A17602" s="365" t="s">
        <v>17731</v>
      </c>
      <c r="B17602" s="366">
        <v>47.8</v>
      </c>
    </row>
    <row r="17603" spans="1:2">
      <c r="A17603" s="365" t="s">
        <v>17732</v>
      </c>
      <c r="B17603" s="366">
        <v>47.8</v>
      </c>
    </row>
    <row r="17604" spans="1:2">
      <c r="A17604" s="365" t="s">
        <v>17733</v>
      </c>
      <c r="B17604" s="366">
        <v>509.75</v>
      </c>
    </row>
    <row r="17605" spans="1:2">
      <c r="A17605" s="365" t="s">
        <v>17734</v>
      </c>
      <c r="B17605" s="366">
        <v>509.75</v>
      </c>
    </row>
    <row r="17606" spans="1:2">
      <c r="A17606" s="365" t="s">
        <v>17735</v>
      </c>
      <c r="B17606" s="366">
        <v>538.08000000000004</v>
      </c>
    </row>
    <row r="17607" spans="1:2">
      <c r="A17607" s="365" t="s">
        <v>17736</v>
      </c>
      <c r="B17607" s="366">
        <v>538.08000000000004</v>
      </c>
    </row>
    <row r="17608" spans="1:2">
      <c r="A17608" s="365" t="s">
        <v>17737</v>
      </c>
      <c r="B17608" s="366">
        <v>61.69</v>
      </c>
    </row>
    <row r="17609" spans="1:2">
      <c r="A17609" s="365" t="s">
        <v>17738</v>
      </c>
      <c r="B17609" s="366">
        <v>61.69</v>
      </c>
    </row>
    <row r="17610" spans="1:2">
      <c r="A17610" s="365" t="s">
        <v>17739</v>
      </c>
      <c r="B17610" s="366">
        <v>79.239999999999995</v>
      </c>
    </row>
    <row r="17611" spans="1:2">
      <c r="A17611" s="365" t="s">
        <v>17740</v>
      </c>
      <c r="B17611" s="366">
        <v>79.239999999999995</v>
      </c>
    </row>
    <row r="17612" spans="1:2">
      <c r="A17612" s="365" t="s">
        <v>17741</v>
      </c>
      <c r="B17612" s="366">
        <v>327.44</v>
      </c>
    </row>
    <row r="17613" spans="1:2">
      <c r="A17613" s="365" t="s">
        <v>17742</v>
      </c>
      <c r="B17613" s="366">
        <v>327.44</v>
      </c>
    </row>
    <row r="17614" spans="1:2">
      <c r="A17614" s="365" t="s">
        <v>17743</v>
      </c>
      <c r="B17614" s="366">
        <v>154.38999999999999</v>
      </c>
    </row>
    <row r="17615" spans="1:2">
      <c r="A17615" s="365" t="s">
        <v>17744</v>
      </c>
      <c r="B17615" s="366">
        <v>154.38999999999999</v>
      </c>
    </row>
    <row r="17616" spans="1:2">
      <c r="A17616" s="365" t="s">
        <v>17745</v>
      </c>
      <c r="B17616" s="366">
        <v>21.23</v>
      </c>
    </row>
    <row r="17617" spans="1:2">
      <c r="A17617" s="365" t="s">
        <v>17746</v>
      </c>
      <c r="B17617" s="366">
        <v>19.510000000000002</v>
      </c>
    </row>
    <row r="17618" spans="1:2">
      <c r="A17618" s="365" t="s">
        <v>17747</v>
      </c>
      <c r="B17618" s="366">
        <v>22.2</v>
      </c>
    </row>
    <row r="17619" spans="1:2">
      <c r="A17619" s="365" t="s">
        <v>17748</v>
      </c>
      <c r="B17619" s="366">
        <v>20.48</v>
      </c>
    </row>
    <row r="17620" spans="1:2">
      <c r="A17620" s="365" t="s">
        <v>17749</v>
      </c>
      <c r="B17620" s="366">
        <v>55.15</v>
      </c>
    </row>
    <row r="17621" spans="1:2">
      <c r="A17621" s="365" t="s">
        <v>17750</v>
      </c>
      <c r="B17621" s="366">
        <v>52.28</v>
      </c>
    </row>
    <row r="17622" spans="1:2">
      <c r="A17622" s="365" t="s">
        <v>17751</v>
      </c>
      <c r="B17622" s="366">
        <v>80.95</v>
      </c>
    </row>
    <row r="17623" spans="1:2">
      <c r="A17623" s="365" t="s">
        <v>17752</v>
      </c>
      <c r="B17623" s="366">
        <v>78.08</v>
      </c>
    </row>
    <row r="17624" spans="1:2">
      <c r="A17624" s="365" t="s">
        <v>17753</v>
      </c>
      <c r="B17624" s="366">
        <v>117.51</v>
      </c>
    </row>
    <row r="17625" spans="1:2">
      <c r="A17625" s="365" t="s">
        <v>17754</v>
      </c>
      <c r="B17625" s="366">
        <v>114.64</v>
      </c>
    </row>
    <row r="17626" spans="1:2">
      <c r="A17626" s="365" t="s">
        <v>17755</v>
      </c>
      <c r="B17626" s="366">
        <v>182.52</v>
      </c>
    </row>
    <row r="17627" spans="1:2">
      <c r="A17627" s="365" t="s">
        <v>17756</v>
      </c>
      <c r="B17627" s="366">
        <v>179.07</v>
      </c>
    </row>
    <row r="17628" spans="1:2">
      <c r="A17628" s="365" t="s">
        <v>17757</v>
      </c>
      <c r="B17628" s="366">
        <v>233.87</v>
      </c>
    </row>
    <row r="17629" spans="1:2">
      <c r="A17629" s="365" t="s">
        <v>17758</v>
      </c>
      <c r="B17629" s="366">
        <v>230.42</v>
      </c>
    </row>
    <row r="17630" spans="1:2">
      <c r="A17630" s="365" t="s">
        <v>17759</v>
      </c>
      <c r="B17630" s="366">
        <v>34.92</v>
      </c>
    </row>
    <row r="17631" spans="1:2">
      <c r="A17631" s="365" t="s">
        <v>17760</v>
      </c>
      <c r="B17631" s="366">
        <v>34.92</v>
      </c>
    </row>
    <row r="17632" spans="1:2">
      <c r="A17632" s="365" t="s">
        <v>17761</v>
      </c>
      <c r="B17632" s="366">
        <v>23.1</v>
      </c>
    </row>
    <row r="17633" spans="1:2">
      <c r="A17633" s="365" t="s">
        <v>17762</v>
      </c>
      <c r="B17633" s="366">
        <v>23.1</v>
      </c>
    </row>
    <row r="17634" spans="1:2">
      <c r="A17634" s="365" t="s">
        <v>17763</v>
      </c>
      <c r="B17634" s="366">
        <v>17.36</v>
      </c>
    </row>
    <row r="17635" spans="1:2">
      <c r="A17635" s="365" t="s">
        <v>17764</v>
      </c>
      <c r="B17635" s="366">
        <v>17.36</v>
      </c>
    </row>
    <row r="17636" spans="1:2">
      <c r="A17636" s="365" t="s">
        <v>17765</v>
      </c>
      <c r="B17636" s="366">
        <v>54.85</v>
      </c>
    </row>
    <row r="17637" spans="1:2">
      <c r="A17637" s="365" t="s">
        <v>17766</v>
      </c>
      <c r="B17637" s="366">
        <v>54.85</v>
      </c>
    </row>
    <row r="17638" spans="1:2">
      <c r="A17638" s="365" t="s">
        <v>17767</v>
      </c>
      <c r="B17638" s="366">
        <v>38.840000000000003</v>
      </c>
    </row>
    <row r="17639" spans="1:2">
      <c r="A17639" s="365" t="s">
        <v>17768</v>
      </c>
      <c r="B17639" s="366">
        <v>38.840000000000003</v>
      </c>
    </row>
    <row r="17640" spans="1:2">
      <c r="A17640" s="365" t="s">
        <v>17769</v>
      </c>
      <c r="B17640" s="366">
        <v>82.3</v>
      </c>
    </row>
    <row r="17641" spans="1:2">
      <c r="A17641" s="365" t="s">
        <v>17770</v>
      </c>
      <c r="B17641" s="366">
        <v>82.3</v>
      </c>
    </row>
    <row r="17642" spans="1:2">
      <c r="A17642" s="365" t="s">
        <v>17771</v>
      </c>
      <c r="B17642" s="366">
        <v>4.49</v>
      </c>
    </row>
    <row r="17643" spans="1:2">
      <c r="A17643" s="365" t="s">
        <v>17772</v>
      </c>
      <c r="B17643" s="366">
        <v>4.49</v>
      </c>
    </row>
    <row r="17644" spans="1:2">
      <c r="A17644" s="365" t="s">
        <v>17773</v>
      </c>
      <c r="B17644" s="366">
        <v>0.84</v>
      </c>
    </row>
    <row r="17645" spans="1:2">
      <c r="A17645" s="365" t="s">
        <v>17774</v>
      </c>
      <c r="B17645" s="366">
        <v>0.84</v>
      </c>
    </row>
    <row r="17646" spans="1:2">
      <c r="A17646" s="365" t="s">
        <v>17775</v>
      </c>
      <c r="B17646" s="366">
        <v>95.65</v>
      </c>
    </row>
    <row r="17647" spans="1:2">
      <c r="A17647" s="365" t="s">
        <v>17776</v>
      </c>
      <c r="B17647" s="366">
        <v>95.65</v>
      </c>
    </row>
    <row r="17648" spans="1:2">
      <c r="A17648" s="365" t="s">
        <v>17777</v>
      </c>
      <c r="B17648" s="366">
        <v>91.1</v>
      </c>
    </row>
    <row r="17649" spans="1:2">
      <c r="A17649" s="365" t="s">
        <v>17778</v>
      </c>
      <c r="B17649" s="366">
        <v>91.1</v>
      </c>
    </row>
    <row r="17650" spans="1:2">
      <c r="A17650" s="365" t="s">
        <v>17779</v>
      </c>
      <c r="B17650" s="366">
        <v>133.80000000000001</v>
      </c>
    </row>
    <row r="17651" spans="1:2">
      <c r="A17651" s="365" t="s">
        <v>17780</v>
      </c>
      <c r="B17651" s="366">
        <v>133.80000000000001</v>
      </c>
    </row>
    <row r="17652" spans="1:2">
      <c r="A17652" s="365" t="s">
        <v>17781</v>
      </c>
      <c r="B17652" s="366">
        <v>106.48</v>
      </c>
    </row>
    <row r="17653" spans="1:2">
      <c r="A17653" s="365" t="s">
        <v>17782</v>
      </c>
      <c r="B17653" s="366">
        <v>106.48</v>
      </c>
    </row>
    <row r="17654" spans="1:2">
      <c r="A17654" s="365" t="s">
        <v>17783</v>
      </c>
      <c r="B17654" s="366">
        <v>11.22</v>
      </c>
    </row>
    <row r="17655" spans="1:2">
      <c r="A17655" s="365" t="s">
        <v>17784</v>
      </c>
      <c r="B17655" s="366">
        <v>11.22</v>
      </c>
    </row>
    <row r="17656" spans="1:2">
      <c r="A17656" s="365" t="s">
        <v>17785</v>
      </c>
      <c r="B17656" s="366">
        <v>15.38</v>
      </c>
    </row>
    <row r="17657" spans="1:2">
      <c r="A17657" s="365" t="s">
        <v>17786</v>
      </c>
      <c r="B17657" s="366">
        <v>15.38</v>
      </c>
    </row>
    <row r="17658" spans="1:2">
      <c r="A17658" s="365" t="s">
        <v>17787</v>
      </c>
      <c r="B17658" s="366">
        <v>22.43</v>
      </c>
    </row>
    <row r="17659" spans="1:2">
      <c r="A17659" s="365" t="s">
        <v>17788</v>
      </c>
      <c r="B17659" s="366">
        <v>22.43</v>
      </c>
    </row>
    <row r="17660" spans="1:2">
      <c r="A17660" s="365" t="s">
        <v>17789</v>
      </c>
      <c r="B17660" s="366">
        <v>8.14</v>
      </c>
    </row>
    <row r="17661" spans="1:2">
      <c r="A17661" s="365" t="s">
        <v>17790</v>
      </c>
      <c r="B17661" s="366">
        <v>8.14</v>
      </c>
    </row>
    <row r="17662" spans="1:2">
      <c r="A17662" s="365" t="s">
        <v>17791</v>
      </c>
      <c r="B17662" s="366">
        <v>22.6</v>
      </c>
    </row>
    <row r="17663" spans="1:2">
      <c r="A17663" s="365" t="s">
        <v>17792</v>
      </c>
      <c r="B17663" s="366">
        <v>22.6</v>
      </c>
    </row>
    <row r="17664" spans="1:2">
      <c r="A17664" s="365" t="s">
        <v>17793</v>
      </c>
      <c r="B17664" s="366">
        <v>20.5</v>
      </c>
    </row>
    <row r="17665" spans="1:2">
      <c r="A17665" s="365" t="s">
        <v>17794</v>
      </c>
      <c r="B17665" s="366">
        <v>20.5</v>
      </c>
    </row>
    <row r="17666" spans="1:2">
      <c r="A17666" s="365" t="s">
        <v>17795</v>
      </c>
      <c r="B17666" s="366">
        <v>4.42</v>
      </c>
    </row>
    <row r="17667" spans="1:2">
      <c r="A17667" s="365" t="s">
        <v>17796</v>
      </c>
      <c r="B17667" s="366">
        <v>4.42</v>
      </c>
    </row>
    <row r="17668" spans="1:2">
      <c r="A17668" s="365" t="s">
        <v>17797</v>
      </c>
      <c r="B17668" s="366">
        <v>4.1100000000000003</v>
      </c>
    </row>
    <row r="17669" spans="1:2">
      <c r="A17669" s="365" t="s">
        <v>17798</v>
      </c>
      <c r="B17669" s="366">
        <v>4.1100000000000003</v>
      </c>
    </row>
    <row r="17670" spans="1:2">
      <c r="A17670" s="365" t="s">
        <v>17799</v>
      </c>
      <c r="B17670" s="366">
        <v>22.21</v>
      </c>
    </row>
    <row r="17671" spans="1:2">
      <c r="A17671" s="365" t="s">
        <v>17800</v>
      </c>
      <c r="B17671" s="366">
        <v>22.21</v>
      </c>
    </row>
    <row r="17672" spans="1:2">
      <c r="A17672" s="365" t="s">
        <v>17801</v>
      </c>
      <c r="B17672" s="366">
        <v>13.05</v>
      </c>
    </row>
    <row r="17673" spans="1:2">
      <c r="A17673" s="365" t="s">
        <v>17802</v>
      </c>
      <c r="B17673" s="366">
        <v>13.05</v>
      </c>
    </row>
    <row r="17674" spans="1:2">
      <c r="A17674" s="365" t="s">
        <v>17803</v>
      </c>
      <c r="B17674" s="366">
        <v>1.71</v>
      </c>
    </row>
    <row r="17675" spans="1:2">
      <c r="A17675" s="365" t="s">
        <v>17804</v>
      </c>
      <c r="B17675" s="366">
        <v>1.71</v>
      </c>
    </row>
    <row r="17676" spans="1:2">
      <c r="A17676" s="365" t="s">
        <v>17805</v>
      </c>
      <c r="B17676" s="366">
        <v>221.7</v>
      </c>
    </row>
    <row r="17677" spans="1:2">
      <c r="A17677" s="365" t="s">
        <v>17806</v>
      </c>
      <c r="B17677" s="366">
        <v>221.7</v>
      </c>
    </row>
    <row r="17678" spans="1:2">
      <c r="A17678" s="365" t="s">
        <v>17807</v>
      </c>
      <c r="B17678" s="366">
        <v>345.64</v>
      </c>
    </row>
    <row r="17679" spans="1:2">
      <c r="A17679" s="365" t="s">
        <v>17808</v>
      </c>
      <c r="B17679" s="366">
        <v>345.64</v>
      </c>
    </row>
    <row r="17680" spans="1:2">
      <c r="A17680" s="365" t="s">
        <v>17809</v>
      </c>
      <c r="B17680" s="366">
        <v>50.98</v>
      </c>
    </row>
    <row r="17681" spans="1:2">
      <c r="A17681" s="365" t="s">
        <v>17810</v>
      </c>
      <c r="B17681" s="366">
        <v>50.98</v>
      </c>
    </row>
    <row r="17682" spans="1:2">
      <c r="A17682" s="365" t="s">
        <v>17811</v>
      </c>
      <c r="B17682" s="366">
        <v>37.17</v>
      </c>
    </row>
    <row r="17683" spans="1:2">
      <c r="A17683" s="365" t="s">
        <v>17812</v>
      </c>
      <c r="B17683" s="366">
        <v>37.17</v>
      </c>
    </row>
    <row r="17684" spans="1:2">
      <c r="A17684" s="365" t="s">
        <v>17813</v>
      </c>
      <c r="B17684" s="366">
        <v>428.36</v>
      </c>
    </row>
    <row r="17685" spans="1:2">
      <c r="A17685" s="365" t="s">
        <v>17814</v>
      </c>
      <c r="B17685" s="366">
        <v>425.49</v>
      </c>
    </row>
    <row r="17686" spans="1:2">
      <c r="A17686" s="365" t="s">
        <v>17815</v>
      </c>
      <c r="B17686" s="366">
        <v>9.49</v>
      </c>
    </row>
    <row r="17687" spans="1:2">
      <c r="A17687" s="365" t="s">
        <v>17816</v>
      </c>
      <c r="B17687" s="366">
        <v>9.49</v>
      </c>
    </row>
    <row r="17688" spans="1:2">
      <c r="A17688" s="365" t="s">
        <v>17817</v>
      </c>
      <c r="B17688" s="366">
        <v>19.12</v>
      </c>
    </row>
    <row r="17689" spans="1:2">
      <c r="A17689" s="365" t="s">
        <v>17818</v>
      </c>
      <c r="B17689" s="366">
        <v>19.12</v>
      </c>
    </row>
    <row r="17690" spans="1:2">
      <c r="A17690" s="365" t="s">
        <v>17819</v>
      </c>
      <c r="B17690" s="366">
        <v>457.94</v>
      </c>
    </row>
    <row r="17691" spans="1:2">
      <c r="A17691" s="365" t="s">
        <v>17820</v>
      </c>
      <c r="B17691" s="366">
        <v>457.94</v>
      </c>
    </row>
    <row r="17692" spans="1:2">
      <c r="A17692" s="365" t="s">
        <v>17821</v>
      </c>
      <c r="B17692" s="366">
        <v>4880</v>
      </c>
    </row>
    <row r="17693" spans="1:2">
      <c r="A17693" s="365" t="s">
        <v>17822</v>
      </c>
      <c r="B17693" s="366">
        <v>4880</v>
      </c>
    </row>
    <row r="17694" spans="1:2">
      <c r="A17694" s="365" t="s">
        <v>17823</v>
      </c>
      <c r="B17694" s="366">
        <v>4880</v>
      </c>
    </row>
    <row r="17695" spans="1:2">
      <c r="A17695" s="365" t="s">
        <v>17824</v>
      </c>
      <c r="B17695" s="366">
        <v>4880</v>
      </c>
    </row>
    <row r="17696" spans="1:2">
      <c r="A17696" s="365" t="s">
        <v>17825</v>
      </c>
      <c r="B17696" s="366">
        <v>6034</v>
      </c>
    </row>
    <row r="17697" spans="1:2">
      <c r="A17697" s="365" t="s">
        <v>17826</v>
      </c>
      <c r="B17697" s="366">
        <v>6034</v>
      </c>
    </row>
    <row r="17698" spans="1:2">
      <c r="A17698" s="365" t="s">
        <v>17827</v>
      </c>
      <c r="B17698" s="366">
        <v>6034</v>
      </c>
    </row>
    <row r="17699" spans="1:2">
      <c r="A17699" s="365" t="s">
        <v>17828</v>
      </c>
      <c r="B17699" s="366">
        <v>6034</v>
      </c>
    </row>
    <row r="17700" spans="1:2">
      <c r="A17700" s="365" t="s">
        <v>17829</v>
      </c>
      <c r="B17700" s="366">
        <v>6795</v>
      </c>
    </row>
    <row r="17701" spans="1:2">
      <c r="A17701" s="365" t="s">
        <v>17830</v>
      </c>
      <c r="B17701" s="366">
        <v>6795</v>
      </c>
    </row>
    <row r="17702" spans="1:2">
      <c r="A17702" s="365" t="s">
        <v>17831</v>
      </c>
      <c r="B17702" s="366">
        <v>6795</v>
      </c>
    </row>
    <row r="17703" spans="1:2">
      <c r="A17703" s="365" t="s">
        <v>17832</v>
      </c>
      <c r="B17703" s="366">
        <v>6795</v>
      </c>
    </row>
    <row r="17704" spans="1:2">
      <c r="A17704" s="365" t="s">
        <v>17833</v>
      </c>
      <c r="B17704" s="366">
        <v>7502</v>
      </c>
    </row>
    <row r="17705" spans="1:2">
      <c r="A17705" s="365" t="s">
        <v>17834</v>
      </c>
      <c r="B17705" s="366">
        <v>7502</v>
      </c>
    </row>
    <row r="17706" spans="1:2">
      <c r="A17706" s="365" t="s">
        <v>17835</v>
      </c>
      <c r="B17706" s="366">
        <v>7502</v>
      </c>
    </row>
    <row r="17707" spans="1:2">
      <c r="A17707" s="365" t="s">
        <v>17836</v>
      </c>
      <c r="B17707" s="366">
        <v>7502</v>
      </c>
    </row>
    <row r="17708" spans="1:2">
      <c r="A17708" s="365" t="s">
        <v>17837</v>
      </c>
      <c r="B17708" s="366">
        <v>10756</v>
      </c>
    </row>
    <row r="17709" spans="1:2">
      <c r="A17709" s="365" t="s">
        <v>17838</v>
      </c>
      <c r="B17709" s="366">
        <v>10756</v>
      </c>
    </row>
    <row r="17710" spans="1:2">
      <c r="A17710" s="365" t="s">
        <v>17839</v>
      </c>
      <c r="B17710" s="366">
        <v>10756</v>
      </c>
    </row>
    <row r="17711" spans="1:2">
      <c r="A17711" s="365" t="s">
        <v>17840</v>
      </c>
      <c r="B17711" s="366">
        <v>10756</v>
      </c>
    </row>
    <row r="17712" spans="1:2">
      <c r="A17712" s="365" t="s">
        <v>17841</v>
      </c>
      <c r="B17712" s="366">
        <v>16263</v>
      </c>
    </row>
    <row r="17713" spans="1:2">
      <c r="A17713" s="365" t="s">
        <v>17842</v>
      </c>
      <c r="B17713" s="366">
        <v>16263</v>
      </c>
    </row>
    <row r="17714" spans="1:2">
      <c r="A17714" s="365" t="s">
        <v>17843</v>
      </c>
      <c r="B17714" s="366">
        <v>16263</v>
      </c>
    </row>
    <row r="17715" spans="1:2">
      <c r="A17715" s="365" t="s">
        <v>17844</v>
      </c>
      <c r="B17715" s="366">
        <v>16263</v>
      </c>
    </row>
    <row r="17716" spans="1:2">
      <c r="A17716" s="365" t="s">
        <v>17845</v>
      </c>
      <c r="B17716" s="366">
        <v>18184</v>
      </c>
    </row>
    <row r="17717" spans="1:2">
      <c r="A17717" s="365" t="s">
        <v>17846</v>
      </c>
      <c r="B17717" s="366">
        <v>18184</v>
      </c>
    </row>
    <row r="17718" spans="1:2">
      <c r="A17718" s="365" t="s">
        <v>17847</v>
      </c>
      <c r="B17718" s="366">
        <v>18184</v>
      </c>
    </row>
    <row r="17719" spans="1:2">
      <c r="A17719" s="365" t="s">
        <v>17848</v>
      </c>
      <c r="B17719" s="366">
        <v>18184</v>
      </c>
    </row>
    <row r="17720" spans="1:2">
      <c r="A17720" s="365" t="s">
        <v>17849</v>
      </c>
      <c r="B17720" s="366">
        <v>662.38</v>
      </c>
    </row>
    <row r="17721" spans="1:2">
      <c r="A17721" s="365" t="s">
        <v>17850</v>
      </c>
      <c r="B17721" s="366">
        <v>662.38</v>
      </c>
    </row>
    <row r="17722" spans="1:2">
      <c r="A17722" s="365" t="s">
        <v>17851</v>
      </c>
      <c r="B17722" s="366">
        <v>1255</v>
      </c>
    </row>
    <row r="17723" spans="1:2">
      <c r="A17723" s="365" t="s">
        <v>17852</v>
      </c>
      <c r="B17723" s="366">
        <v>1255</v>
      </c>
    </row>
    <row r="17724" spans="1:2">
      <c r="A17724" s="365" t="s">
        <v>17853</v>
      </c>
      <c r="B17724" s="366">
        <v>1956.9</v>
      </c>
    </row>
    <row r="17725" spans="1:2">
      <c r="A17725" s="365" t="s">
        <v>17854</v>
      </c>
      <c r="B17725" s="366">
        <v>1956.9</v>
      </c>
    </row>
    <row r="17726" spans="1:2">
      <c r="A17726" s="365" t="s">
        <v>17855</v>
      </c>
      <c r="B17726" s="366">
        <v>2759.03</v>
      </c>
    </row>
    <row r="17727" spans="1:2">
      <c r="A17727" s="365" t="s">
        <v>17856</v>
      </c>
      <c r="B17727" s="366">
        <v>2759.03</v>
      </c>
    </row>
    <row r="17728" spans="1:2">
      <c r="A17728" s="365" t="s">
        <v>17857</v>
      </c>
      <c r="B17728" s="366">
        <v>2176.91</v>
      </c>
    </row>
    <row r="17729" spans="1:2">
      <c r="A17729" s="365" t="s">
        <v>17858</v>
      </c>
      <c r="B17729" s="366">
        <v>2176.91</v>
      </c>
    </row>
    <row r="17730" spans="1:2">
      <c r="A17730" s="365" t="s">
        <v>17859</v>
      </c>
      <c r="B17730" s="366">
        <v>2580</v>
      </c>
    </row>
    <row r="17731" spans="1:2">
      <c r="A17731" s="365" t="s">
        <v>17860</v>
      </c>
      <c r="B17731" s="366">
        <v>2580</v>
      </c>
    </row>
    <row r="17732" spans="1:2">
      <c r="A17732" s="365" t="s">
        <v>17861</v>
      </c>
      <c r="B17732" s="366">
        <v>4892.5</v>
      </c>
    </row>
    <row r="17733" spans="1:2">
      <c r="A17733" s="365" t="s">
        <v>17862</v>
      </c>
      <c r="B17733" s="366">
        <v>4892.5</v>
      </c>
    </row>
    <row r="17734" spans="1:2">
      <c r="A17734" s="365" t="s">
        <v>17863</v>
      </c>
      <c r="B17734" s="366">
        <v>6921.6</v>
      </c>
    </row>
    <row r="17735" spans="1:2">
      <c r="A17735" s="365" t="s">
        <v>17864</v>
      </c>
      <c r="B17735" s="366">
        <v>6921.6</v>
      </c>
    </row>
    <row r="17736" spans="1:2">
      <c r="A17736" s="365" t="s">
        <v>17865</v>
      </c>
      <c r="B17736" s="366">
        <v>8667.4500000000007</v>
      </c>
    </row>
    <row r="17737" spans="1:2">
      <c r="A17737" s="365" t="s">
        <v>17866</v>
      </c>
      <c r="B17737" s="366">
        <v>8667.4500000000007</v>
      </c>
    </row>
    <row r="17738" spans="1:2">
      <c r="A17738" s="365" t="s">
        <v>17867</v>
      </c>
      <c r="B17738" s="366">
        <v>462.47</v>
      </c>
    </row>
    <row r="17739" spans="1:2">
      <c r="A17739" s="365" t="s">
        <v>17868</v>
      </c>
      <c r="B17739" s="366">
        <v>462.47</v>
      </c>
    </row>
    <row r="17740" spans="1:2">
      <c r="A17740" s="365" t="s">
        <v>17869</v>
      </c>
      <c r="B17740" s="366">
        <v>861.08</v>
      </c>
    </row>
    <row r="17741" spans="1:2">
      <c r="A17741" s="365" t="s">
        <v>17870</v>
      </c>
      <c r="B17741" s="366">
        <v>861.08</v>
      </c>
    </row>
    <row r="17742" spans="1:2">
      <c r="A17742" s="365" t="s">
        <v>17871</v>
      </c>
      <c r="B17742" s="366">
        <v>1681.48</v>
      </c>
    </row>
    <row r="17743" spans="1:2">
      <c r="A17743" s="365" t="s">
        <v>17872</v>
      </c>
      <c r="B17743" s="366">
        <v>1681.48</v>
      </c>
    </row>
    <row r="17744" spans="1:2">
      <c r="A17744" s="365" t="s">
        <v>17873</v>
      </c>
      <c r="B17744" s="366">
        <v>1351.57</v>
      </c>
    </row>
    <row r="17745" spans="1:2">
      <c r="A17745" s="365" t="s">
        <v>17874</v>
      </c>
      <c r="B17745" s="366">
        <v>1351.57</v>
      </c>
    </row>
    <row r="17746" spans="1:2">
      <c r="A17746" s="365" t="s">
        <v>17875</v>
      </c>
      <c r="B17746" s="366">
        <v>867.26</v>
      </c>
    </row>
    <row r="17747" spans="1:2">
      <c r="A17747" s="365" t="s">
        <v>17876</v>
      </c>
      <c r="B17747" s="366">
        <v>867.26</v>
      </c>
    </row>
    <row r="17748" spans="1:2">
      <c r="A17748" s="365" t="s">
        <v>17877</v>
      </c>
      <c r="B17748" s="366">
        <v>546.82000000000005</v>
      </c>
    </row>
    <row r="17749" spans="1:2">
      <c r="A17749" s="365" t="s">
        <v>17878</v>
      </c>
      <c r="B17749" s="366">
        <v>546.82000000000005</v>
      </c>
    </row>
    <row r="17750" spans="1:2">
      <c r="A17750" s="365" t="s">
        <v>17879</v>
      </c>
      <c r="B17750" s="366">
        <v>8370.6299999999992</v>
      </c>
    </row>
    <row r="17751" spans="1:2">
      <c r="A17751" s="365" t="s">
        <v>17880</v>
      </c>
      <c r="B17751" s="366">
        <v>8353.39</v>
      </c>
    </row>
    <row r="17752" spans="1:2">
      <c r="A17752" s="365" t="s">
        <v>17881</v>
      </c>
      <c r="B17752" s="366">
        <v>7228.27</v>
      </c>
    </row>
    <row r="17753" spans="1:2">
      <c r="A17753" s="365" t="s">
        <v>17882</v>
      </c>
      <c r="B17753" s="366">
        <v>7214.76</v>
      </c>
    </row>
    <row r="17754" spans="1:2">
      <c r="A17754" s="365" t="s">
        <v>17883</v>
      </c>
      <c r="B17754" s="366">
        <v>6133.69</v>
      </c>
    </row>
    <row r="17755" spans="1:2">
      <c r="A17755" s="365" t="s">
        <v>17884</v>
      </c>
      <c r="B17755" s="366">
        <v>6123.97</v>
      </c>
    </row>
    <row r="17756" spans="1:2">
      <c r="A17756" s="365" t="s">
        <v>17885</v>
      </c>
      <c r="B17756" s="366">
        <v>631.38</v>
      </c>
    </row>
    <row r="17757" spans="1:2">
      <c r="A17757" s="365" t="s">
        <v>17886</v>
      </c>
      <c r="B17757" s="366">
        <v>627.53</v>
      </c>
    </row>
    <row r="17758" spans="1:2">
      <c r="A17758" s="365" t="s">
        <v>17887</v>
      </c>
      <c r="B17758" s="366">
        <v>585.17999999999995</v>
      </c>
    </row>
    <row r="17759" spans="1:2">
      <c r="A17759" s="365" t="s">
        <v>17888</v>
      </c>
      <c r="B17759" s="366">
        <v>581.33000000000004</v>
      </c>
    </row>
    <row r="17760" spans="1:2">
      <c r="A17760" s="365" t="s">
        <v>17889</v>
      </c>
      <c r="B17760" s="366">
        <v>747.39</v>
      </c>
    </row>
    <row r="17761" spans="1:2">
      <c r="A17761" s="365" t="s">
        <v>17890</v>
      </c>
      <c r="B17761" s="366">
        <v>741.64</v>
      </c>
    </row>
    <row r="17762" spans="1:2">
      <c r="A17762" s="365" t="s">
        <v>17891</v>
      </c>
      <c r="B17762" s="366">
        <v>881.55</v>
      </c>
    </row>
    <row r="17763" spans="1:2">
      <c r="A17763" s="365" t="s">
        <v>17892</v>
      </c>
      <c r="B17763" s="366">
        <v>874.65</v>
      </c>
    </row>
    <row r="17764" spans="1:2">
      <c r="A17764" s="365" t="s">
        <v>17893</v>
      </c>
      <c r="B17764" s="366">
        <v>1025.23</v>
      </c>
    </row>
    <row r="17765" spans="1:2">
      <c r="A17765" s="365" t="s">
        <v>17894</v>
      </c>
      <c r="B17765" s="366">
        <v>1017.76</v>
      </c>
    </row>
    <row r="17766" spans="1:2">
      <c r="A17766" s="365" t="s">
        <v>17895</v>
      </c>
      <c r="B17766" s="366">
        <v>4435.13</v>
      </c>
    </row>
    <row r="17767" spans="1:2">
      <c r="A17767" s="365" t="s">
        <v>17896</v>
      </c>
      <c r="B17767" s="366">
        <v>4423.6400000000003</v>
      </c>
    </row>
    <row r="17768" spans="1:2">
      <c r="A17768" s="365" t="s">
        <v>17897</v>
      </c>
      <c r="B17768" s="366">
        <v>11088.76</v>
      </c>
    </row>
    <row r="17769" spans="1:2">
      <c r="A17769" s="365" t="s">
        <v>17898</v>
      </c>
      <c r="B17769" s="366">
        <v>11071.51</v>
      </c>
    </row>
    <row r="17770" spans="1:2">
      <c r="A17770" s="365" t="s">
        <v>17899</v>
      </c>
      <c r="B17770" s="366">
        <v>711.61</v>
      </c>
    </row>
    <row r="17771" spans="1:2">
      <c r="A17771" s="365" t="s">
        <v>17900</v>
      </c>
      <c r="B17771" s="366">
        <v>708.74</v>
      </c>
    </row>
    <row r="17772" spans="1:2">
      <c r="A17772" s="365" t="s">
        <v>17901</v>
      </c>
      <c r="B17772" s="366">
        <v>505.94</v>
      </c>
    </row>
    <row r="17773" spans="1:2">
      <c r="A17773" s="365" t="s">
        <v>17902</v>
      </c>
      <c r="B17773" s="366">
        <v>505.94</v>
      </c>
    </row>
    <row r="17774" spans="1:2">
      <c r="A17774" s="365" t="s">
        <v>17903</v>
      </c>
      <c r="B17774" s="366">
        <v>2521.79</v>
      </c>
    </row>
    <row r="17775" spans="1:2">
      <c r="A17775" s="365" t="s">
        <v>17904</v>
      </c>
      <c r="B17775" s="366">
        <v>2516.04</v>
      </c>
    </row>
    <row r="17776" spans="1:2">
      <c r="A17776" s="365" t="s">
        <v>17905</v>
      </c>
      <c r="B17776" s="366">
        <v>2526.11</v>
      </c>
    </row>
    <row r="17777" spans="1:2">
      <c r="A17777" s="365" t="s">
        <v>17906</v>
      </c>
      <c r="B17777" s="366">
        <v>2507.75</v>
      </c>
    </row>
    <row r="17778" spans="1:2">
      <c r="A17778" s="365" t="s">
        <v>17907</v>
      </c>
      <c r="B17778" s="366">
        <v>2538.63</v>
      </c>
    </row>
    <row r="17779" spans="1:2">
      <c r="A17779" s="365" t="s">
        <v>17908</v>
      </c>
      <c r="B17779" s="366">
        <v>2520.27</v>
      </c>
    </row>
    <row r="17780" spans="1:2">
      <c r="A17780" s="365" t="s">
        <v>17909</v>
      </c>
      <c r="B17780" s="366">
        <v>694.22</v>
      </c>
    </row>
    <row r="17781" spans="1:2">
      <c r="A17781" s="365" t="s">
        <v>17910</v>
      </c>
      <c r="B17781" s="366">
        <v>690.2</v>
      </c>
    </row>
    <row r="17782" spans="1:2">
      <c r="A17782" s="365" t="s">
        <v>17911</v>
      </c>
      <c r="B17782" s="366">
        <v>922.07</v>
      </c>
    </row>
    <row r="17783" spans="1:2">
      <c r="A17783" s="365" t="s">
        <v>17912</v>
      </c>
      <c r="B17783" s="366">
        <v>916.32</v>
      </c>
    </row>
    <row r="17784" spans="1:2">
      <c r="A17784" s="365" t="s">
        <v>17913</v>
      </c>
      <c r="B17784" s="366">
        <v>1238.06</v>
      </c>
    </row>
    <row r="17785" spans="1:2">
      <c r="A17785" s="365" t="s">
        <v>17914</v>
      </c>
      <c r="B17785" s="366">
        <v>1225.68</v>
      </c>
    </row>
    <row r="17786" spans="1:2">
      <c r="A17786" s="365" t="s">
        <v>17915</v>
      </c>
      <c r="B17786" s="366">
        <v>1108.17</v>
      </c>
    </row>
    <row r="17787" spans="1:2">
      <c r="A17787" s="365" t="s">
        <v>17916</v>
      </c>
      <c r="B17787" s="366">
        <v>1108.17</v>
      </c>
    </row>
    <row r="17788" spans="1:2">
      <c r="A17788" s="365" t="s">
        <v>17917</v>
      </c>
      <c r="B17788" s="366">
        <v>1304.3699999999999</v>
      </c>
    </row>
    <row r="17789" spans="1:2">
      <c r="A17789" s="365" t="s">
        <v>17918</v>
      </c>
      <c r="B17789" s="366">
        <v>1304.3699999999999</v>
      </c>
    </row>
    <row r="17790" spans="1:2">
      <c r="A17790" s="365" t="s">
        <v>17919</v>
      </c>
      <c r="B17790" s="366">
        <v>1851.88</v>
      </c>
    </row>
    <row r="17791" spans="1:2">
      <c r="A17791" s="365" t="s">
        <v>17920</v>
      </c>
      <c r="B17791" s="366">
        <v>1851.88</v>
      </c>
    </row>
    <row r="17792" spans="1:2">
      <c r="A17792" s="365" t="s">
        <v>17921</v>
      </c>
      <c r="B17792" s="366">
        <v>1224.33</v>
      </c>
    </row>
    <row r="17793" spans="1:2">
      <c r="A17793" s="365" t="s">
        <v>17922</v>
      </c>
      <c r="B17793" s="366">
        <v>1215.7</v>
      </c>
    </row>
    <row r="17794" spans="1:2">
      <c r="A17794" s="365" t="s">
        <v>17923</v>
      </c>
      <c r="B17794" s="366">
        <v>1870.22</v>
      </c>
    </row>
    <row r="17795" spans="1:2">
      <c r="A17795" s="365" t="s">
        <v>17924</v>
      </c>
      <c r="B17795" s="366">
        <v>1846.08</v>
      </c>
    </row>
    <row r="17796" spans="1:2">
      <c r="A17796" s="365" t="s">
        <v>17925</v>
      </c>
      <c r="B17796" s="366">
        <v>851.18</v>
      </c>
    </row>
    <row r="17797" spans="1:2">
      <c r="A17797" s="365" t="s">
        <v>17926</v>
      </c>
      <c r="B17797" s="366">
        <v>848.31</v>
      </c>
    </row>
    <row r="17798" spans="1:2">
      <c r="A17798" s="365" t="s">
        <v>17927</v>
      </c>
      <c r="B17798" s="366">
        <v>276.83999999999997</v>
      </c>
    </row>
    <row r="17799" spans="1:2">
      <c r="A17799" s="365" t="s">
        <v>17928</v>
      </c>
      <c r="B17799" s="366">
        <v>271.08999999999997</v>
      </c>
    </row>
    <row r="17800" spans="1:2">
      <c r="A17800" s="365" t="s">
        <v>17929</v>
      </c>
      <c r="B17800" s="366">
        <v>117.64</v>
      </c>
    </row>
    <row r="17801" spans="1:2">
      <c r="A17801" s="365" t="s">
        <v>17930</v>
      </c>
      <c r="B17801" s="366">
        <v>111.89</v>
      </c>
    </row>
    <row r="17802" spans="1:2">
      <c r="A17802" s="365" t="s">
        <v>17931</v>
      </c>
      <c r="B17802" s="366">
        <v>158.03</v>
      </c>
    </row>
    <row r="17803" spans="1:2">
      <c r="A17803" s="365" t="s">
        <v>17932</v>
      </c>
      <c r="B17803" s="366">
        <v>152.28</v>
      </c>
    </row>
    <row r="17804" spans="1:2">
      <c r="A17804" s="365" t="s">
        <v>17933</v>
      </c>
      <c r="B17804" s="366">
        <v>140.13999999999999</v>
      </c>
    </row>
    <row r="17805" spans="1:2">
      <c r="A17805" s="365" t="s">
        <v>17934</v>
      </c>
      <c r="B17805" s="366">
        <v>134.38999999999999</v>
      </c>
    </row>
    <row r="17806" spans="1:2">
      <c r="A17806" s="365" t="s">
        <v>17935</v>
      </c>
      <c r="B17806" s="366">
        <v>175.04</v>
      </c>
    </row>
    <row r="17807" spans="1:2">
      <c r="A17807" s="365" t="s">
        <v>17936</v>
      </c>
      <c r="B17807" s="366">
        <v>169.29</v>
      </c>
    </row>
    <row r="17808" spans="1:2">
      <c r="A17808" s="365" t="s">
        <v>17937</v>
      </c>
      <c r="B17808" s="366">
        <v>330.32</v>
      </c>
    </row>
    <row r="17809" spans="1:2">
      <c r="A17809" s="365" t="s">
        <v>17938</v>
      </c>
      <c r="B17809" s="366">
        <v>324.57</v>
      </c>
    </row>
    <row r="17810" spans="1:2">
      <c r="A17810" s="365" t="s">
        <v>17939</v>
      </c>
      <c r="B17810" s="366">
        <v>345.9</v>
      </c>
    </row>
    <row r="17811" spans="1:2">
      <c r="A17811" s="365" t="s">
        <v>17940</v>
      </c>
      <c r="B17811" s="366">
        <v>340.15</v>
      </c>
    </row>
    <row r="17812" spans="1:2">
      <c r="A17812" s="365" t="s">
        <v>17941</v>
      </c>
      <c r="B17812" s="366">
        <v>372.03</v>
      </c>
    </row>
    <row r="17813" spans="1:2">
      <c r="A17813" s="365" t="s">
        <v>17942</v>
      </c>
      <c r="B17813" s="366">
        <v>366.28</v>
      </c>
    </row>
    <row r="17814" spans="1:2">
      <c r="A17814" s="365" t="s">
        <v>17943</v>
      </c>
      <c r="B17814" s="366">
        <v>90.34</v>
      </c>
    </row>
    <row r="17815" spans="1:2">
      <c r="A17815" s="365" t="s">
        <v>17944</v>
      </c>
      <c r="B17815" s="366">
        <v>87.34</v>
      </c>
    </row>
    <row r="17816" spans="1:2">
      <c r="A17816" s="365" t="s">
        <v>17945</v>
      </c>
      <c r="B17816" s="366">
        <v>417.03</v>
      </c>
    </row>
    <row r="17817" spans="1:2">
      <c r="A17817" s="365" t="s">
        <v>17946</v>
      </c>
      <c r="B17817" s="366">
        <v>411.28</v>
      </c>
    </row>
    <row r="17818" spans="1:2">
      <c r="A17818" s="365" t="s">
        <v>17947</v>
      </c>
      <c r="B17818" s="366">
        <v>335.03</v>
      </c>
    </row>
    <row r="17819" spans="1:2">
      <c r="A17819" s="365" t="s">
        <v>17948</v>
      </c>
      <c r="B17819" s="366">
        <v>329.28</v>
      </c>
    </row>
    <row r="17820" spans="1:2">
      <c r="A17820" s="365" t="s">
        <v>17949</v>
      </c>
      <c r="B17820" s="366">
        <v>712.53</v>
      </c>
    </row>
    <row r="17821" spans="1:2">
      <c r="A17821" s="365" t="s">
        <v>17950</v>
      </c>
      <c r="B17821" s="366">
        <v>706.78</v>
      </c>
    </row>
    <row r="17822" spans="1:2">
      <c r="A17822" s="365" t="s">
        <v>17951</v>
      </c>
      <c r="B17822" s="366">
        <v>113.3</v>
      </c>
    </row>
    <row r="17823" spans="1:2">
      <c r="A17823" s="365" t="s">
        <v>17952</v>
      </c>
      <c r="B17823" s="366">
        <v>113.3</v>
      </c>
    </row>
    <row r="17824" spans="1:2">
      <c r="A17824" s="365" t="s">
        <v>17953</v>
      </c>
      <c r="B17824" s="366">
        <v>218.8</v>
      </c>
    </row>
    <row r="17825" spans="1:2">
      <c r="A17825" s="365" t="s">
        <v>17954</v>
      </c>
      <c r="B17825" s="366">
        <v>218.8</v>
      </c>
    </row>
    <row r="17826" spans="1:2">
      <c r="A17826" s="365" t="s">
        <v>17955</v>
      </c>
      <c r="B17826" s="366">
        <v>545.65</v>
      </c>
    </row>
    <row r="17827" spans="1:2">
      <c r="A17827" s="365" t="s">
        <v>17956</v>
      </c>
      <c r="B17827" s="366">
        <v>545.65</v>
      </c>
    </row>
    <row r="17828" spans="1:2">
      <c r="A17828" s="365" t="s">
        <v>17957</v>
      </c>
      <c r="B17828" s="366">
        <v>1695.9</v>
      </c>
    </row>
    <row r="17829" spans="1:2">
      <c r="A17829" s="365" t="s">
        <v>17958</v>
      </c>
      <c r="B17829" s="366">
        <v>1695.9</v>
      </c>
    </row>
    <row r="17830" spans="1:2">
      <c r="A17830" s="365" t="s">
        <v>17959</v>
      </c>
      <c r="B17830" s="366">
        <v>20394</v>
      </c>
    </row>
    <row r="17831" spans="1:2">
      <c r="A17831" s="365" t="s">
        <v>17960</v>
      </c>
      <c r="B17831" s="366">
        <v>20394</v>
      </c>
    </row>
    <row r="17832" spans="1:2">
      <c r="A17832" s="365" t="s">
        <v>17961</v>
      </c>
      <c r="B17832" s="366">
        <v>201.72</v>
      </c>
    </row>
    <row r="17833" spans="1:2">
      <c r="A17833" s="365" t="s">
        <v>17962</v>
      </c>
      <c r="B17833" s="366">
        <v>200.92</v>
      </c>
    </row>
    <row r="17834" spans="1:2">
      <c r="A17834" s="365" t="s">
        <v>17963</v>
      </c>
      <c r="B17834" s="366">
        <v>2031.49</v>
      </c>
    </row>
    <row r="17835" spans="1:2">
      <c r="A17835" s="365" t="s">
        <v>17964</v>
      </c>
      <c r="B17835" s="366">
        <v>2031.49</v>
      </c>
    </row>
    <row r="17836" spans="1:2">
      <c r="A17836" s="365" t="s">
        <v>17965</v>
      </c>
      <c r="B17836" s="366">
        <v>2522.8000000000002</v>
      </c>
    </row>
    <row r="17837" spans="1:2">
      <c r="A17837" s="365" t="s">
        <v>17966</v>
      </c>
      <c r="B17837" s="366">
        <v>2522.8000000000002</v>
      </c>
    </row>
    <row r="17838" spans="1:2">
      <c r="A17838" s="365" t="s">
        <v>17967</v>
      </c>
      <c r="B17838" s="366">
        <v>3339.61</v>
      </c>
    </row>
    <row r="17839" spans="1:2">
      <c r="A17839" s="365" t="s">
        <v>17968</v>
      </c>
      <c r="B17839" s="366">
        <v>3339.61</v>
      </c>
    </row>
    <row r="17840" spans="1:2">
      <c r="A17840" s="365" t="s">
        <v>17969</v>
      </c>
      <c r="B17840" s="366">
        <v>4520</v>
      </c>
    </row>
    <row r="17841" spans="1:2">
      <c r="A17841" s="365" t="s">
        <v>17970</v>
      </c>
      <c r="B17841" s="366">
        <v>4520</v>
      </c>
    </row>
    <row r="17842" spans="1:2">
      <c r="A17842" s="365" t="s">
        <v>17971</v>
      </c>
      <c r="B17842" s="366">
        <v>1033.4000000000001</v>
      </c>
    </row>
    <row r="17843" spans="1:2">
      <c r="A17843" s="365" t="s">
        <v>17972</v>
      </c>
      <c r="B17843" s="366">
        <v>1031.1099999999999</v>
      </c>
    </row>
    <row r="17844" spans="1:2">
      <c r="A17844" s="365" t="s">
        <v>17973</v>
      </c>
      <c r="B17844" s="366">
        <v>1541.35</v>
      </c>
    </row>
    <row r="17845" spans="1:2">
      <c r="A17845" s="365" t="s">
        <v>17974</v>
      </c>
      <c r="B17845" s="366">
        <v>1539.06</v>
      </c>
    </row>
    <row r="17846" spans="1:2">
      <c r="A17846" s="365" t="s">
        <v>17975</v>
      </c>
      <c r="B17846" s="366">
        <v>542.01</v>
      </c>
    </row>
    <row r="17847" spans="1:2">
      <c r="A17847" s="365" t="s">
        <v>17976</v>
      </c>
      <c r="B17847" s="366">
        <v>542.01</v>
      </c>
    </row>
    <row r="17848" spans="1:2">
      <c r="A17848" s="365" t="s">
        <v>17977</v>
      </c>
      <c r="B17848" s="366">
        <v>1496.59</v>
      </c>
    </row>
    <row r="17849" spans="1:2">
      <c r="A17849" s="365" t="s">
        <v>17978</v>
      </c>
      <c r="B17849" s="366">
        <v>1496.59</v>
      </c>
    </row>
    <row r="17850" spans="1:2">
      <c r="A17850" s="365" t="s">
        <v>17979</v>
      </c>
      <c r="B17850" s="366">
        <v>1023.41</v>
      </c>
    </row>
    <row r="17851" spans="1:2">
      <c r="A17851" s="365" t="s">
        <v>17980</v>
      </c>
      <c r="B17851" s="366">
        <v>1023.41</v>
      </c>
    </row>
    <row r="17852" spans="1:2">
      <c r="A17852" s="365" t="s">
        <v>17981</v>
      </c>
      <c r="B17852" s="366">
        <v>1318.4</v>
      </c>
    </row>
    <row r="17853" spans="1:2">
      <c r="A17853" s="365" t="s">
        <v>17982</v>
      </c>
      <c r="B17853" s="366">
        <v>1318.4</v>
      </c>
    </row>
    <row r="17854" spans="1:2">
      <c r="A17854" s="365" t="s">
        <v>17983</v>
      </c>
      <c r="B17854" s="366">
        <v>1865</v>
      </c>
    </row>
    <row r="17855" spans="1:2">
      <c r="A17855" s="365" t="s">
        <v>17984</v>
      </c>
      <c r="B17855" s="366">
        <v>1865</v>
      </c>
    </row>
    <row r="17856" spans="1:2">
      <c r="A17856" s="365" t="s">
        <v>17985</v>
      </c>
      <c r="B17856" s="366">
        <v>80.459999999999994</v>
      </c>
    </row>
    <row r="17857" spans="1:2">
      <c r="A17857" s="365" t="s">
        <v>17986</v>
      </c>
      <c r="B17857" s="366">
        <v>80.459999999999994</v>
      </c>
    </row>
    <row r="17858" spans="1:2">
      <c r="A17858" s="365" t="s">
        <v>17987</v>
      </c>
      <c r="B17858" s="366">
        <v>32.26</v>
      </c>
    </row>
    <row r="17859" spans="1:2">
      <c r="A17859" s="365" t="s">
        <v>17988</v>
      </c>
      <c r="B17859" s="366">
        <v>32.26</v>
      </c>
    </row>
    <row r="17860" spans="1:2">
      <c r="A17860" s="365" t="s">
        <v>17989</v>
      </c>
      <c r="B17860" s="366">
        <v>724.89</v>
      </c>
    </row>
    <row r="17861" spans="1:2">
      <c r="A17861" s="365" t="s">
        <v>17990</v>
      </c>
      <c r="B17861" s="366">
        <v>724.89</v>
      </c>
    </row>
    <row r="17862" spans="1:2">
      <c r="A17862" s="365" t="s">
        <v>17991</v>
      </c>
      <c r="B17862" s="366">
        <v>218.4</v>
      </c>
    </row>
    <row r="17863" spans="1:2">
      <c r="A17863" s="365" t="s">
        <v>17992</v>
      </c>
      <c r="B17863" s="366">
        <v>218.4</v>
      </c>
    </row>
    <row r="17864" spans="1:2">
      <c r="A17864" s="365" t="s">
        <v>17993</v>
      </c>
      <c r="B17864" s="366">
        <v>239.26</v>
      </c>
    </row>
    <row r="17865" spans="1:2">
      <c r="A17865" s="365" t="s">
        <v>17994</v>
      </c>
      <c r="B17865" s="366">
        <v>239.26</v>
      </c>
    </row>
    <row r="17866" spans="1:2">
      <c r="A17866" s="365" t="s">
        <v>17995</v>
      </c>
      <c r="B17866" s="366">
        <v>386.25</v>
      </c>
    </row>
    <row r="17867" spans="1:2">
      <c r="A17867" s="365" t="s">
        <v>17996</v>
      </c>
      <c r="B17867" s="366">
        <v>386.25</v>
      </c>
    </row>
    <row r="17868" spans="1:2">
      <c r="A17868" s="365" t="s">
        <v>17997</v>
      </c>
      <c r="B17868" s="366">
        <v>897.36</v>
      </c>
    </row>
    <row r="17869" spans="1:2">
      <c r="A17869" s="365" t="s">
        <v>17998</v>
      </c>
      <c r="B17869" s="366">
        <v>897.36</v>
      </c>
    </row>
    <row r="17870" spans="1:2">
      <c r="A17870" s="365" t="s">
        <v>17999</v>
      </c>
      <c r="B17870" s="366">
        <v>1234.46</v>
      </c>
    </row>
    <row r="17871" spans="1:2">
      <c r="A17871" s="365" t="s">
        <v>18000</v>
      </c>
      <c r="B17871" s="366">
        <v>1234.46</v>
      </c>
    </row>
    <row r="17872" spans="1:2">
      <c r="A17872" s="365" t="s">
        <v>18001</v>
      </c>
      <c r="B17872" s="366">
        <v>1956.9</v>
      </c>
    </row>
    <row r="17873" spans="1:2">
      <c r="A17873" s="365" t="s">
        <v>18002</v>
      </c>
      <c r="B17873" s="366">
        <v>1956.9</v>
      </c>
    </row>
    <row r="17874" spans="1:2">
      <c r="A17874" s="365" t="s">
        <v>18003</v>
      </c>
      <c r="B17874" s="366">
        <v>2000</v>
      </c>
    </row>
    <row r="17875" spans="1:2">
      <c r="A17875" s="365" t="s">
        <v>18004</v>
      </c>
      <c r="B17875" s="366">
        <v>2000</v>
      </c>
    </row>
    <row r="17876" spans="1:2">
      <c r="A17876" s="365" t="s">
        <v>18005</v>
      </c>
      <c r="B17876" s="366">
        <v>2770.92</v>
      </c>
    </row>
    <row r="17877" spans="1:2">
      <c r="A17877" s="365" t="s">
        <v>18006</v>
      </c>
      <c r="B17877" s="366">
        <v>2770.92</v>
      </c>
    </row>
    <row r="17878" spans="1:2">
      <c r="A17878" s="365" t="s">
        <v>18007</v>
      </c>
      <c r="B17878" s="366">
        <v>4841</v>
      </c>
    </row>
    <row r="17879" spans="1:2">
      <c r="A17879" s="365" t="s">
        <v>18008</v>
      </c>
      <c r="B17879" s="366">
        <v>4841</v>
      </c>
    </row>
    <row r="17880" spans="1:2">
      <c r="A17880" s="365" t="s">
        <v>18009</v>
      </c>
      <c r="B17880" s="366">
        <v>2932.05</v>
      </c>
    </row>
    <row r="17881" spans="1:2">
      <c r="A17881" s="365" t="s">
        <v>18010</v>
      </c>
      <c r="B17881" s="366">
        <v>2932.05</v>
      </c>
    </row>
    <row r="17882" spans="1:2">
      <c r="A17882" s="365" t="s">
        <v>18011</v>
      </c>
      <c r="B17882" s="366">
        <v>8990</v>
      </c>
    </row>
    <row r="17883" spans="1:2">
      <c r="A17883" s="365" t="s">
        <v>18012</v>
      </c>
      <c r="B17883" s="366">
        <v>8990</v>
      </c>
    </row>
    <row r="17884" spans="1:2">
      <c r="A17884" s="365" t="s">
        <v>18013</v>
      </c>
      <c r="B17884" s="366">
        <v>16000</v>
      </c>
    </row>
    <row r="17885" spans="1:2">
      <c r="A17885" s="365" t="s">
        <v>18014</v>
      </c>
      <c r="B17885" s="366">
        <v>16000</v>
      </c>
    </row>
    <row r="17886" spans="1:2">
      <c r="A17886" s="365" t="s">
        <v>18015</v>
      </c>
      <c r="B17886" s="366">
        <v>31930</v>
      </c>
    </row>
    <row r="17887" spans="1:2">
      <c r="A17887" s="365" t="s">
        <v>18016</v>
      </c>
      <c r="B17887" s="366">
        <v>31930</v>
      </c>
    </row>
    <row r="17888" spans="1:2">
      <c r="A17888" s="365" t="s">
        <v>18017</v>
      </c>
      <c r="B17888" s="366">
        <v>135688.51</v>
      </c>
    </row>
    <row r="17889" spans="1:2">
      <c r="A17889" s="365" t="s">
        <v>18018</v>
      </c>
      <c r="B17889" s="366">
        <v>134064.35</v>
      </c>
    </row>
    <row r="17890" spans="1:2">
      <c r="A17890" s="365" t="s">
        <v>18019</v>
      </c>
      <c r="B17890" s="366">
        <v>176638.51</v>
      </c>
    </row>
    <row r="17891" spans="1:2">
      <c r="A17891" s="365" t="s">
        <v>18020</v>
      </c>
      <c r="B17891" s="366">
        <v>175014.35</v>
      </c>
    </row>
    <row r="17892" spans="1:2">
      <c r="A17892" s="365" t="s">
        <v>18021</v>
      </c>
      <c r="B17892" s="366">
        <v>518.47</v>
      </c>
    </row>
    <row r="17893" spans="1:2">
      <c r="A17893" s="365" t="s">
        <v>18022</v>
      </c>
      <c r="B17893" s="366">
        <v>488.14</v>
      </c>
    </row>
    <row r="17894" spans="1:2">
      <c r="A17894" s="365" t="s">
        <v>18023</v>
      </c>
      <c r="B17894" s="366">
        <v>592.9</v>
      </c>
    </row>
    <row r="17895" spans="1:2">
      <c r="A17895" s="365" t="s">
        <v>18024</v>
      </c>
      <c r="B17895" s="366">
        <v>560.82000000000005</v>
      </c>
    </row>
    <row r="17896" spans="1:2">
      <c r="A17896" s="365" t="s">
        <v>18025</v>
      </c>
      <c r="B17896" s="366">
        <v>12651.18</v>
      </c>
    </row>
    <row r="17897" spans="1:2">
      <c r="A17897" s="365" t="s">
        <v>18026</v>
      </c>
      <c r="B17897" s="366">
        <v>11729.35</v>
      </c>
    </row>
    <row r="17898" spans="1:2">
      <c r="A17898" s="365" t="s">
        <v>18027</v>
      </c>
      <c r="B17898" s="366">
        <v>294.87</v>
      </c>
    </row>
    <row r="17899" spans="1:2">
      <c r="A17899" s="365" t="s">
        <v>18028</v>
      </c>
      <c r="B17899" s="366">
        <v>276.89</v>
      </c>
    </row>
    <row r="17900" spans="1:2">
      <c r="A17900" s="365" t="s">
        <v>18029</v>
      </c>
      <c r="B17900" s="366">
        <v>452.07</v>
      </c>
    </row>
    <row r="17901" spans="1:2">
      <c r="A17901" s="365" t="s">
        <v>18030</v>
      </c>
      <c r="B17901" s="366">
        <v>426.44</v>
      </c>
    </row>
    <row r="17902" spans="1:2">
      <c r="A17902" s="365" t="s">
        <v>18031</v>
      </c>
      <c r="B17902" s="366">
        <v>977.5</v>
      </c>
    </row>
    <row r="17903" spans="1:2">
      <c r="A17903" s="365" t="s">
        <v>18032</v>
      </c>
      <c r="B17903" s="366">
        <v>909.58</v>
      </c>
    </row>
    <row r="17904" spans="1:2">
      <c r="A17904" s="365" t="s">
        <v>18033</v>
      </c>
      <c r="B17904" s="366">
        <v>499.72</v>
      </c>
    </row>
    <row r="17905" spans="1:2">
      <c r="A17905" s="365" t="s">
        <v>18034</v>
      </c>
      <c r="B17905" s="366">
        <v>475.87</v>
      </c>
    </row>
    <row r="17906" spans="1:2">
      <c r="A17906" s="365" t="s">
        <v>18035</v>
      </c>
      <c r="B17906" s="366">
        <v>232.71</v>
      </c>
    </row>
    <row r="17907" spans="1:2">
      <c r="A17907" s="365" t="s">
        <v>18036</v>
      </c>
      <c r="B17907" s="366">
        <v>217.72</v>
      </c>
    </row>
    <row r="17908" spans="1:2">
      <c r="A17908" s="365" t="s">
        <v>18037</v>
      </c>
      <c r="B17908" s="366">
        <v>407.76</v>
      </c>
    </row>
    <row r="17909" spans="1:2">
      <c r="A17909" s="365" t="s">
        <v>18038</v>
      </c>
      <c r="B17909" s="366">
        <v>384.7</v>
      </c>
    </row>
    <row r="17910" spans="1:2">
      <c r="A17910" s="365" t="s">
        <v>18039</v>
      </c>
      <c r="B17910" s="366">
        <v>1227.81</v>
      </c>
    </row>
    <row r="17911" spans="1:2">
      <c r="A17911" s="365" t="s">
        <v>18040</v>
      </c>
      <c r="B17911" s="366">
        <v>1140.78</v>
      </c>
    </row>
    <row r="17912" spans="1:2">
      <c r="A17912" s="365" t="s">
        <v>18041</v>
      </c>
      <c r="B17912" s="366">
        <v>1062.83</v>
      </c>
    </row>
    <row r="17913" spans="1:2">
      <c r="A17913" s="365" t="s">
        <v>18042</v>
      </c>
      <c r="B17913" s="366">
        <v>986.23</v>
      </c>
    </row>
    <row r="17914" spans="1:2">
      <c r="A17914" s="365" t="s">
        <v>18043</v>
      </c>
      <c r="B17914" s="366">
        <v>697.41</v>
      </c>
    </row>
    <row r="17915" spans="1:2">
      <c r="A17915" s="365" t="s">
        <v>18044</v>
      </c>
      <c r="B17915" s="366">
        <v>643.66999999999996</v>
      </c>
    </row>
    <row r="17916" spans="1:2">
      <c r="A17916" s="365" t="s">
        <v>18045</v>
      </c>
      <c r="B17916" s="366">
        <v>6181.37</v>
      </c>
    </row>
    <row r="17917" spans="1:2">
      <c r="A17917" s="365" t="s">
        <v>18046</v>
      </c>
      <c r="B17917" s="366">
        <v>5780.13</v>
      </c>
    </row>
    <row r="17918" spans="1:2">
      <c r="A17918" s="365" t="s">
        <v>18047</v>
      </c>
      <c r="B17918" s="366">
        <v>1081.4000000000001</v>
      </c>
    </row>
    <row r="17919" spans="1:2">
      <c r="A17919" s="365" t="s">
        <v>18048</v>
      </c>
      <c r="B17919" s="366">
        <v>1081.4000000000001</v>
      </c>
    </row>
    <row r="17920" spans="1:2">
      <c r="A17920" s="365" t="s">
        <v>18049</v>
      </c>
      <c r="B17920" s="366">
        <v>977.47</v>
      </c>
    </row>
    <row r="17921" spans="1:2">
      <c r="A17921" s="365" t="s">
        <v>18050</v>
      </c>
      <c r="B17921" s="366">
        <v>977.47</v>
      </c>
    </row>
    <row r="17922" spans="1:2">
      <c r="A17922" s="365" t="s">
        <v>18051</v>
      </c>
      <c r="B17922" s="366">
        <v>3352.03</v>
      </c>
    </row>
    <row r="17923" spans="1:2">
      <c r="A17923" s="365" t="s">
        <v>18052</v>
      </c>
      <c r="B17923" s="366">
        <v>3352.03</v>
      </c>
    </row>
    <row r="17924" spans="1:2">
      <c r="A17924" s="365" t="s">
        <v>18053</v>
      </c>
      <c r="B17924" s="366">
        <v>370.79</v>
      </c>
    </row>
    <row r="17925" spans="1:2">
      <c r="A17925" s="365" t="s">
        <v>18054</v>
      </c>
      <c r="B17925" s="366">
        <v>370.79</v>
      </c>
    </row>
    <row r="17926" spans="1:2">
      <c r="A17926" s="365" t="s">
        <v>18055</v>
      </c>
      <c r="B17926" s="366">
        <v>120088.11</v>
      </c>
    </row>
    <row r="17927" spans="1:2">
      <c r="A17927" s="365" t="s">
        <v>18056</v>
      </c>
      <c r="B17927" s="366">
        <v>120088.11</v>
      </c>
    </row>
    <row r="17928" spans="1:2">
      <c r="A17928" s="365" t="s">
        <v>18057</v>
      </c>
      <c r="B17928" s="366">
        <v>177156.3</v>
      </c>
    </row>
    <row r="17929" spans="1:2">
      <c r="A17929" s="365" t="s">
        <v>18058</v>
      </c>
      <c r="B17929" s="366">
        <v>177156.3</v>
      </c>
    </row>
    <row r="17930" spans="1:2">
      <c r="A17930" s="365" t="s">
        <v>18059</v>
      </c>
      <c r="B17930" s="366">
        <v>243658.79</v>
      </c>
    </row>
    <row r="17931" spans="1:2">
      <c r="A17931" s="365" t="s">
        <v>18060</v>
      </c>
      <c r="B17931" s="366">
        <v>243658.79</v>
      </c>
    </row>
    <row r="17932" spans="1:2">
      <c r="A17932" s="365" t="s">
        <v>18061</v>
      </c>
      <c r="B17932" s="366">
        <v>301183.56</v>
      </c>
    </row>
    <row r="17933" spans="1:2">
      <c r="A17933" s="365" t="s">
        <v>18062</v>
      </c>
      <c r="B17933" s="366">
        <v>301183.56</v>
      </c>
    </row>
    <row r="17934" spans="1:2">
      <c r="A17934" s="365" t="s">
        <v>18063</v>
      </c>
      <c r="B17934" s="366">
        <v>333678</v>
      </c>
    </row>
    <row r="17935" spans="1:2">
      <c r="A17935" s="365" t="s">
        <v>18064</v>
      </c>
      <c r="B17935" s="366">
        <v>333678</v>
      </c>
    </row>
    <row r="17936" spans="1:2">
      <c r="A17936" s="365" t="s">
        <v>18065</v>
      </c>
      <c r="B17936" s="366">
        <v>398785.3</v>
      </c>
    </row>
    <row r="17937" spans="1:2">
      <c r="A17937" s="365" t="s">
        <v>18066</v>
      </c>
      <c r="B17937" s="366">
        <v>398785.3</v>
      </c>
    </row>
    <row r="17938" spans="1:2">
      <c r="A17938" s="365" t="s">
        <v>18067</v>
      </c>
      <c r="B17938" s="366">
        <v>513103.77</v>
      </c>
    </row>
    <row r="17939" spans="1:2">
      <c r="A17939" s="365" t="s">
        <v>18068</v>
      </c>
      <c r="B17939" s="366">
        <v>513103.77</v>
      </c>
    </row>
    <row r="17940" spans="1:2">
      <c r="A17940" s="365" t="s">
        <v>18069</v>
      </c>
      <c r="B17940" s="366">
        <v>596587.49</v>
      </c>
    </row>
    <row r="17941" spans="1:2">
      <c r="A17941" s="365" t="s">
        <v>18070</v>
      </c>
      <c r="B17941" s="366">
        <v>596587.49</v>
      </c>
    </row>
    <row r="17942" spans="1:2">
      <c r="A17942" s="365" t="s">
        <v>18071</v>
      </c>
      <c r="B17942" s="366">
        <v>628953.48</v>
      </c>
    </row>
    <row r="17943" spans="1:2">
      <c r="A17943" s="365" t="s">
        <v>18072</v>
      </c>
      <c r="B17943" s="366">
        <v>628953.48</v>
      </c>
    </row>
    <row r="17944" spans="1:2">
      <c r="A17944" s="365" t="s">
        <v>18073</v>
      </c>
      <c r="B17944" s="366">
        <v>736711.7</v>
      </c>
    </row>
    <row r="17945" spans="1:2">
      <c r="A17945" s="365" t="s">
        <v>18074</v>
      </c>
      <c r="B17945" s="366">
        <v>736711.7</v>
      </c>
    </row>
    <row r="17946" spans="1:2">
      <c r="A17946" s="365" t="s">
        <v>18075</v>
      </c>
      <c r="B17946" s="366">
        <v>7213.19</v>
      </c>
    </row>
    <row r="17947" spans="1:2">
      <c r="A17947" s="365" t="s">
        <v>18076</v>
      </c>
      <c r="B17947" s="366">
        <v>7213.19</v>
      </c>
    </row>
    <row r="17948" spans="1:2">
      <c r="A17948" s="365" t="s">
        <v>18077</v>
      </c>
      <c r="B17948" s="366">
        <v>4314.59</v>
      </c>
    </row>
    <row r="17949" spans="1:2">
      <c r="A17949" s="365" t="s">
        <v>18078</v>
      </c>
      <c r="B17949" s="366">
        <v>4314.59</v>
      </c>
    </row>
    <row r="17950" spans="1:2">
      <c r="A17950" s="365" t="s">
        <v>18079</v>
      </c>
      <c r="B17950" s="366">
        <v>3247.64</v>
      </c>
    </row>
    <row r="17951" spans="1:2">
      <c r="A17951" s="365" t="s">
        <v>18080</v>
      </c>
      <c r="B17951" s="366">
        <v>3247.64</v>
      </c>
    </row>
    <row r="17952" spans="1:2">
      <c r="A17952" s="365" t="s">
        <v>18081</v>
      </c>
      <c r="B17952" s="366">
        <v>1870.73</v>
      </c>
    </row>
    <row r="17953" spans="1:2">
      <c r="A17953" s="365" t="s">
        <v>18082</v>
      </c>
      <c r="B17953" s="366">
        <v>1870.73</v>
      </c>
    </row>
    <row r="17954" spans="1:2">
      <c r="A17954" s="365" t="s">
        <v>18083</v>
      </c>
      <c r="B17954" s="366">
        <v>1478.61</v>
      </c>
    </row>
    <row r="17955" spans="1:2">
      <c r="A17955" s="365" t="s">
        <v>18084</v>
      </c>
      <c r="B17955" s="366">
        <v>1478.61</v>
      </c>
    </row>
    <row r="17956" spans="1:2">
      <c r="A17956" s="365" t="s">
        <v>18085</v>
      </c>
      <c r="B17956" s="366">
        <v>1081.47</v>
      </c>
    </row>
    <row r="17957" spans="1:2">
      <c r="A17957" s="365" t="s">
        <v>18086</v>
      </c>
      <c r="B17957" s="366">
        <v>1081.47</v>
      </c>
    </row>
    <row r="17958" spans="1:2">
      <c r="A17958" s="365" t="s">
        <v>18087</v>
      </c>
      <c r="B17958" s="366">
        <v>1704.1</v>
      </c>
    </row>
    <row r="17959" spans="1:2">
      <c r="A17959" s="365" t="s">
        <v>18088</v>
      </c>
      <c r="B17959" s="366">
        <v>1704.1</v>
      </c>
    </row>
    <row r="17960" spans="1:2">
      <c r="A17960" s="365" t="s">
        <v>18089</v>
      </c>
      <c r="B17960" s="366">
        <v>2513.96</v>
      </c>
    </row>
    <row r="17961" spans="1:2">
      <c r="A17961" s="365" t="s">
        <v>18090</v>
      </c>
      <c r="B17961" s="366">
        <v>2513.96</v>
      </c>
    </row>
    <row r="17962" spans="1:2">
      <c r="A17962" s="365" t="s">
        <v>18091</v>
      </c>
      <c r="B17962" s="366">
        <v>76.2</v>
      </c>
    </row>
    <row r="17963" spans="1:2">
      <c r="A17963" s="365" t="s">
        <v>18092</v>
      </c>
      <c r="B17963" s="366">
        <v>73.33</v>
      </c>
    </row>
    <row r="17964" spans="1:2">
      <c r="A17964" s="365" t="s">
        <v>18093</v>
      </c>
      <c r="B17964" s="366">
        <v>36.96</v>
      </c>
    </row>
    <row r="17965" spans="1:2">
      <c r="A17965" s="365" t="s">
        <v>18094</v>
      </c>
      <c r="B17965" s="366">
        <v>34.090000000000003</v>
      </c>
    </row>
    <row r="17966" spans="1:2">
      <c r="A17966" s="365" t="s">
        <v>18095</v>
      </c>
      <c r="B17966" s="366">
        <v>106.37</v>
      </c>
    </row>
    <row r="17967" spans="1:2">
      <c r="A17967" s="365" t="s">
        <v>18096</v>
      </c>
      <c r="B17967" s="366">
        <v>103.5</v>
      </c>
    </row>
    <row r="17968" spans="1:2">
      <c r="A17968" s="365" t="s">
        <v>18097</v>
      </c>
      <c r="B17968" s="366">
        <v>617.41999999999996</v>
      </c>
    </row>
    <row r="17969" spans="1:2">
      <c r="A17969" s="365" t="s">
        <v>18098</v>
      </c>
      <c r="B17969" s="366">
        <v>614.54999999999995</v>
      </c>
    </row>
    <row r="17970" spans="1:2">
      <c r="A17970" s="365" t="s">
        <v>18099</v>
      </c>
      <c r="B17970" s="366">
        <v>536.51</v>
      </c>
    </row>
    <row r="17971" spans="1:2">
      <c r="A17971" s="365" t="s">
        <v>18100</v>
      </c>
      <c r="B17971" s="366">
        <v>533.64</v>
      </c>
    </row>
    <row r="17972" spans="1:2">
      <c r="A17972" s="365" t="s">
        <v>18101</v>
      </c>
      <c r="B17972" s="366">
        <v>99.78</v>
      </c>
    </row>
    <row r="17973" spans="1:2">
      <c r="A17973" s="365" t="s">
        <v>18102</v>
      </c>
      <c r="B17973" s="366">
        <v>96.91</v>
      </c>
    </row>
    <row r="17974" spans="1:2">
      <c r="A17974" s="365" t="s">
        <v>18103</v>
      </c>
      <c r="B17974" s="366">
        <v>100.36</v>
      </c>
    </row>
    <row r="17975" spans="1:2">
      <c r="A17975" s="365" t="s">
        <v>18104</v>
      </c>
      <c r="B17975" s="366">
        <v>97.49</v>
      </c>
    </row>
    <row r="17976" spans="1:2">
      <c r="A17976" s="365" t="s">
        <v>18105</v>
      </c>
      <c r="B17976" s="366">
        <v>396.88</v>
      </c>
    </row>
    <row r="17977" spans="1:2">
      <c r="A17977" s="365" t="s">
        <v>18106</v>
      </c>
      <c r="B17977" s="366">
        <v>392.42</v>
      </c>
    </row>
    <row r="17978" spans="1:2">
      <c r="A17978" s="365" t="s">
        <v>18107</v>
      </c>
      <c r="B17978" s="366">
        <v>240.96</v>
      </c>
    </row>
    <row r="17979" spans="1:2">
      <c r="A17979" s="365" t="s">
        <v>18108</v>
      </c>
      <c r="B17979" s="366">
        <v>238.08</v>
      </c>
    </row>
    <row r="17980" spans="1:2">
      <c r="A17980" s="365" t="s">
        <v>18109</v>
      </c>
      <c r="B17980" s="366">
        <v>76.09</v>
      </c>
    </row>
    <row r="17981" spans="1:2">
      <c r="A17981" s="365" t="s">
        <v>18110</v>
      </c>
      <c r="B17981" s="366">
        <v>73.22</v>
      </c>
    </row>
    <row r="17982" spans="1:2">
      <c r="A17982" s="365" t="s">
        <v>18111</v>
      </c>
      <c r="B17982" s="366">
        <v>60.55</v>
      </c>
    </row>
    <row r="17983" spans="1:2">
      <c r="A17983" s="365" t="s">
        <v>18112</v>
      </c>
      <c r="B17983" s="366">
        <v>57.68</v>
      </c>
    </row>
    <row r="17984" spans="1:2">
      <c r="A17984" s="365" t="s">
        <v>18113</v>
      </c>
      <c r="B17984" s="366">
        <v>197.65</v>
      </c>
    </row>
    <row r="17985" spans="1:2">
      <c r="A17985" s="365" t="s">
        <v>18114</v>
      </c>
      <c r="B17985" s="366">
        <v>193.19</v>
      </c>
    </row>
    <row r="17986" spans="1:2">
      <c r="A17986" s="365" t="s">
        <v>18115</v>
      </c>
      <c r="B17986" s="366">
        <v>967.25</v>
      </c>
    </row>
    <row r="17987" spans="1:2">
      <c r="A17987" s="365" t="s">
        <v>18116</v>
      </c>
      <c r="B17987" s="366">
        <v>962.79</v>
      </c>
    </row>
    <row r="17988" spans="1:2">
      <c r="A17988" s="365" t="s">
        <v>18117</v>
      </c>
      <c r="B17988" s="366">
        <v>245.41</v>
      </c>
    </row>
    <row r="17989" spans="1:2">
      <c r="A17989" s="365" t="s">
        <v>18118</v>
      </c>
      <c r="B17989" s="366">
        <v>242.53</v>
      </c>
    </row>
    <row r="17990" spans="1:2">
      <c r="A17990" s="365" t="s">
        <v>18119</v>
      </c>
      <c r="B17990" s="366">
        <v>338.8</v>
      </c>
    </row>
    <row r="17991" spans="1:2">
      <c r="A17991" s="365" t="s">
        <v>18120</v>
      </c>
      <c r="B17991" s="366">
        <v>335.92</v>
      </c>
    </row>
    <row r="17992" spans="1:2">
      <c r="A17992" s="365" t="s">
        <v>18121</v>
      </c>
      <c r="B17992" s="366">
        <v>1045.27</v>
      </c>
    </row>
    <row r="17993" spans="1:2">
      <c r="A17993" s="365" t="s">
        <v>18122</v>
      </c>
      <c r="B17993" s="366">
        <v>1042.4000000000001</v>
      </c>
    </row>
    <row r="17994" spans="1:2">
      <c r="A17994" s="365" t="s">
        <v>18123</v>
      </c>
      <c r="B17994" s="366">
        <v>1136.27</v>
      </c>
    </row>
    <row r="17995" spans="1:2">
      <c r="A17995" s="365" t="s">
        <v>18124</v>
      </c>
      <c r="B17995" s="366">
        <v>1133.4000000000001</v>
      </c>
    </row>
    <row r="17996" spans="1:2">
      <c r="A17996" s="365" t="s">
        <v>18125</v>
      </c>
      <c r="B17996" s="366">
        <v>275.23</v>
      </c>
    </row>
    <row r="17997" spans="1:2">
      <c r="A17997" s="365" t="s">
        <v>18126</v>
      </c>
      <c r="B17997" s="366">
        <v>269.48</v>
      </c>
    </row>
    <row r="17998" spans="1:2">
      <c r="A17998" s="365" t="s">
        <v>18127</v>
      </c>
      <c r="B17998" s="366">
        <v>211.49</v>
      </c>
    </row>
    <row r="17999" spans="1:2">
      <c r="A17999" s="365" t="s">
        <v>18128</v>
      </c>
      <c r="B17999" s="366">
        <v>205.75</v>
      </c>
    </row>
    <row r="18000" spans="1:2">
      <c r="A18000" s="365" t="s">
        <v>18129</v>
      </c>
      <c r="B18000" s="366">
        <v>188.06</v>
      </c>
    </row>
    <row r="18001" spans="1:2">
      <c r="A18001" s="365" t="s">
        <v>18130</v>
      </c>
      <c r="B18001" s="366">
        <v>185.19</v>
      </c>
    </row>
    <row r="18002" spans="1:2">
      <c r="A18002" s="365" t="s">
        <v>18131</v>
      </c>
      <c r="B18002" s="366">
        <v>499.24</v>
      </c>
    </row>
    <row r="18003" spans="1:2">
      <c r="A18003" s="365" t="s">
        <v>18132</v>
      </c>
      <c r="B18003" s="366">
        <v>490.76</v>
      </c>
    </row>
    <row r="18004" spans="1:2">
      <c r="A18004" s="365" t="s">
        <v>18133</v>
      </c>
      <c r="B18004" s="366">
        <v>387.66</v>
      </c>
    </row>
    <row r="18005" spans="1:2">
      <c r="A18005" s="365" t="s">
        <v>18134</v>
      </c>
      <c r="B18005" s="366">
        <v>379.18</v>
      </c>
    </row>
    <row r="18006" spans="1:2">
      <c r="A18006" s="365" t="s">
        <v>18135</v>
      </c>
      <c r="B18006" s="366">
        <v>395.55</v>
      </c>
    </row>
    <row r="18007" spans="1:2">
      <c r="A18007" s="365" t="s">
        <v>18136</v>
      </c>
      <c r="B18007" s="366">
        <v>387.07</v>
      </c>
    </row>
    <row r="18008" spans="1:2">
      <c r="A18008" s="365" t="s">
        <v>18137</v>
      </c>
      <c r="B18008" s="366">
        <v>620.20000000000005</v>
      </c>
    </row>
    <row r="18009" spans="1:2">
      <c r="A18009" s="365" t="s">
        <v>18138</v>
      </c>
      <c r="B18009" s="366">
        <v>611.37</v>
      </c>
    </row>
    <row r="18010" spans="1:2">
      <c r="A18010" s="365" t="s">
        <v>18139</v>
      </c>
      <c r="B18010" s="366">
        <v>868.51</v>
      </c>
    </row>
    <row r="18011" spans="1:2">
      <c r="A18011" s="365" t="s">
        <v>18140</v>
      </c>
      <c r="B18011" s="366">
        <v>859.32</v>
      </c>
    </row>
    <row r="18012" spans="1:2">
      <c r="A18012" s="365" t="s">
        <v>18141</v>
      </c>
      <c r="B18012" s="366">
        <v>1123.26</v>
      </c>
    </row>
    <row r="18013" spans="1:2">
      <c r="A18013" s="365" t="s">
        <v>18142</v>
      </c>
      <c r="B18013" s="366">
        <v>1113.69</v>
      </c>
    </row>
    <row r="18014" spans="1:2">
      <c r="A18014" s="365" t="s">
        <v>18143</v>
      </c>
      <c r="B18014" s="366">
        <v>134.65</v>
      </c>
    </row>
    <row r="18015" spans="1:2">
      <c r="A18015" s="365" t="s">
        <v>18144</v>
      </c>
      <c r="B18015" s="366">
        <v>128.04</v>
      </c>
    </row>
    <row r="18016" spans="1:2">
      <c r="A18016" s="365" t="s">
        <v>18145</v>
      </c>
      <c r="B18016" s="366">
        <v>136.19999999999999</v>
      </c>
    </row>
    <row r="18017" spans="1:2">
      <c r="A18017" s="365" t="s">
        <v>18146</v>
      </c>
      <c r="B18017" s="366">
        <v>129.59</v>
      </c>
    </row>
    <row r="18018" spans="1:2">
      <c r="A18018" s="365" t="s">
        <v>18147</v>
      </c>
      <c r="B18018" s="366">
        <v>100.5</v>
      </c>
    </row>
    <row r="18019" spans="1:2">
      <c r="A18019" s="365" t="s">
        <v>18148</v>
      </c>
      <c r="B18019" s="366">
        <v>93.89</v>
      </c>
    </row>
    <row r="18020" spans="1:2">
      <c r="A18020" s="365" t="s">
        <v>18149</v>
      </c>
      <c r="B18020" s="366">
        <v>158.37</v>
      </c>
    </row>
    <row r="18021" spans="1:2">
      <c r="A18021" s="365" t="s">
        <v>18150</v>
      </c>
      <c r="B18021" s="366">
        <v>151.76</v>
      </c>
    </row>
    <row r="18022" spans="1:2">
      <c r="A18022" s="365" t="s">
        <v>18151</v>
      </c>
      <c r="B18022" s="366">
        <v>157.80000000000001</v>
      </c>
    </row>
    <row r="18023" spans="1:2">
      <c r="A18023" s="365" t="s">
        <v>18152</v>
      </c>
      <c r="B18023" s="366">
        <v>151.19</v>
      </c>
    </row>
    <row r="18024" spans="1:2">
      <c r="A18024" s="365" t="s">
        <v>18153</v>
      </c>
      <c r="B18024" s="366">
        <v>124.05</v>
      </c>
    </row>
    <row r="18025" spans="1:2">
      <c r="A18025" s="365" t="s">
        <v>18154</v>
      </c>
      <c r="B18025" s="366">
        <v>117.44</v>
      </c>
    </row>
    <row r="18026" spans="1:2">
      <c r="A18026" s="365" t="s">
        <v>18155</v>
      </c>
      <c r="B18026" s="366">
        <v>168.18</v>
      </c>
    </row>
    <row r="18027" spans="1:2">
      <c r="A18027" s="365" t="s">
        <v>18156</v>
      </c>
      <c r="B18027" s="366">
        <v>161.22</v>
      </c>
    </row>
    <row r="18028" spans="1:2">
      <c r="A18028" s="365" t="s">
        <v>18157</v>
      </c>
      <c r="B18028" s="366">
        <v>204.52</v>
      </c>
    </row>
    <row r="18029" spans="1:2">
      <c r="A18029" s="365" t="s">
        <v>18158</v>
      </c>
      <c r="B18029" s="366">
        <v>197.56</v>
      </c>
    </row>
    <row r="18030" spans="1:2">
      <c r="A18030" s="365" t="s">
        <v>18159</v>
      </c>
      <c r="B18030" s="366">
        <v>139.13</v>
      </c>
    </row>
    <row r="18031" spans="1:2">
      <c r="A18031" s="365" t="s">
        <v>18160</v>
      </c>
      <c r="B18031" s="366">
        <v>132.16999999999999</v>
      </c>
    </row>
    <row r="18032" spans="1:2">
      <c r="A18032" s="365" t="s">
        <v>18161</v>
      </c>
      <c r="B18032" s="366">
        <v>179.28</v>
      </c>
    </row>
    <row r="18033" spans="1:2">
      <c r="A18033" s="365" t="s">
        <v>18162</v>
      </c>
      <c r="B18033" s="366">
        <v>172.32</v>
      </c>
    </row>
    <row r="18034" spans="1:2">
      <c r="A18034" s="365" t="s">
        <v>18163</v>
      </c>
      <c r="B18034" s="366">
        <v>192.44</v>
      </c>
    </row>
    <row r="18035" spans="1:2">
      <c r="A18035" s="365" t="s">
        <v>18164</v>
      </c>
      <c r="B18035" s="366">
        <v>185.48</v>
      </c>
    </row>
    <row r="18036" spans="1:2">
      <c r="A18036" s="365" t="s">
        <v>18165</v>
      </c>
      <c r="B18036" s="366">
        <v>158.31</v>
      </c>
    </row>
    <row r="18037" spans="1:2">
      <c r="A18037" s="365" t="s">
        <v>18166</v>
      </c>
      <c r="B18037" s="366">
        <v>151.35</v>
      </c>
    </row>
    <row r="18038" spans="1:2">
      <c r="A18038" s="365" t="s">
        <v>18167</v>
      </c>
      <c r="B18038" s="366">
        <v>240.57</v>
      </c>
    </row>
    <row r="18039" spans="1:2">
      <c r="A18039" s="365" t="s">
        <v>18168</v>
      </c>
      <c r="B18039" s="366">
        <v>233.33</v>
      </c>
    </row>
    <row r="18040" spans="1:2">
      <c r="A18040" s="365" t="s">
        <v>18169</v>
      </c>
      <c r="B18040" s="366">
        <v>278.45999999999998</v>
      </c>
    </row>
    <row r="18041" spans="1:2">
      <c r="A18041" s="365" t="s">
        <v>18170</v>
      </c>
      <c r="B18041" s="366">
        <v>271.22000000000003</v>
      </c>
    </row>
    <row r="18042" spans="1:2">
      <c r="A18042" s="365" t="s">
        <v>18171</v>
      </c>
      <c r="B18042" s="366">
        <v>177.37</v>
      </c>
    </row>
    <row r="18043" spans="1:2">
      <c r="A18043" s="365" t="s">
        <v>18172</v>
      </c>
      <c r="B18043" s="366">
        <v>170.13</v>
      </c>
    </row>
    <row r="18044" spans="1:2">
      <c r="A18044" s="365" t="s">
        <v>18173</v>
      </c>
      <c r="B18044" s="366">
        <v>263.7</v>
      </c>
    </row>
    <row r="18045" spans="1:2">
      <c r="A18045" s="365" t="s">
        <v>18174</v>
      </c>
      <c r="B18045" s="366">
        <v>256.45999999999998</v>
      </c>
    </row>
    <row r="18046" spans="1:2">
      <c r="A18046" s="365" t="s">
        <v>18175</v>
      </c>
      <c r="B18046" s="366">
        <v>276.29000000000002</v>
      </c>
    </row>
    <row r="18047" spans="1:2">
      <c r="A18047" s="365" t="s">
        <v>18176</v>
      </c>
      <c r="B18047" s="366">
        <v>269.05</v>
      </c>
    </row>
    <row r="18048" spans="1:2">
      <c r="A18048" s="365" t="s">
        <v>18177</v>
      </c>
      <c r="B18048" s="366">
        <v>208.41</v>
      </c>
    </row>
    <row r="18049" spans="1:2">
      <c r="A18049" s="365" t="s">
        <v>18178</v>
      </c>
      <c r="B18049" s="366">
        <v>201.17</v>
      </c>
    </row>
    <row r="18050" spans="1:2">
      <c r="A18050" s="365" t="s">
        <v>18179</v>
      </c>
      <c r="B18050" s="366">
        <v>271.66000000000003</v>
      </c>
    </row>
    <row r="18051" spans="1:2">
      <c r="A18051" s="365" t="s">
        <v>18180</v>
      </c>
      <c r="B18051" s="366">
        <v>264.07</v>
      </c>
    </row>
    <row r="18052" spans="1:2">
      <c r="A18052" s="365" t="s">
        <v>18181</v>
      </c>
      <c r="B18052" s="366">
        <v>344.34</v>
      </c>
    </row>
    <row r="18053" spans="1:2">
      <c r="A18053" s="365" t="s">
        <v>18182</v>
      </c>
      <c r="B18053" s="366">
        <v>336.75</v>
      </c>
    </row>
    <row r="18054" spans="1:2">
      <c r="A18054" s="365" t="s">
        <v>18183</v>
      </c>
      <c r="B18054" s="366">
        <v>213.56</v>
      </c>
    </row>
    <row r="18055" spans="1:2">
      <c r="A18055" s="365" t="s">
        <v>18184</v>
      </c>
      <c r="B18055" s="366">
        <v>205.97</v>
      </c>
    </row>
    <row r="18056" spans="1:2">
      <c r="A18056" s="365" t="s">
        <v>18185</v>
      </c>
      <c r="B18056" s="366">
        <v>316.08999999999997</v>
      </c>
    </row>
    <row r="18057" spans="1:2">
      <c r="A18057" s="365" t="s">
        <v>18186</v>
      </c>
      <c r="B18057" s="366">
        <v>308.5</v>
      </c>
    </row>
    <row r="18058" spans="1:2">
      <c r="A18058" s="365" t="s">
        <v>18187</v>
      </c>
      <c r="B18058" s="366">
        <v>342.41</v>
      </c>
    </row>
    <row r="18059" spans="1:2">
      <c r="A18059" s="365" t="s">
        <v>18188</v>
      </c>
      <c r="B18059" s="366">
        <v>334.82</v>
      </c>
    </row>
    <row r="18060" spans="1:2">
      <c r="A18060" s="365" t="s">
        <v>18189</v>
      </c>
      <c r="B18060" s="366">
        <v>274.14999999999998</v>
      </c>
    </row>
    <row r="18061" spans="1:2">
      <c r="A18061" s="365" t="s">
        <v>18190</v>
      </c>
      <c r="B18061" s="366">
        <v>266.56</v>
      </c>
    </row>
    <row r="18062" spans="1:2">
      <c r="A18062" s="365" t="s">
        <v>18191</v>
      </c>
      <c r="B18062" s="366">
        <v>232.38</v>
      </c>
    </row>
    <row r="18063" spans="1:2">
      <c r="A18063" s="365" t="s">
        <v>18192</v>
      </c>
      <c r="B18063" s="366">
        <v>225.77</v>
      </c>
    </row>
    <row r="18064" spans="1:2">
      <c r="A18064" s="365" t="s">
        <v>18193</v>
      </c>
      <c r="B18064" s="366">
        <v>284.43</v>
      </c>
    </row>
    <row r="18065" spans="1:2">
      <c r="A18065" s="365" t="s">
        <v>18194</v>
      </c>
      <c r="B18065" s="366">
        <v>277.82</v>
      </c>
    </row>
    <row r="18066" spans="1:2">
      <c r="A18066" s="365" t="s">
        <v>18195</v>
      </c>
      <c r="B18066" s="366">
        <v>236.29</v>
      </c>
    </row>
    <row r="18067" spans="1:2">
      <c r="A18067" s="365" t="s">
        <v>18196</v>
      </c>
      <c r="B18067" s="366">
        <v>229.68</v>
      </c>
    </row>
    <row r="18068" spans="1:2">
      <c r="A18068" s="365" t="s">
        <v>18197</v>
      </c>
      <c r="B18068" s="366">
        <v>267.94</v>
      </c>
    </row>
    <row r="18069" spans="1:2">
      <c r="A18069" s="365" t="s">
        <v>18198</v>
      </c>
      <c r="B18069" s="366">
        <v>261.33</v>
      </c>
    </row>
    <row r="18070" spans="1:2">
      <c r="A18070" s="365" t="s">
        <v>18199</v>
      </c>
      <c r="B18070" s="366">
        <v>281.57</v>
      </c>
    </row>
    <row r="18071" spans="1:2">
      <c r="A18071" s="365" t="s">
        <v>18200</v>
      </c>
      <c r="B18071" s="366">
        <v>274.95999999999998</v>
      </c>
    </row>
    <row r="18072" spans="1:2">
      <c r="A18072" s="365" t="s">
        <v>18201</v>
      </c>
      <c r="B18072" s="366">
        <v>290.89</v>
      </c>
    </row>
    <row r="18073" spans="1:2">
      <c r="A18073" s="365" t="s">
        <v>18202</v>
      </c>
      <c r="B18073" s="366">
        <v>284.27999999999997</v>
      </c>
    </row>
    <row r="18074" spans="1:2">
      <c r="A18074" s="365" t="s">
        <v>18203</v>
      </c>
      <c r="B18074" s="366">
        <v>216.83</v>
      </c>
    </row>
    <row r="18075" spans="1:2">
      <c r="A18075" s="365" t="s">
        <v>18204</v>
      </c>
      <c r="B18075" s="366">
        <v>210.51</v>
      </c>
    </row>
    <row r="18076" spans="1:2">
      <c r="A18076" s="365" t="s">
        <v>18205</v>
      </c>
      <c r="B18076" s="366">
        <v>236.68</v>
      </c>
    </row>
    <row r="18077" spans="1:2">
      <c r="A18077" s="365" t="s">
        <v>18206</v>
      </c>
      <c r="B18077" s="366">
        <v>230.36</v>
      </c>
    </row>
    <row r="18078" spans="1:2">
      <c r="A18078" s="365" t="s">
        <v>18207</v>
      </c>
      <c r="B18078" s="366">
        <v>256.45999999999998</v>
      </c>
    </row>
    <row r="18079" spans="1:2">
      <c r="A18079" s="365" t="s">
        <v>18208</v>
      </c>
      <c r="B18079" s="366">
        <v>250.14</v>
      </c>
    </row>
    <row r="18080" spans="1:2">
      <c r="A18080" s="365" t="s">
        <v>18209</v>
      </c>
      <c r="B18080" s="366">
        <v>321.64</v>
      </c>
    </row>
    <row r="18081" spans="1:2">
      <c r="A18081" s="365" t="s">
        <v>18210</v>
      </c>
      <c r="B18081" s="366">
        <v>315.32</v>
      </c>
    </row>
    <row r="18082" spans="1:2">
      <c r="A18082" s="365" t="s">
        <v>18211</v>
      </c>
      <c r="B18082" s="366">
        <v>360.84</v>
      </c>
    </row>
    <row r="18083" spans="1:2">
      <c r="A18083" s="365" t="s">
        <v>18212</v>
      </c>
      <c r="B18083" s="366">
        <v>354.52</v>
      </c>
    </row>
    <row r="18084" spans="1:2">
      <c r="A18084" s="365" t="s">
        <v>18213</v>
      </c>
      <c r="B18084" s="366">
        <v>305.22000000000003</v>
      </c>
    </row>
    <row r="18085" spans="1:2">
      <c r="A18085" s="365" t="s">
        <v>18214</v>
      </c>
      <c r="B18085" s="366">
        <v>298.89999999999998</v>
      </c>
    </row>
    <row r="18086" spans="1:2">
      <c r="A18086" s="365" t="s">
        <v>18215</v>
      </c>
      <c r="B18086" s="366">
        <v>151.26</v>
      </c>
    </row>
    <row r="18087" spans="1:2">
      <c r="A18087" s="365" t="s">
        <v>18216</v>
      </c>
      <c r="B18087" s="366">
        <v>137.46</v>
      </c>
    </row>
    <row r="18088" spans="1:2">
      <c r="A18088" s="365" t="s">
        <v>18217</v>
      </c>
      <c r="B18088" s="366">
        <v>56.02</v>
      </c>
    </row>
    <row r="18089" spans="1:2">
      <c r="A18089" s="365" t="s">
        <v>18218</v>
      </c>
      <c r="B18089" s="366">
        <v>50.27</v>
      </c>
    </row>
    <row r="18090" spans="1:2">
      <c r="A18090" s="365" t="s">
        <v>18219</v>
      </c>
      <c r="B18090" s="366">
        <v>101.06</v>
      </c>
    </row>
    <row r="18091" spans="1:2">
      <c r="A18091" s="365" t="s">
        <v>18220</v>
      </c>
      <c r="B18091" s="366">
        <v>89.57</v>
      </c>
    </row>
    <row r="18092" spans="1:2">
      <c r="A18092" s="365" t="s">
        <v>18221</v>
      </c>
      <c r="B18092" s="366">
        <v>68.319999999999993</v>
      </c>
    </row>
    <row r="18093" spans="1:2">
      <c r="A18093" s="365" t="s">
        <v>18222</v>
      </c>
      <c r="B18093" s="366">
        <v>65.45</v>
      </c>
    </row>
    <row r="18094" spans="1:2">
      <c r="A18094" s="365" t="s">
        <v>18223</v>
      </c>
      <c r="B18094" s="366">
        <v>44.57</v>
      </c>
    </row>
    <row r="18095" spans="1:2">
      <c r="A18095" s="365" t="s">
        <v>18224</v>
      </c>
      <c r="B18095" s="366">
        <v>41.7</v>
      </c>
    </row>
    <row r="18096" spans="1:2">
      <c r="A18096" s="365" t="s">
        <v>18225</v>
      </c>
      <c r="B18096" s="366">
        <v>45.7</v>
      </c>
    </row>
    <row r="18097" spans="1:2">
      <c r="A18097" s="365" t="s">
        <v>18226</v>
      </c>
      <c r="B18097" s="366">
        <v>42.83</v>
      </c>
    </row>
    <row r="18098" spans="1:2">
      <c r="A18098" s="365" t="s">
        <v>18227</v>
      </c>
      <c r="B18098" s="366">
        <v>68.77</v>
      </c>
    </row>
    <row r="18099" spans="1:2">
      <c r="A18099" s="365" t="s">
        <v>18228</v>
      </c>
      <c r="B18099" s="366">
        <v>65.900000000000006</v>
      </c>
    </row>
    <row r="18100" spans="1:2">
      <c r="A18100" s="365" t="s">
        <v>18229</v>
      </c>
      <c r="B18100" s="366">
        <v>46.01</v>
      </c>
    </row>
    <row r="18101" spans="1:2">
      <c r="A18101" s="365" t="s">
        <v>18230</v>
      </c>
      <c r="B18101" s="366">
        <v>43.14</v>
      </c>
    </row>
    <row r="18102" spans="1:2">
      <c r="A18102" s="365" t="s">
        <v>18231</v>
      </c>
      <c r="B18102" s="366">
        <v>101.24</v>
      </c>
    </row>
    <row r="18103" spans="1:2">
      <c r="A18103" s="365" t="s">
        <v>18232</v>
      </c>
      <c r="B18103" s="366">
        <v>94.63</v>
      </c>
    </row>
    <row r="18104" spans="1:2">
      <c r="A18104" s="365" t="s">
        <v>18233</v>
      </c>
      <c r="B18104" s="366">
        <v>108.87</v>
      </c>
    </row>
    <row r="18105" spans="1:2">
      <c r="A18105" s="365" t="s">
        <v>18234</v>
      </c>
      <c r="B18105" s="366">
        <v>102.26</v>
      </c>
    </row>
    <row r="18106" spans="1:2">
      <c r="A18106" s="365" t="s">
        <v>18235</v>
      </c>
      <c r="B18106" s="366">
        <v>138.66</v>
      </c>
    </row>
    <row r="18107" spans="1:2">
      <c r="A18107" s="365" t="s">
        <v>18236</v>
      </c>
      <c r="B18107" s="366">
        <v>131.69999999999999</v>
      </c>
    </row>
    <row r="18108" spans="1:2">
      <c r="A18108" s="365" t="s">
        <v>18237</v>
      </c>
      <c r="B18108" s="366">
        <v>139.91999999999999</v>
      </c>
    </row>
    <row r="18109" spans="1:2">
      <c r="A18109" s="365" t="s">
        <v>18238</v>
      </c>
      <c r="B18109" s="366">
        <v>132.96</v>
      </c>
    </row>
    <row r="18110" spans="1:2">
      <c r="A18110" s="365" t="s">
        <v>18239</v>
      </c>
      <c r="B18110" s="366">
        <v>177.64</v>
      </c>
    </row>
    <row r="18111" spans="1:2">
      <c r="A18111" s="365" t="s">
        <v>18240</v>
      </c>
      <c r="B18111" s="366">
        <v>170.4</v>
      </c>
    </row>
    <row r="18112" spans="1:2">
      <c r="A18112" s="365" t="s">
        <v>18241</v>
      </c>
      <c r="B18112" s="366">
        <v>174.84</v>
      </c>
    </row>
    <row r="18113" spans="1:2">
      <c r="A18113" s="365" t="s">
        <v>18242</v>
      </c>
      <c r="B18113" s="366">
        <v>167.6</v>
      </c>
    </row>
    <row r="18114" spans="1:2">
      <c r="A18114" s="365" t="s">
        <v>18243</v>
      </c>
      <c r="B18114" s="366">
        <v>212.62</v>
      </c>
    </row>
    <row r="18115" spans="1:2">
      <c r="A18115" s="365" t="s">
        <v>18244</v>
      </c>
      <c r="B18115" s="366">
        <v>205.03</v>
      </c>
    </row>
    <row r="18116" spans="1:2">
      <c r="A18116" s="365" t="s">
        <v>18245</v>
      </c>
      <c r="B18116" s="366">
        <v>237.37</v>
      </c>
    </row>
    <row r="18117" spans="1:2">
      <c r="A18117" s="365" t="s">
        <v>18246</v>
      </c>
      <c r="B18117" s="366">
        <v>229.78</v>
      </c>
    </row>
    <row r="18118" spans="1:2">
      <c r="A18118" s="365" t="s">
        <v>18247</v>
      </c>
      <c r="B18118" s="366">
        <v>202.86</v>
      </c>
    </row>
    <row r="18119" spans="1:2">
      <c r="A18119" s="365" t="s">
        <v>18248</v>
      </c>
      <c r="B18119" s="366">
        <v>196.25</v>
      </c>
    </row>
    <row r="18120" spans="1:2">
      <c r="A18120" s="365" t="s">
        <v>18249</v>
      </c>
      <c r="B18120" s="366">
        <v>206.77</v>
      </c>
    </row>
    <row r="18121" spans="1:2">
      <c r="A18121" s="365" t="s">
        <v>18250</v>
      </c>
      <c r="B18121" s="366">
        <v>200.16</v>
      </c>
    </row>
    <row r="18122" spans="1:2">
      <c r="A18122" s="365" t="s">
        <v>18251</v>
      </c>
      <c r="B18122" s="366">
        <v>238.42</v>
      </c>
    </row>
    <row r="18123" spans="1:2">
      <c r="A18123" s="365" t="s">
        <v>18252</v>
      </c>
      <c r="B18123" s="366">
        <v>231.81</v>
      </c>
    </row>
    <row r="18124" spans="1:2">
      <c r="A18124" s="365" t="s">
        <v>18253</v>
      </c>
      <c r="B18124" s="366">
        <v>245.07</v>
      </c>
    </row>
    <row r="18125" spans="1:2">
      <c r="A18125" s="365" t="s">
        <v>18254</v>
      </c>
      <c r="B18125" s="366">
        <v>238.46</v>
      </c>
    </row>
    <row r="18126" spans="1:2">
      <c r="A18126" s="365" t="s">
        <v>18255</v>
      </c>
      <c r="B18126" s="366">
        <v>242.21</v>
      </c>
    </row>
    <row r="18127" spans="1:2">
      <c r="A18127" s="365" t="s">
        <v>18256</v>
      </c>
      <c r="B18127" s="366">
        <v>235.6</v>
      </c>
    </row>
    <row r="18128" spans="1:2">
      <c r="A18128" s="365" t="s">
        <v>18257</v>
      </c>
      <c r="B18128" s="366">
        <v>251.53</v>
      </c>
    </row>
    <row r="18129" spans="1:2">
      <c r="A18129" s="365" t="s">
        <v>18258</v>
      </c>
      <c r="B18129" s="366">
        <v>244.92</v>
      </c>
    </row>
    <row r="18130" spans="1:2">
      <c r="A18130" s="365" t="s">
        <v>18259</v>
      </c>
      <c r="B18130" s="366">
        <v>187.31</v>
      </c>
    </row>
    <row r="18131" spans="1:2">
      <c r="A18131" s="365" t="s">
        <v>18260</v>
      </c>
      <c r="B18131" s="366">
        <v>180.99</v>
      </c>
    </row>
    <row r="18132" spans="1:2">
      <c r="A18132" s="365" t="s">
        <v>18261</v>
      </c>
      <c r="B18132" s="366">
        <v>226.94</v>
      </c>
    </row>
    <row r="18133" spans="1:2">
      <c r="A18133" s="365" t="s">
        <v>18262</v>
      </c>
      <c r="B18133" s="366">
        <v>220.62</v>
      </c>
    </row>
    <row r="18134" spans="1:2">
      <c r="A18134" s="365" t="s">
        <v>18263</v>
      </c>
      <c r="B18134" s="366">
        <v>292.12</v>
      </c>
    </row>
    <row r="18135" spans="1:2">
      <c r="A18135" s="365" t="s">
        <v>18264</v>
      </c>
      <c r="B18135" s="366">
        <v>285.8</v>
      </c>
    </row>
    <row r="18136" spans="1:2">
      <c r="A18136" s="365" t="s">
        <v>18265</v>
      </c>
      <c r="B18136" s="366">
        <v>197.32</v>
      </c>
    </row>
    <row r="18137" spans="1:2">
      <c r="A18137" s="365" t="s">
        <v>18266</v>
      </c>
      <c r="B18137" s="366">
        <v>191</v>
      </c>
    </row>
    <row r="18138" spans="1:2">
      <c r="A18138" s="365" t="s">
        <v>18267</v>
      </c>
      <c r="B18138" s="366">
        <v>321.48</v>
      </c>
    </row>
    <row r="18139" spans="1:2">
      <c r="A18139" s="365" t="s">
        <v>18268</v>
      </c>
      <c r="B18139" s="366">
        <v>315.16000000000003</v>
      </c>
    </row>
    <row r="18140" spans="1:2">
      <c r="A18140" s="365" t="s">
        <v>18269</v>
      </c>
      <c r="B18140" s="366">
        <v>265.86</v>
      </c>
    </row>
    <row r="18141" spans="1:2">
      <c r="A18141" s="365" t="s">
        <v>18270</v>
      </c>
      <c r="B18141" s="366">
        <v>259.54000000000002</v>
      </c>
    </row>
    <row r="18142" spans="1:2">
      <c r="A18142" s="365" t="s">
        <v>18271</v>
      </c>
      <c r="B18142" s="366">
        <v>9664.8799999999992</v>
      </c>
    </row>
    <row r="18143" spans="1:2">
      <c r="A18143" s="365" t="s">
        <v>18272</v>
      </c>
      <c r="B18143" s="366">
        <v>9659.1299999999992</v>
      </c>
    </row>
    <row r="18144" spans="1:2">
      <c r="A18144" s="365" t="s">
        <v>18273</v>
      </c>
      <c r="B18144" s="366">
        <v>10882.72</v>
      </c>
    </row>
    <row r="18145" spans="1:2">
      <c r="A18145" s="365" t="s">
        <v>18274</v>
      </c>
      <c r="B18145" s="366">
        <v>10874.09</v>
      </c>
    </row>
    <row r="18146" spans="1:2">
      <c r="A18146" s="365" t="s">
        <v>18275</v>
      </c>
      <c r="B18146" s="366">
        <v>14076.06</v>
      </c>
    </row>
    <row r="18147" spans="1:2">
      <c r="A18147" s="365" t="s">
        <v>18276</v>
      </c>
      <c r="B18147" s="366">
        <v>14064.57</v>
      </c>
    </row>
    <row r="18148" spans="1:2">
      <c r="A18148" s="365" t="s">
        <v>18277</v>
      </c>
      <c r="B18148" s="366">
        <v>17394</v>
      </c>
    </row>
    <row r="18149" spans="1:2">
      <c r="A18149" s="365" t="s">
        <v>18278</v>
      </c>
      <c r="B18149" s="366">
        <v>17379.63</v>
      </c>
    </row>
    <row r="18150" spans="1:2">
      <c r="A18150" s="365" t="s">
        <v>18279</v>
      </c>
      <c r="B18150" s="366">
        <v>21931.4</v>
      </c>
    </row>
    <row r="18151" spans="1:2">
      <c r="A18151" s="365" t="s">
        <v>18280</v>
      </c>
      <c r="B18151" s="366">
        <v>21914.15</v>
      </c>
    </row>
    <row r="18152" spans="1:2">
      <c r="A18152" s="365" t="s">
        <v>18281</v>
      </c>
      <c r="B18152" s="366">
        <v>29807.46</v>
      </c>
    </row>
    <row r="18153" spans="1:2">
      <c r="A18153" s="365" t="s">
        <v>18282</v>
      </c>
      <c r="B18153" s="366">
        <v>29787.35</v>
      </c>
    </row>
    <row r="18154" spans="1:2">
      <c r="A18154" s="365" t="s">
        <v>18283</v>
      </c>
      <c r="B18154" s="366">
        <v>32570.76</v>
      </c>
    </row>
    <row r="18155" spans="1:2">
      <c r="A18155" s="365" t="s">
        <v>18284</v>
      </c>
      <c r="B18155" s="366">
        <v>32547.77</v>
      </c>
    </row>
    <row r="18156" spans="1:2">
      <c r="A18156" s="365" t="s">
        <v>18285</v>
      </c>
      <c r="B18156" s="366">
        <v>54814.400000000001</v>
      </c>
    </row>
    <row r="18157" spans="1:2">
      <c r="A18157" s="365" t="s">
        <v>18286</v>
      </c>
      <c r="B18157" s="366">
        <v>54788.53</v>
      </c>
    </row>
    <row r="18158" spans="1:2">
      <c r="A18158" s="365" t="s">
        <v>18287</v>
      </c>
      <c r="B18158" s="366">
        <v>61715.62</v>
      </c>
    </row>
    <row r="18159" spans="1:2">
      <c r="A18159" s="365" t="s">
        <v>18288</v>
      </c>
      <c r="B18159" s="366">
        <v>61686.89</v>
      </c>
    </row>
    <row r="18160" spans="1:2">
      <c r="A18160" s="365" t="s">
        <v>18289</v>
      </c>
      <c r="B18160" s="366">
        <v>92452.18</v>
      </c>
    </row>
    <row r="18161" spans="1:2">
      <c r="A18161" s="365" t="s">
        <v>18290</v>
      </c>
      <c r="B18161" s="366">
        <v>92420.57</v>
      </c>
    </row>
    <row r="18162" spans="1:2">
      <c r="A18162" s="365" t="s">
        <v>18291</v>
      </c>
      <c r="B18162" s="366">
        <v>74086.06</v>
      </c>
    </row>
    <row r="18163" spans="1:2">
      <c r="A18163" s="365" t="s">
        <v>18292</v>
      </c>
      <c r="B18163" s="366">
        <v>74074.570000000007</v>
      </c>
    </row>
    <row r="18164" spans="1:2">
      <c r="A18164" s="365" t="s">
        <v>18293</v>
      </c>
      <c r="B18164" s="366">
        <v>88107.58</v>
      </c>
    </row>
    <row r="18165" spans="1:2">
      <c r="A18165" s="365" t="s">
        <v>18294</v>
      </c>
      <c r="B18165" s="366">
        <v>88093.21</v>
      </c>
    </row>
    <row r="18166" spans="1:2">
      <c r="A18166" s="365" t="s">
        <v>18295</v>
      </c>
      <c r="B18166" s="366">
        <v>93129.1</v>
      </c>
    </row>
    <row r="18167" spans="1:2">
      <c r="A18167" s="365" t="s">
        <v>18296</v>
      </c>
      <c r="B18167" s="366">
        <v>93111.85</v>
      </c>
    </row>
    <row r="18168" spans="1:2">
      <c r="A18168" s="365" t="s">
        <v>18297</v>
      </c>
      <c r="B18168" s="366">
        <v>120172.13</v>
      </c>
    </row>
    <row r="18169" spans="1:2">
      <c r="A18169" s="365" t="s">
        <v>18298</v>
      </c>
      <c r="B18169" s="366">
        <v>120149.14</v>
      </c>
    </row>
    <row r="18170" spans="1:2">
      <c r="A18170" s="365" t="s">
        <v>18299</v>
      </c>
      <c r="B18170" s="366">
        <v>156193.65</v>
      </c>
    </row>
    <row r="18171" spans="1:2">
      <c r="A18171" s="365" t="s">
        <v>18300</v>
      </c>
      <c r="B18171" s="366">
        <v>156167.78</v>
      </c>
    </row>
    <row r="18172" spans="1:2">
      <c r="A18172" s="365" t="s">
        <v>18301</v>
      </c>
      <c r="B18172" s="366">
        <v>188215.16</v>
      </c>
    </row>
    <row r="18173" spans="1:2">
      <c r="A18173" s="365" t="s">
        <v>18302</v>
      </c>
      <c r="B18173" s="366">
        <v>188186.43</v>
      </c>
    </row>
    <row r="18174" spans="1:2">
      <c r="A18174" s="365" t="s">
        <v>18303</v>
      </c>
      <c r="B18174" s="366">
        <v>260236.68</v>
      </c>
    </row>
    <row r="18175" spans="1:2">
      <c r="A18175" s="365" t="s">
        <v>18304</v>
      </c>
      <c r="B18175" s="366">
        <v>260205.07</v>
      </c>
    </row>
    <row r="18176" spans="1:2">
      <c r="A18176" s="365" t="s">
        <v>18305</v>
      </c>
      <c r="B18176" s="366">
        <v>37730.92</v>
      </c>
    </row>
    <row r="18177" spans="1:2">
      <c r="A18177" s="365" t="s">
        <v>18306</v>
      </c>
      <c r="B18177" s="366">
        <v>37725.18</v>
      </c>
    </row>
    <row r="18178" spans="1:2">
      <c r="A18178" s="365" t="s">
        <v>18307</v>
      </c>
      <c r="B18178" s="366">
        <v>39626.42</v>
      </c>
    </row>
    <row r="18179" spans="1:2">
      <c r="A18179" s="365" t="s">
        <v>18308</v>
      </c>
      <c r="B18179" s="366">
        <v>39617.800000000003</v>
      </c>
    </row>
    <row r="18180" spans="1:2">
      <c r="A18180" s="365" t="s">
        <v>18309</v>
      </c>
      <c r="B18180" s="366">
        <v>44274.6</v>
      </c>
    </row>
    <row r="18181" spans="1:2">
      <c r="A18181" s="365" t="s">
        <v>18310</v>
      </c>
      <c r="B18181" s="366">
        <v>44263.1</v>
      </c>
    </row>
    <row r="18182" spans="1:2">
      <c r="A18182" s="365" t="s">
        <v>18311</v>
      </c>
      <c r="B18182" s="366">
        <v>47836.9</v>
      </c>
    </row>
    <row r="18183" spans="1:2">
      <c r="A18183" s="365" t="s">
        <v>18312</v>
      </c>
      <c r="B18183" s="366">
        <v>47822.53</v>
      </c>
    </row>
    <row r="18184" spans="1:2">
      <c r="A18184" s="365" t="s">
        <v>18313</v>
      </c>
      <c r="B18184" s="366">
        <v>53100.95</v>
      </c>
    </row>
    <row r="18185" spans="1:2">
      <c r="A18185" s="365" t="s">
        <v>18314</v>
      </c>
      <c r="B18185" s="366">
        <v>53083.71</v>
      </c>
    </row>
    <row r="18186" spans="1:2">
      <c r="A18186" s="365" t="s">
        <v>18315</v>
      </c>
      <c r="B18186" s="366">
        <v>62914.49</v>
      </c>
    </row>
    <row r="18187" spans="1:2">
      <c r="A18187" s="365" t="s">
        <v>18316</v>
      </c>
      <c r="B18187" s="366">
        <v>62894.38</v>
      </c>
    </row>
    <row r="18188" spans="1:2">
      <c r="A18188" s="365" t="s">
        <v>18317</v>
      </c>
      <c r="B18188" s="366">
        <v>65429</v>
      </c>
    </row>
    <row r="18189" spans="1:2">
      <c r="A18189" s="365" t="s">
        <v>18318</v>
      </c>
      <c r="B18189" s="366">
        <v>65406.01</v>
      </c>
    </row>
    <row r="18190" spans="1:2">
      <c r="A18190" s="365" t="s">
        <v>18319</v>
      </c>
      <c r="B18190" s="366">
        <v>68526.289999999994</v>
      </c>
    </row>
    <row r="18191" spans="1:2">
      <c r="A18191" s="365" t="s">
        <v>18320</v>
      </c>
      <c r="B18191" s="366">
        <v>68500.429999999993</v>
      </c>
    </row>
    <row r="18192" spans="1:2">
      <c r="A18192" s="365" t="s">
        <v>18321</v>
      </c>
      <c r="B18192" s="366">
        <v>85539.16</v>
      </c>
    </row>
    <row r="18193" spans="1:2">
      <c r="A18193" s="365" t="s">
        <v>18322</v>
      </c>
      <c r="B18193" s="366">
        <v>85510.43</v>
      </c>
    </row>
    <row r="18194" spans="1:2">
      <c r="A18194" s="365" t="s">
        <v>18323</v>
      </c>
      <c r="B18194" s="366">
        <v>99362.86</v>
      </c>
    </row>
    <row r="18195" spans="1:2">
      <c r="A18195" s="365" t="s">
        <v>18324</v>
      </c>
      <c r="B18195" s="366">
        <v>99331.25</v>
      </c>
    </row>
    <row r="18196" spans="1:2">
      <c r="A18196" s="365" t="s">
        <v>18325</v>
      </c>
      <c r="B18196" s="366">
        <v>99265.2</v>
      </c>
    </row>
    <row r="18197" spans="1:2">
      <c r="A18197" s="365" t="s">
        <v>18326</v>
      </c>
      <c r="B18197" s="366">
        <v>99265.2</v>
      </c>
    </row>
    <row r="18198" spans="1:2">
      <c r="A18198" s="365" t="s">
        <v>18327</v>
      </c>
      <c r="B18198" s="366">
        <v>91250</v>
      </c>
    </row>
    <row r="18199" spans="1:2">
      <c r="A18199" s="365" t="s">
        <v>18328</v>
      </c>
      <c r="B18199" s="366">
        <v>91250</v>
      </c>
    </row>
    <row r="18200" spans="1:2">
      <c r="A18200" s="365" t="s">
        <v>18329</v>
      </c>
      <c r="B18200" s="366">
        <v>99265.2</v>
      </c>
    </row>
    <row r="18201" spans="1:2">
      <c r="A18201" s="365" t="s">
        <v>18330</v>
      </c>
      <c r="B18201" s="366">
        <v>99265.2</v>
      </c>
    </row>
    <row r="18202" spans="1:2">
      <c r="A18202" s="365" t="s">
        <v>18331</v>
      </c>
      <c r="B18202" s="366">
        <v>91250</v>
      </c>
    </row>
    <row r="18203" spans="1:2">
      <c r="A18203" s="365" t="s">
        <v>18332</v>
      </c>
      <c r="B18203" s="366">
        <v>91250</v>
      </c>
    </row>
    <row r="18204" spans="1:2">
      <c r="A18204" s="365" t="s">
        <v>18333</v>
      </c>
      <c r="B18204" s="366">
        <v>103901.57</v>
      </c>
    </row>
    <row r="18205" spans="1:2">
      <c r="A18205" s="365" t="s">
        <v>18334</v>
      </c>
      <c r="B18205" s="366">
        <v>103901.57</v>
      </c>
    </row>
    <row r="18206" spans="1:2">
      <c r="A18206" s="365" t="s">
        <v>18335</v>
      </c>
      <c r="B18206" s="366">
        <v>94006.18</v>
      </c>
    </row>
    <row r="18207" spans="1:2">
      <c r="A18207" s="365" t="s">
        <v>18336</v>
      </c>
      <c r="B18207" s="366">
        <v>94006.18</v>
      </c>
    </row>
    <row r="18208" spans="1:2">
      <c r="A18208" s="365" t="s">
        <v>18337</v>
      </c>
      <c r="B18208" s="366">
        <v>103901.57</v>
      </c>
    </row>
    <row r="18209" spans="1:2">
      <c r="A18209" s="365" t="s">
        <v>18338</v>
      </c>
      <c r="B18209" s="366">
        <v>103901.57</v>
      </c>
    </row>
    <row r="18210" spans="1:2">
      <c r="A18210" s="365" t="s">
        <v>18339</v>
      </c>
      <c r="B18210" s="366">
        <v>94006.18</v>
      </c>
    </row>
    <row r="18211" spans="1:2">
      <c r="A18211" s="365" t="s">
        <v>18340</v>
      </c>
      <c r="B18211" s="366">
        <v>94006.18</v>
      </c>
    </row>
    <row r="18212" spans="1:2">
      <c r="A18212" s="365" t="s">
        <v>18341</v>
      </c>
      <c r="B18212" s="366">
        <v>108849.27</v>
      </c>
    </row>
    <row r="18213" spans="1:2">
      <c r="A18213" s="365" t="s">
        <v>18342</v>
      </c>
      <c r="B18213" s="366">
        <v>108849.27</v>
      </c>
    </row>
    <row r="18214" spans="1:2">
      <c r="A18214" s="365" t="s">
        <v>18343</v>
      </c>
      <c r="B18214" s="366">
        <v>100190.8</v>
      </c>
    </row>
    <row r="18215" spans="1:2">
      <c r="A18215" s="365" t="s">
        <v>18344</v>
      </c>
      <c r="B18215" s="366">
        <v>100190.8</v>
      </c>
    </row>
    <row r="18216" spans="1:2">
      <c r="A18216" s="365" t="s">
        <v>18345</v>
      </c>
      <c r="B18216" s="366">
        <v>108849.27</v>
      </c>
    </row>
    <row r="18217" spans="1:2">
      <c r="A18217" s="365" t="s">
        <v>18346</v>
      </c>
      <c r="B18217" s="366">
        <v>108849.27</v>
      </c>
    </row>
    <row r="18218" spans="1:2">
      <c r="A18218" s="365" t="s">
        <v>18347</v>
      </c>
      <c r="B18218" s="366">
        <v>100190.8</v>
      </c>
    </row>
    <row r="18219" spans="1:2">
      <c r="A18219" s="365" t="s">
        <v>18348</v>
      </c>
      <c r="B18219" s="366">
        <v>100190.8</v>
      </c>
    </row>
    <row r="18220" spans="1:2">
      <c r="A18220" s="365" t="s">
        <v>18349</v>
      </c>
      <c r="B18220" s="366">
        <v>189249.3</v>
      </c>
    </row>
    <row r="18221" spans="1:2">
      <c r="A18221" s="365" t="s">
        <v>18350</v>
      </c>
      <c r="B18221" s="366">
        <v>189249.3</v>
      </c>
    </row>
    <row r="18222" spans="1:2">
      <c r="A18222" s="365" t="s">
        <v>18351</v>
      </c>
      <c r="B18222" s="366">
        <v>168221.6</v>
      </c>
    </row>
    <row r="18223" spans="1:2">
      <c r="A18223" s="365" t="s">
        <v>18352</v>
      </c>
      <c r="B18223" s="366">
        <v>168221.6</v>
      </c>
    </row>
    <row r="18224" spans="1:2">
      <c r="A18224" s="365" t="s">
        <v>18353</v>
      </c>
      <c r="B18224" s="366">
        <v>189249.3</v>
      </c>
    </row>
    <row r="18225" spans="1:2">
      <c r="A18225" s="365" t="s">
        <v>18354</v>
      </c>
      <c r="B18225" s="366">
        <v>189249.3</v>
      </c>
    </row>
    <row r="18226" spans="1:2">
      <c r="A18226" s="365" t="s">
        <v>18355</v>
      </c>
      <c r="B18226" s="366">
        <v>168221.6</v>
      </c>
    </row>
    <row r="18227" spans="1:2">
      <c r="A18227" s="365" t="s">
        <v>18356</v>
      </c>
      <c r="B18227" s="366">
        <v>168221.6</v>
      </c>
    </row>
    <row r="18228" spans="1:2">
      <c r="A18228" s="365" t="s">
        <v>18357</v>
      </c>
      <c r="B18228" s="366">
        <v>213987.77</v>
      </c>
    </row>
    <row r="18229" spans="1:2">
      <c r="A18229" s="365" t="s">
        <v>18358</v>
      </c>
      <c r="B18229" s="366">
        <v>213987.77</v>
      </c>
    </row>
    <row r="18230" spans="1:2">
      <c r="A18230" s="365" t="s">
        <v>18359</v>
      </c>
      <c r="B18230" s="366">
        <v>192960.07</v>
      </c>
    </row>
    <row r="18231" spans="1:2">
      <c r="A18231" s="365" t="s">
        <v>18360</v>
      </c>
      <c r="B18231" s="366">
        <v>192960.07</v>
      </c>
    </row>
    <row r="18232" spans="1:2">
      <c r="A18232" s="365" t="s">
        <v>18361</v>
      </c>
      <c r="B18232" s="366">
        <v>213987.77</v>
      </c>
    </row>
    <row r="18233" spans="1:2">
      <c r="A18233" s="365" t="s">
        <v>18362</v>
      </c>
      <c r="B18233" s="366">
        <v>213987.77</v>
      </c>
    </row>
    <row r="18234" spans="1:2">
      <c r="A18234" s="365" t="s">
        <v>18363</v>
      </c>
      <c r="B18234" s="366">
        <v>192960.07</v>
      </c>
    </row>
    <row r="18235" spans="1:2">
      <c r="A18235" s="365" t="s">
        <v>18364</v>
      </c>
      <c r="B18235" s="366">
        <v>192960.07</v>
      </c>
    </row>
    <row r="18236" spans="1:2">
      <c r="A18236" s="365" t="s">
        <v>18365</v>
      </c>
      <c r="B18236" s="366">
        <v>300572.40999999997</v>
      </c>
    </row>
    <row r="18237" spans="1:2">
      <c r="A18237" s="365" t="s">
        <v>18366</v>
      </c>
      <c r="B18237" s="366">
        <v>300572.40999999997</v>
      </c>
    </row>
    <row r="18238" spans="1:2">
      <c r="A18238" s="365" t="s">
        <v>18367</v>
      </c>
      <c r="B18238" s="366">
        <v>274597.02</v>
      </c>
    </row>
    <row r="18239" spans="1:2">
      <c r="A18239" s="365" t="s">
        <v>18368</v>
      </c>
      <c r="B18239" s="366">
        <v>274597.02</v>
      </c>
    </row>
    <row r="18240" spans="1:2">
      <c r="A18240" s="365" t="s">
        <v>18369</v>
      </c>
      <c r="B18240" s="366">
        <v>300572.40999999997</v>
      </c>
    </row>
    <row r="18241" spans="1:2">
      <c r="A18241" s="365" t="s">
        <v>18370</v>
      </c>
      <c r="B18241" s="366">
        <v>300572.40999999997</v>
      </c>
    </row>
    <row r="18242" spans="1:2">
      <c r="A18242" s="365" t="s">
        <v>18371</v>
      </c>
      <c r="B18242" s="366">
        <v>274597.02</v>
      </c>
    </row>
    <row r="18243" spans="1:2">
      <c r="A18243" s="365" t="s">
        <v>18372</v>
      </c>
      <c r="B18243" s="366">
        <v>274597.02</v>
      </c>
    </row>
    <row r="18244" spans="1:2">
      <c r="A18244" s="365" t="s">
        <v>18373</v>
      </c>
      <c r="B18244" s="366">
        <v>365000</v>
      </c>
    </row>
    <row r="18245" spans="1:2">
      <c r="A18245" s="365" t="s">
        <v>18374</v>
      </c>
      <c r="B18245" s="366">
        <v>365000</v>
      </c>
    </row>
    <row r="18246" spans="1:2">
      <c r="A18246" s="365" t="s">
        <v>18375</v>
      </c>
      <c r="B18246" s="366">
        <v>327784.73</v>
      </c>
    </row>
    <row r="18247" spans="1:2">
      <c r="A18247" s="365" t="s">
        <v>18376</v>
      </c>
      <c r="B18247" s="366">
        <v>327784.73</v>
      </c>
    </row>
    <row r="18248" spans="1:2">
      <c r="A18248" s="365" t="s">
        <v>18377</v>
      </c>
      <c r="B18248" s="366">
        <v>365000</v>
      </c>
    </row>
    <row r="18249" spans="1:2">
      <c r="A18249" s="365" t="s">
        <v>18378</v>
      </c>
      <c r="B18249" s="366">
        <v>365000</v>
      </c>
    </row>
    <row r="18250" spans="1:2">
      <c r="A18250" s="365" t="s">
        <v>18379</v>
      </c>
      <c r="B18250" s="366">
        <v>327784.73</v>
      </c>
    </row>
    <row r="18251" spans="1:2">
      <c r="A18251" s="365" t="s">
        <v>18380</v>
      </c>
      <c r="B18251" s="366">
        <v>327784.73</v>
      </c>
    </row>
    <row r="18252" spans="1:2">
      <c r="A18252" s="365" t="s">
        <v>18381</v>
      </c>
      <c r="B18252" s="366">
        <v>531877.11</v>
      </c>
    </row>
    <row r="18253" spans="1:2">
      <c r="A18253" s="365" t="s">
        <v>18382</v>
      </c>
      <c r="B18253" s="366">
        <v>531877.11</v>
      </c>
    </row>
    <row r="18254" spans="1:2">
      <c r="A18254" s="365" t="s">
        <v>18383</v>
      </c>
      <c r="B18254" s="366">
        <v>476215.55</v>
      </c>
    </row>
    <row r="18255" spans="1:2">
      <c r="A18255" s="365" t="s">
        <v>18384</v>
      </c>
      <c r="B18255" s="366">
        <v>476215.55</v>
      </c>
    </row>
    <row r="18256" spans="1:2">
      <c r="A18256" s="365" t="s">
        <v>18385</v>
      </c>
      <c r="B18256" s="366">
        <v>531877.11</v>
      </c>
    </row>
    <row r="18257" spans="1:2">
      <c r="A18257" s="365" t="s">
        <v>18386</v>
      </c>
      <c r="B18257" s="366">
        <v>531877.11</v>
      </c>
    </row>
    <row r="18258" spans="1:2">
      <c r="A18258" s="365" t="s">
        <v>18387</v>
      </c>
      <c r="B18258" s="366">
        <v>476215.55</v>
      </c>
    </row>
    <row r="18259" spans="1:2">
      <c r="A18259" s="365" t="s">
        <v>18388</v>
      </c>
      <c r="B18259" s="366">
        <v>476215.55</v>
      </c>
    </row>
    <row r="18260" spans="1:2">
      <c r="A18260" s="365" t="s">
        <v>18389</v>
      </c>
      <c r="B18260" s="366">
        <v>618461.76</v>
      </c>
    </row>
    <row r="18261" spans="1:2">
      <c r="A18261" s="365" t="s">
        <v>18390</v>
      </c>
      <c r="B18261" s="366">
        <v>618461.76</v>
      </c>
    </row>
    <row r="18262" spans="1:2">
      <c r="A18262" s="365" t="s">
        <v>18391</v>
      </c>
      <c r="B18262" s="366">
        <v>556615.57999999996</v>
      </c>
    </row>
    <row r="18263" spans="1:2">
      <c r="A18263" s="365" t="s">
        <v>18392</v>
      </c>
      <c r="B18263" s="366">
        <v>556615.57999999996</v>
      </c>
    </row>
    <row r="18264" spans="1:2">
      <c r="A18264" s="365" t="s">
        <v>18393</v>
      </c>
      <c r="B18264" s="366">
        <v>618461.76</v>
      </c>
    </row>
    <row r="18265" spans="1:2">
      <c r="A18265" s="365" t="s">
        <v>18394</v>
      </c>
      <c r="B18265" s="366">
        <v>618461.76</v>
      </c>
    </row>
    <row r="18266" spans="1:2">
      <c r="A18266" s="365" t="s">
        <v>18395</v>
      </c>
      <c r="B18266" s="366">
        <v>556615.57999999996</v>
      </c>
    </row>
    <row r="18267" spans="1:2">
      <c r="A18267" s="365" t="s">
        <v>18396</v>
      </c>
      <c r="B18267" s="366">
        <v>556615.57999999996</v>
      </c>
    </row>
    <row r="18268" spans="1:2">
      <c r="A18268" s="365" t="s">
        <v>18397</v>
      </c>
      <c r="B18268" s="366">
        <v>762501.01</v>
      </c>
    </row>
    <row r="18269" spans="1:2">
      <c r="A18269" s="365" t="s">
        <v>18398</v>
      </c>
      <c r="B18269" s="366">
        <v>762501.01</v>
      </c>
    </row>
    <row r="18270" spans="1:2">
      <c r="A18270" s="365" t="s">
        <v>18399</v>
      </c>
      <c r="B18270" s="366">
        <v>704832.86</v>
      </c>
    </row>
    <row r="18271" spans="1:2">
      <c r="A18271" s="365" t="s">
        <v>18400</v>
      </c>
      <c r="B18271" s="366">
        <v>704832.86</v>
      </c>
    </row>
    <row r="18272" spans="1:2">
      <c r="A18272" s="365" t="s">
        <v>18401</v>
      </c>
      <c r="B18272" s="366">
        <v>762501.01</v>
      </c>
    </row>
    <row r="18273" spans="1:2">
      <c r="A18273" s="365" t="s">
        <v>18402</v>
      </c>
      <c r="B18273" s="366">
        <v>762501.01</v>
      </c>
    </row>
    <row r="18274" spans="1:2">
      <c r="A18274" s="365" t="s">
        <v>18403</v>
      </c>
      <c r="B18274" s="366">
        <v>704832.86</v>
      </c>
    </row>
    <row r="18275" spans="1:2">
      <c r="A18275" s="365" t="s">
        <v>18404</v>
      </c>
      <c r="B18275" s="366">
        <v>704832.86</v>
      </c>
    </row>
    <row r="18276" spans="1:2">
      <c r="A18276" s="365" t="s">
        <v>18405</v>
      </c>
      <c r="B18276" s="366">
        <v>1011.72</v>
      </c>
    </row>
    <row r="18277" spans="1:2">
      <c r="A18277" s="365" t="s">
        <v>18406</v>
      </c>
      <c r="B18277" s="366">
        <v>969.63</v>
      </c>
    </row>
    <row r="18278" spans="1:2">
      <c r="A18278" s="365" t="s">
        <v>18407</v>
      </c>
      <c r="B18278" s="366">
        <v>1113.74</v>
      </c>
    </row>
    <row r="18279" spans="1:2">
      <c r="A18279" s="365" t="s">
        <v>18408</v>
      </c>
      <c r="B18279" s="366">
        <v>1071.6500000000001</v>
      </c>
    </row>
    <row r="18280" spans="1:2">
      <c r="A18280" s="365" t="s">
        <v>18409</v>
      </c>
      <c r="B18280" s="366">
        <v>1319.88</v>
      </c>
    </row>
    <row r="18281" spans="1:2">
      <c r="A18281" s="365" t="s">
        <v>18410</v>
      </c>
      <c r="B18281" s="366">
        <v>1276.1300000000001</v>
      </c>
    </row>
    <row r="18282" spans="1:2">
      <c r="A18282" s="365" t="s">
        <v>18411</v>
      </c>
      <c r="B18282" s="366">
        <v>1278.76</v>
      </c>
    </row>
    <row r="18283" spans="1:2">
      <c r="A18283" s="365" t="s">
        <v>18412</v>
      </c>
      <c r="B18283" s="366">
        <v>1233.3399999999999</v>
      </c>
    </row>
    <row r="18284" spans="1:2">
      <c r="A18284" s="365" t="s">
        <v>18413</v>
      </c>
      <c r="B18284" s="366">
        <v>1755.46</v>
      </c>
    </row>
    <row r="18285" spans="1:2">
      <c r="A18285" s="365" t="s">
        <v>18414</v>
      </c>
      <c r="B18285" s="366">
        <v>1708.37</v>
      </c>
    </row>
    <row r="18286" spans="1:2">
      <c r="A18286" s="365" t="s">
        <v>18415</v>
      </c>
      <c r="B18286" s="366">
        <v>1818.05</v>
      </c>
    </row>
    <row r="18287" spans="1:2">
      <c r="A18287" s="365" t="s">
        <v>18416</v>
      </c>
      <c r="B18287" s="366">
        <v>1766.42</v>
      </c>
    </row>
    <row r="18288" spans="1:2">
      <c r="A18288" s="365" t="s">
        <v>18417</v>
      </c>
      <c r="B18288" s="366">
        <v>2086.9499999999998</v>
      </c>
    </row>
    <row r="18289" spans="1:2">
      <c r="A18289" s="365" t="s">
        <v>18418</v>
      </c>
      <c r="B18289" s="366">
        <v>2031.98</v>
      </c>
    </row>
    <row r="18290" spans="1:2">
      <c r="A18290" s="365" t="s">
        <v>18419</v>
      </c>
      <c r="B18290" s="366">
        <v>4747.76</v>
      </c>
    </row>
    <row r="18291" spans="1:2">
      <c r="A18291" s="365" t="s">
        <v>18420</v>
      </c>
      <c r="B18291" s="366">
        <v>4688.25</v>
      </c>
    </row>
    <row r="18292" spans="1:2">
      <c r="A18292" s="365" t="s">
        <v>18421</v>
      </c>
      <c r="B18292" s="366">
        <v>7073.72</v>
      </c>
    </row>
    <row r="18293" spans="1:2">
      <c r="A18293" s="365" t="s">
        <v>18422</v>
      </c>
      <c r="B18293" s="366">
        <v>7008</v>
      </c>
    </row>
    <row r="18294" spans="1:2">
      <c r="A18294" s="365" t="s">
        <v>18423</v>
      </c>
      <c r="B18294" s="366">
        <v>6986.55</v>
      </c>
    </row>
    <row r="18295" spans="1:2">
      <c r="A18295" s="365" t="s">
        <v>18424</v>
      </c>
      <c r="B18295" s="366">
        <v>6915.07</v>
      </c>
    </row>
    <row r="18296" spans="1:2">
      <c r="A18296" s="365" t="s">
        <v>18425</v>
      </c>
      <c r="B18296" s="366">
        <v>3447.35</v>
      </c>
    </row>
    <row r="18297" spans="1:2">
      <c r="A18297" s="365" t="s">
        <v>18426</v>
      </c>
      <c r="B18297" s="366">
        <v>3418.61</v>
      </c>
    </row>
    <row r="18298" spans="1:2">
      <c r="A18298" s="365" t="s">
        <v>18427</v>
      </c>
      <c r="B18298" s="366">
        <v>3373.26</v>
      </c>
    </row>
    <row r="18299" spans="1:2">
      <c r="A18299" s="365" t="s">
        <v>18428</v>
      </c>
      <c r="B18299" s="366">
        <v>3342.85</v>
      </c>
    </row>
    <row r="18300" spans="1:2">
      <c r="A18300" s="365" t="s">
        <v>18429</v>
      </c>
      <c r="B18300" s="366">
        <v>3862.48</v>
      </c>
    </row>
    <row r="18301" spans="1:2">
      <c r="A18301" s="365" t="s">
        <v>18430</v>
      </c>
      <c r="B18301" s="366">
        <v>3829.2</v>
      </c>
    </row>
    <row r="18302" spans="1:2">
      <c r="A18302" s="365" t="s">
        <v>18431</v>
      </c>
      <c r="B18302" s="366">
        <v>4248.24</v>
      </c>
    </row>
    <row r="18303" spans="1:2">
      <c r="A18303" s="365" t="s">
        <v>18432</v>
      </c>
      <c r="B18303" s="366">
        <v>4208.75</v>
      </c>
    </row>
    <row r="18304" spans="1:2">
      <c r="A18304" s="365" t="s">
        <v>18433</v>
      </c>
      <c r="B18304" s="366">
        <v>5038.03</v>
      </c>
    </row>
    <row r="18305" spans="1:2">
      <c r="A18305" s="365" t="s">
        <v>18434</v>
      </c>
      <c r="B18305" s="366">
        <v>4998.54</v>
      </c>
    </row>
    <row r="18306" spans="1:2">
      <c r="A18306" s="365" t="s">
        <v>18435</v>
      </c>
      <c r="B18306" s="366">
        <v>5096.45</v>
      </c>
    </row>
    <row r="18307" spans="1:2">
      <c r="A18307" s="365" t="s">
        <v>18436</v>
      </c>
      <c r="B18307" s="366">
        <v>5067.71</v>
      </c>
    </row>
    <row r="18308" spans="1:2">
      <c r="A18308" s="365" t="s">
        <v>18437</v>
      </c>
      <c r="B18308" s="366">
        <v>5523.66</v>
      </c>
    </row>
    <row r="18309" spans="1:2">
      <c r="A18309" s="365" t="s">
        <v>18438</v>
      </c>
      <c r="B18309" s="366">
        <v>5494.92</v>
      </c>
    </row>
    <row r="18310" spans="1:2">
      <c r="A18310" s="365" t="s">
        <v>18439</v>
      </c>
      <c r="B18310" s="366">
        <v>6081.74</v>
      </c>
    </row>
    <row r="18311" spans="1:2">
      <c r="A18311" s="365" t="s">
        <v>18440</v>
      </c>
      <c r="B18311" s="366">
        <v>6047.25</v>
      </c>
    </row>
    <row r="18312" spans="1:2">
      <c r="A18312" s="365" t="s">
        <v>18441</v>
      </c>
      <c r="B18312" s="366">
        <v>1279.9100000000001</v>
      </c>
    </row>
    <row r="18313" spans="1:2">
      <c r="A18313" s="365" t="s">
        <v>18442</v>
      </c>
      <c r="B18313" s="366">
        <v>1237.82</v>
      </c>
    </row>
    <row r="18314" spans="1:2">
      <c r="A18314" s="365" t="s">
        <v>18443</v>
      </c>
      <c r="B18314" s="366">
        <v>1432.55</v>
      </c>
    </row>
    <row r="18315" spans="1:2">
      <c r="A18315" s="365" t="s">
        <v>18444</v>
      </c>
      <c r="B18315" s="366">
        <v>1390.46</v>
      </c>
    </row>
    <row r="18316" spans="1:2">
      <c r="A18316" s="365" t="s">
        <v>18445</v>
      </c>
      <c r="B18316" s="366">
        <v>1752.72</v>
      </c>
    </row>
    <row r="18317" spans="1:2">
      <c r="A18317" s="365" t="s">
        <v>18446</v>
      </c>
      <c r="B18317" s="366">
        <v>1707.3</v>
      </c>
    </row>
    <row r="18318" spans="1:2">
      <c r="A18318" s="365" t="s">
        <v>18447</v>
      </c>
      <c r="B18318" s="366">
        <v>1317.37</v>
      </c>
    </row>
    <row r="18319" spans="1:2">
      <c r="A18319" s="365" t="s">
        <v>18448</v>
      </c>
      <c r="B18319" s="366">
        <v>1317.37</v>
      </c>
    </row>
    <row r="18320" spans="1:2">
      <c r="A18320" s="365" t="s">
        <v>18449</v>
      </c>
      <c r="B18320" s="366">
        <v>1564.62</v>
      </c>
    </row>
    <row r="18321" spans="1:2">
      <c r="A18321" s="365" t="s">
        <v>18450</v>
      </c>
      <c r="B18321" s="366">
        <v>1564.62</v>
      </c>
    </row>
    <row r="18322" spans="1:2">
      <c r="A18322" s="365" t="s">
        <v>18451</v>
      </c>
      <c r="B18322" s="366">
        <v>2244.37</v>
      </c>
    </row>
    <row r="18323" spans="1:2">
      <c r="A18323" s="365" t="s">
        <v>18452</v>
      </c>
      <c r="B18323" s="366">
        <v>2244.37</v>
      </c>
    </row>
    <row r="18324" spans="1:2">
      <c r="A18324" s="365" t="s">
        <v>18453</v>
      </c>
      <c r="B18324" s="366">
        <v>6961</v>
      </c>
    </row>
    <row r="18325" spans="1:2">
      <c r="A18325" s="365" t="s">
        <v>18454</v>
      </c>
      <c r="B18325" s="366">
        <v>6961</v>
      </c>
    </row>
    <row r="18326" spans="1:2">
      <c r="A18326" s="365" t="s">
        <v>18455</v>
      </c>
      <c r="B18326" s="366">
        <v>3375.95</v>
      </c>
    </row>
    <row r="18327" spans="1:2">
      <c r="A18327" s="365" t="s">
        <v>18456</v>
      </c>
      <c r="B18327" s="366">
        <v>3375.95</v>
      </c>
    </row>
    <row r="18328" spans="1:2">
      <c r="A18328" s="365" t="s">
        <v>18457</v>
      </c>
      <c r="B18328" s="366">
        <v>8853</v>
      </c>
    </row>
    <row r="18329" spans="1:2">
      <c r="A18329" s="365" t="s">
        <v>18458</v>
      </c>
      <c r="B18329" s="366">
        <v>8853</v>
      </c>
    </row>
    <row r="18330" spans="1:2">
      <c r="A18330" s="365" t="s">
        <v>18459</v>
      </c>
      <c r="B18330" s="366">
        <v>4695.7700000000004</v>
      </c>
    </row>
    <row r="18331" spans="1:2">
      <c r="A18331" s="365" t="s">
        <v>18460</v>
      </c>
      <c r="B18331" s="366">
        <v>4695.7700000000004</v>
      </c>
    </row>
    <row r="18332" spans="1:2">
      <c r="A18332" s="365" t="s">
        <v>18461</v>
      </c>
      <c r="B18332" s="366">
        <v>6997.92</v>
      </c>
    </row>
    <row r="18333" spans="1:2">
      <c r="A18333" s="365" t="s">
        <v>18462</v>
      </c>
      <c r="B18333" s="366">
        <v>6997.92</v>
      </c>
    </row>
    <row r="18334" spans="1:2">
      <c r="A18334" s="365" t="s">
        <v>18463</v>
      </c>
      <c r="B18334" s="366">
        <v>8108.47</v>
      </c>
    </row>
    <row r="18335" spans="1:2">
      <c r="A18335" s="365" t="s">
        <v>18464</v>
      </c>
      <c r="B18335" s="366">
        <v>8108.47</v>
      </c>
    </row>
    <row r="18336" spans="1:2">
      <c r="A18336" s="365" t="s">
        <v>18465</v>
      </c>
      <c r="B18336" s="366">
        <v>9789</v>
      </c>
    </row>
    <row r="18337" spans="1:2">
      <c r="A18337" s="365" t="s">
        <v>18466</v>
      </c>
      <c r="B18337" s="366">
        <v>9789</v>
      </c>
    </row>
    <row r="18338" spans="1:2">
      <c r="A18338" s="365" t="s">
        <v>18467</v>
      </c>
      <c r="B18338" s="366">
        <v>10782.74</v>
      </c>
    </row>
    <row r="18339" spans="1:2">
      <c r="A18339" s="365" t="s">
        <v>18468</v>
      </c>
      <c r="B18339" s="366">
        <v>10782.74</v>
      </c>
    </row>
    <row r="18340" spans="1:2">
      <c r="A18340" s="365" t="s">
        <v>18469</v>
      </c>
      <c r="B18340" s="366">
        <v>9554.56</v>
      </c>
    </row>
    <row r="18341" spans="1:2">
      <c r="A18341" s="365" t="s">
        <v>18470</v>
      </c>
      <c r="B18341" s="366">
        <v>9554.56</v>
      </c>
    </row>
    <row r="18342" spans="1:2">
      <c r="A18342" s="365" t="s">
        <v>18471</v>
      </c>
      <c r="B18342" s="366">
        <v>8790.2000000000007</v>
      </c>
    </row>
    <row r="18343" spans="1:2">
      <c r="A18343" s="365" t="s">
        <v>18472</v>
      </c>
      <c r="B18343" s="366">
        <v>8790.2000000000007</v>
      </c>
    </row>
    <row r="18344" spans="1:2">
      <c r="A18344" s="365" t="s">
        <v>18473</v>
      </c>
      <c r="B18344" s="366">
        <v>9253.31</v>
      </c>
    </row>
    <row r="18345" spans="1:2">
      <c r="A18345" s="365" t="s">
        <v>18474</v>
      </c>
      <c r="B18345" s="366">
        <v>9253.31</v>
      </c>
    </row>
    <row r="18346" spans="1:2">
      <c r="A18346" s="365" t="s">
        <v>18475</v>
      </c>
      <c r="B18346" s="366">
        <v>7830.11</v>
      </c>
    </row>
    <row r="18347" spans="1:2">
      <c r="A18347" s="365" t="s">
        <v>18476</v>
      </c>
      <c r="B18347" s="366">
        <v>7830.11</v>
      </c>
    </row>
    <row r="18348" spans="1:2">
      <c r="A18348" s="365" t="s">
        <v>18477</v>
      </c>
      <c r="B18348" s="366">
        <v>9450.26</v>
      </c>
    </row>
    <row r="18349" spans="1:2">
      <c r="A18349" s="365" t="s">
        <v>18478</v>
      </c>
      <c r="B18349" s="366">
        <v>9450.26</v>
      </c>
    </row>
    <row r="18350" spans="1:2">
      <c r="A18350" s="365" t="s">
        <v>18479</v>
      </c>
      <c r="B18350" s="366">
        <v>8626.19</v>
      </c>
    </row>
    <row r="18351" spans="1:2">
      <c r="A18351" s="365" t="s">
        <v>18480</v>
      </c>
      <c r="B18351" s="366">
        <v>8626.19</v>
      </c>
    </row>
    <row r="18352" spans="1:2">
      <c r="A18352" s="365" t="s">
        <v>18481</v>
      </c>
      <c r="B18352" s="366">
        <v>7643.65</v>
      </c>
    </row>
    <row r="18353" spans="1:2">
      <c r="A18353" s="365" t="s">
        <v>18482</v>
      </c>
      <c r="B18353" s="366">
        <v>7643.65</v>
      </c>
    </row>
    <row r="18354" spans="1:2">
      <c r="A18354" s="365" t="s">
        <v>18483</v>
      </c>
      <c r="B18354" s="366">
        <v>7029.48</v>
      </c>
    </row>
    <row r="18355" spans="1:2">
      <c r="A18355" s="365" t="s">
        <v>18484</v>
      </c>
      <c r="B18355" s="366">
        <v>7029.48</v>
      </c>
    </row>
    <row r="18356" spans="1:2">
      <c r="A18356" s="365" t="s">
        <v>18485</v>
      </c>
      <c r="B18356" s="366">
        <v>7402.65</v>
      </c>
    </row>
    <row r="18357" spans="1:2">
      <c r="A18357" s="365" t="s">
        <v>18486</v>
      </c>
      <c r="B18357" s="366">
        <v>7402.65</v>
      </c>
    </row>
    <row r="18358" spans="1:2">
      <c r="A18358" s="365" t="s">
        <v>18487</v>
      </c>
      <c r="B18358" s="366">
        <v>6264.09</v>
      </c>
    </row>
    <row r="18359" spans="1:2">
      <c r="A18359" s="365" t="s">
        <v>18488</v>
      </c>
      <c r="B18359" s="366">
        <v>6264.09</v>
      </c>
    </row>
    <row r="18360" spans="1:2">
      <c r="A18360" s="365" t="s">
        <v>18489</v>
      </c>
      <c r="B18360" s="366">
        <v>7560.21</v>
      </c>
    </row>
    <row r="18361" spans="1:2">
      <c r="A18361" s="365" t="s">
        <v>18490</v>
      </c>
      <c r="B18361" s="366">
        <v>7560.21</v>
      </c>
    </row>
    <row r="18362" spans="1:2">
      <c r="A18362" s="365" t="s">
        <v>18491</v>
      </c>
      <c r="B18362" s="366">
        <v>24350.880000000001</v>
      </c>
    </row>
    <row r="18363" spans="1:2">
      <c r="A18363" s="365" t="s">
        <v>18492</v>
      </c>
      <c r="B18363" s="366">
        <v>24350.880000000001</v>
      </c>
    </row>
    <row r="18364" spans="1:2">
      <c r="A18364" s="365" t="s">
        <v>18493</v>
      </c>
      <c r="B18364" s="366">
        <v>24476.22</v>
      </c>
    </row>
    <row r="18365" spans="1:2">
      <c r="A18365" s="365" t="s">
        <v>18494</v>
      </c>
      <c r="B18365" s="366">
        <v>24476.22</v>
      </c>
    </row>
    <row r="18366" spans="1:2">
      <c r="A18366" s="365" t="s">
        <v>18495</v>
      </c>
      <c r="B18366" s="366">
        <v>25728.25</v>
      </c>
    </row>
    <row r="18367" spans="1:2">
      <c r="A18367" s="365" t="s">
        <v>18496</v>
      </c>
      <c r="B18367" s="366">
        <v>25728.25</v>
      </c>
    </row>
    <row r="18368" spans="1:2">
      <c r="A18368" s="365" t="s">
        <v>18497</v>
      </c>
      <c r="B18368" s="366">
        <v>20412.009999999998</v>
      </c>
    </row>
    <row r="18369" spans="1:2">
      <c r="A18369" s="365" t="s">
        <v>18498</v>
      </c>
      <c r="B18369" s="366">
        <v>20412.009999999998</v>
      </c>
    </row>
    <row r="18370" spans="1:2">
      <c r="A18370" s="365" t="s">
        <v>18499</v>
      </c>
      <c r="B18370" s="366">
        <v>25710.2</v>
      </c>
    </row>
    <row r="18371" spans="1:2">
      <c r="A18371" s="365" t="s">
        <v>18500</v>
      </c>
      <c r="B18371" s="366">
        <v>25710.2</v>
      </c>
    </row>
    <row r="18372" spans="1:2">
      <c r="A18372" s="365" t="s">
        <v>18501</v>
      </c>
      <c r="B18372" s="366">
        <v>23327.1</v>
      </c>
    </row>
    <row r="18373" spans="1:2">
      <c r="A18373" s="365" t="s">
        <v>18502</v>
      </c>
      <c r="B18373" s="366">
        <v>23327.1</v>
      </c>
    </row>
    <row r="18374" spans="1:2">
      <c r="A18374" s="365" t="s">
        <v>18503</v>
      </c>
      <c r="B18374" s="366">
        <v>22104.55</v>
      </c>
    </row>
    <row r="18375" spans="1:2">
      <c r="A18375" s="365" t="s">
        <v>18504</v>
      </c>
      <c r="B18375" s="366">
        <v>22104.55</v>
      </c>
    </row>
    <row r="18376" spans="1:2">
      <c r="A18376" s="365" t="s">
        <v>18505</v>
      </c>
      <c r="B18376" s="366">
        <v>29809.759999999998</v>
      </c>
    </row>
    <row r="18377" spans="1:2">
      <c r="A18377" s="365" t="s">
        <v>18506</v>
      </c>
      <c r="B18377" s="366">
        <v>29809.759999999998</v>
      </c>
    </row>
    <row r="18378" spans="1:2">
      <c r="A18378" s="365" t="s">
        <v>18507</v>
      </c>
      <c r="B18378" s="366">
        <v>35021.06</v>
      </c>
    </row>
    <row r="18379" spans="1:2">
      <c r="A18379" s="365" t="s">
        <v>18508</v>
      </c>
      <c r="B18379" s="366">
        <v>35021.06</v>
      </c>
    </row>
    <row r="18380" spans="1:2">
      <c r="A18380" s="365" t="s">
        <v>18509</v>
      </c>
      <c r="B18380" s="366">
        <v>35201.33</v>
      </c>
    </row>
    <row r="18381" spans="1:2">
      <c r="A18381" s="365" t="s">
        <v>18510</v>
      </c>
      <c r="B18381" s="366">
        <v>35201.33</v>
      </c>
    </row>
    <row r="18382" spans="1:2">
      <c r="A18382" s="365" t="s">
        <v>18511</v>
      </c>
      <c r="B18382" s="366">
        <v>37022.11</v>
      </c>
    </row>
    <row r="18383" spans="1:2">
      <c r="A18383" s="365" t="s">
        <v>18512</v>
      </c>
      <c r="B18383" s="366">
        <v>37022.11</v>
      </c>
    </row>
    <row r="18384" spans="1:2">
      <c r="A18384" s="365" t="s">
        <v>18513</v>
      </c>
      <c r="B18384" s="366">
        <v>29278.48</v>
      </c>
    </row>
    <row r="18385" spans="1:2">
      <c r="A18385" s="365" t="s">
        <v>18514</v>
      </c>
      <c r="B18385" s="366">
        <v>29278.48</v>
      </c>
    </row>
    <row r="18386" spans="1:2">
      <c r="A18386" s="365" t="s">
        <v>18515</v>
      </c>
      <c r="B18386" s="366">
        <v>39422.31</v>
      </c>
    </row>
    <row r="18387" spans="1:2">
      <c r="A18387" s="365" t="s">
        <v>18516</v>
      </c>
      <c r="B18387" s="366">
        <v>39422.31</v>
      </c>
    </row>
    <row r="18388" spans="1:2">
      <c r="A18388" s="365" t="s">
        <v>18517</v>
      </c>
      <c r="B18388" s="366">
        <v>35163.019999999997</v>
      </c>
    </row>
    <row r="18389" spans="1:2">
      <c r="A18389" s="365" t="s">
        <v>18518</v>
      </c>
      <c r="B18389" s="366">
        <v>35163.019999999997</v>
      </c>
    </row>
    <row r="18390" spans="1:2">
      <c r="A18390" s="365" t="s">
        <v>18519</v>
      </c>
      <c r="B18390" s="366">
        <v>31646.959999999999</v>
      </c>
    </row>
    <row r="18391" spans="1:2">
      <c r="A18391" s="365" t="s">
        <v>18520</v>
      </c>
      <c r="B18391" s="366">
        <v>31646.959999999999</v>
      </c>
    </row>
    <row r="18392" spans="1:2">
      <c r="A18392" s="365" t="s">
        <v>18521</v>
      </c>
      <c r="B18392" s="366">
        <v>44233.84</v>
      </c>
    </row>
    <row r="18393" spans="1:2">
      <c r="A18393" s="365" t="s">
        <v>18522</v>
      </c>
      <c r="B18393" s="366">
        <v>44233.84</v>
      </c>
    </row>
    <row r="18394" spans="1:2">
      <c r="A18394" s="365" t="s">
        <v>18523</v>
      </c>
      <c r="B18394" s="366">
        <v>29591.9</v>
      </c>
    </row>
    <row r="18395" spans="1:2">
      <c r="A18395" s="365" t="s">
        <v>18524</v>
      </c>
      <c r="B18395" s="366">
        <v>29591.9</v>
      </c>
    </row>
    <row r="18396" spans="1:2">
      <c r="A18396" s="365" t="s">
        <v>18525</v>
      </c>
      <c r="B18396" s="366">
        <v>2882.97</v>
      </c>
    </row>
    <row r="18397" spans="1:2">
      <c r="A18397" s="365" t="s">
        <v>18526</v>
      </c>
      <c r="B18397" s="366">
        <v>2882.97</v>
      </c>
    </row>
    <row r="18398" spans="1:2">
      <c r="A18398" s="365" t="s">
        <v>18527</v>
      </c>
      <c r="B18398" s="366">
        <v>3368.1</v>
      </c>
    </row>
    <row r="18399" spans="1:2">
      <c r="A18399" s="365" t="s">
        <v>18528</v>
      </c>
      <c r="B18399" s="366">
        <v>3368.1</v>
      </c>
    </row>
    <row r="18400" spans="1:2">
      <c r="A18400" s="365" t="s">
        <v>18529</v>
      </c>
      <c r="B18400" s="366">
        <v>10165.870000000001</v>
      </c>
    </row>
    <row r="18401" spans="1:2">
      <c r="A18401" s="365" t="s">
        <v>18530</v>
      </c>
      <c r="B18401" s="366">
        <v>10141.85</v>
      </c>
    </row>
    <row r="18402" spans="1:2">
      <c r="A18402" s="365" t="s">
        <v>18531</v>
      </c>
      <c r="B18402" s="366">
        <v>11769.9</v>
      </c>
    </row>
    <row r="18403" spans="1:2">
      <c r="A18403" s="365" t="s">
        <v>18532</v>
      </c>
      <c r="B18403" s="366">
        <v>11745.88</v>
      </c>
    </row>
    <row r="18404" spans="1:2">
      <c r="A18404" s="365" t="s">
        <v>18533</v>
      </c>
      <c r="B18404" s="366">
        <v>192.59</v>
      </c>
    </row>
    <row r="18405" spans="1:2">
      <c r="A18405" s="365" t="s">
        <v>18534</v>
      </c>
      <c r="B18405" s="366">
        <v>189.71</v>
      </c>
    </row>
    <row r="18406" spans="1:2">
      <c r="A18406" s="365" t="s">
        <v>18535</v>
      </c>
      <c r="B18406" s="366">
        <v>1457.43</v>
      </c>
    </row>
    <row r="18407" spans="1:2">
      <c r="A18407" s="365" t="s">
        <v>18536</v>
      </c>
      <c r="B18407" s="366">
        <v>1454.55</v>
      </c>
    </row>
    <row r="18408" spans="1:2">
      <c r="A18408" s="365" t="s">
        <v>18537</v>
      </c>
      <c r="B18408" s="366">
        <v>648.88</v>
      </c>
    </row>
    <row r="18409" spans="1:2">
      <c r="A18409" s="365" t="s">
        <v>18538</v>
      </c>
      <c r="B18409" s="366">
        <v>646</v>
      </c>
    </row>
    <row r="18410" spans="1:2">
      <c r="A18410" s="365" t="s">
        <v>18539</v>
      </c>
      <c r="B18410" s="366">
        <v>580.73</v>
      </c>
    </row>
    <row r="18411" spans="1:2">
      <c r="A18411" s="365" t="s">
        <v>18540</v>
      </c>
      <c r="B18411" s="366">
        <v>577.85</v>
      </c>
    </row>
    <row r="18412" spans="1:2">
      <c r="A18412" s="365" t="s">
        <v>18541</v>
      </c>
      <c r="B18412" s="366">
        <v>182.28</v>
      </c>
    </row>
    <row r="18413" spans="1:2">
      <c r="A18413" s="365" t="s">
        <v>18542</v>
      </c>
      <c r="B18413" s="366">
        <v>179.4</v>
      </c>
    </row>
    <row r="18414" spans="1:2">
      <c r="A18414" s="365" t="s">
        <v>18543</v>
      </c>
      <c r="B18414" s="366">
        <v>211.64</v>
      </c>
    </row>
    <row r="18415" spans="1:2">
      <c r="A18415" s="365" t="s">
        <v>18544</v>
      </c>
      <c r="B18415" s="366">
        <v>208.76</v>
      </c>
    </row>
    <row r="18416" spans="1:2">
      <c r="A18416" s="365" t="s">
        <v>18545</v>
      </c>
      <c r="B18416" s="366">
        <v>312.39</v>
      </c>
    </row>
    <row r="18417" spans="1:2">
      <c r="A18417" s="365" t="s">
        <v>18546</v>
      </c>
      <c r="B18417" s="366">
        <v>309.51</v>
      </c>
    </row>
    <row r="18418" spans="1:2">
      <c r="A18418" s="365" t="s">
        <v>18547</v>
      </c>
      <c r="B18418" s="366">
        <v>189.68</v>
      </c>
    </row>
    <row r="18419" spans="1:2">
      <c r="A18419" s="365" t="s">
        <v>18548</v>
      </c>
      <c r="B18419" s="366">
        <v>186.8</v>
      </c>
    </row>
    <row r="18420" spans="1:2">
      <c r="A18420" s="365" t="s">
        <v>18549</v>
      </c>
      <c r="B18420" s="366">
        <v>26.78</v>
      </c>
    </row>
    <row r="18421" spans="1:2">
      <c r="A18421" s="365" t="s">
        <v>18550</v>
      </c>
      <c r="B18421" s="366">
        <v>26.78</v>
      </c>
    </row>
    <row r="18422" spans="1:2">
      <c r="A18422" s="365" t="s">
        <v>18551</v>
      </c>
      <c r="B18422" s="366">
        <v>282</v>
      </c>
    </row>
    <row r="18423" spans="1:2">
      <c r="A18423" s="365" t="s">
        <v>18552</v>
      </c>
      <c r="B18423" s="366">
        <v>282</v>
      </c>
    </row>
    <row r="18424" spans="1:2">
      <c r="A18424" s="365" t="s">
        <v>18553</v>
      </c>
      <c r="B18424" s="366">
        <v>1114</v>
      </c>
    </row>
    <row r="18425" spans="1:2">
      <c r="A18425" s="365" t="s">
        <v>18554</v>
      </c>
      <c r="B18425" s="366">
        <v>1114</v>
      </c>
    </row>
    <row r="18426" spans="1:2">
      <c r="A18426" s="365" t="s">
        <v>18555</v>
      </c>
      <c r="B18426" s="366">
        <v>14777.79</v>
      </c>
    </row>
    <row r="18427" spans="1:2">
      <c r="A18427" s="365" t="s">
        <v>18556</v>
      </c>
      <c r="B18427" s="366">
        <v>14612.78</v>
      </c>
    </row>
    <row r="18428" spans="1:2">
      <c r="A18428" s="365" t="s">
        <v>18557</v>
      </c>
      <c r="B18428" s="366">
        <v>19307.71</v>
      </c>
    </row>
    <row r="18429" spans="1:2">
      <c r="A18429" s="365" t="s">
        <v>18558</v>
      </c>
      <c r="B18429" s="366">
        <v>19142.7</v>
      </c>
    </row>
    <row r="18430" spans="1:2">
      <c r="A18430" s="365" t="s">
        <v>18559</v>
      </c>
      <c r="B18430" s="366">
        <v>20732.560000000001</v>
      </c>
    </row>
    <row r="18431" spans="1:2">
      <c r="A18431" s="365" t="s">
        <v>18560</v>
      </c>
      <c r="B18431" s="366">
        <v>20567.55</v>
      </c>
    </row>
    <row r="18432" spans="1:2">
      <c r="A18432" s="365" t="s">
        <v>18561</v>
      </c>
      <c r="B18432" s="366">
        <v>1039.83</v>
      </c>
    </row>
    <row r="18433" spans="1:2">
      <c r="A18433" s="365" t="s">
        <v>18562</v>
      </c>
      <c r="B18433" s="366">
        <v>1034.08</v>
      </c>
    </row>
    <row r="18434" spans="1:2">
      <c r="A18434" s="365" t="s">
        <v>18563</v>
      </c>
      <c r="B18434" s="366">
        <v>1368.3</v>
      </c>
    </row>
    <row r="18435" spans="1:2">
      <c r="A18435" s="365" t="s">
        <v>18564</v>
      </c>
      <c r="B18435" s="366">
        <v>1362.55</v>
      </c>
    </row>
    <row r="18436" spans="1:2">
      <c r="A18436" s="365" t="s">
        <v>18565</v>
      </c>
      <c r="B18436" s="366">
        <v>1834.58</v>
      </c>
    </row>
    <row r="18437" spans="1:2">
      <c r="A18437" s="365" t="s">
        <v>18566</v>
      </c>
      <c r="B18437" s="366">
        <v>1828.83</v>
      </c>
    </row>
    <row r="18438" spans="1:2">
      <c r="A18438" s="365" t="s">
        <v>18567</v>
      </c>
      <c r="B18438" s="366">
        <v>3428.03</v>
      </c>
    </row>
    <row r="18439" spans="1:2">
      <c r="A18439" s="365" t="s">
        <v>18568</v>
      </c>
      <c r="B18439" s="366">
        <v>3422.28</v>
      </c>
    </row>
    <row r="18440" spans="1:2">
      <c r="A18440" s="365" t="s">
        <v>18569</v>
      </c>
      <c r="B18440" s="366">
        <v>5087.55</v>
      </c>
    </row>
    <row r="18441" spans="1:2">
      <c r="A18441" s="365" t="s">
        <v>18570</v>
      </c>
      <c r="B18441" s="366">
        <v>5078.92</v>
      </c>
    </row>
    <row r="18442" spans="1:2">
      <c r="A18442" s="365" t="s">
        <v>18571</v>
      </c>
      <c r="B18442" s="366">
        <v>9128.5499999999993</v>
      </c>
    </row>
    <row r="18443" spans="1:2">
      <c r="A18443" s="365" t="s">
        <v>18572</v>
      </c>
      <c r="B18443" s="366">
        <v>9119.92</v>
      </c>
    </row>
    <row r="18444" spans="1:2">
      <c r="A18444" s="365" t="s">
        <v>18573</v>
      </c>
      <c r="B18444" s="366">
        <v>391.11</v>
      </c>
    </row>
    <row r="18445" spans="1:2">
      <c r="A18445" s="365" t="s">
        <v>18574</v>
      </c>
      <c r="B18445" s="366">
        <v>385.36</v>
      </c>
    </row>
    <row r="18446" spans="1:2">
      <c r="A18446" s="365" t="s">
        <v>18575</v>
      </c>
      <c r="B18446" s="366">
        <v>465.33</v>
      </c>
    </row>
    <row r="18447" spans="1:2">
      <c r="A18447" s="365" t="s">
        <v>18576</v>
      </c>
      <c r="B18447" s="366">
        <v>459.58</v>
      </c>
    </row>
    <row r="18448" spans="1:2">
      <c r="A18448" s="365" t="s">
        <v>18577</v>
      </c>
      <c r="B18448" s="366">
        <v>4764.9399999999996</v>
      </c>
    </row>
    <row r="18449" spans="1:2">
      <c r="A18449" s="365" t="s">
        <v>18578</v>
      </c>
      <c r="B18449" s="366">
        <v>4759.1899999999996</v>
      </c>
    </row>
    <row r="18450" spans="1:2">
      <c r="A18450" s="365" t="s">
        <v>18579</v>
      </c>
      <c r="B18450" s="366">
        <v>6123.03</v>
      </c>
    </row>
    <row r="18451" spans="1:2">
      <c r="A18451" s="365" t="s">
        <v>18580</v>
      </c>
      <c r="B18451" s="366">
        <v>6117.28</v>
      </c>
    </row>
    <row r="18452" spans="1:2">
      <c r="A18452" s="365" t="s">
        <v>18581</v>
      </c>
      <c r="B18452" s="366">
        <v>7882.25</v>
      </c>
    </row>
    <row r="18453" spans="1:2">
      <c r="A18453" s="365" t="s">
        <v>18582</v>
      </c>
      <c r="B18453" s="366">
        <v>7873.62</v>
      </c>
    </row>
    <row r="18454" spans="1:2">
      <c r="A18454" s="365" t="s">
        <v>18583</v>
      </c>
      <c r="B18454" s="366">
        <v>8625.07</v>
      </c>
    </row>
    <row r="18455" spans="1:2">
      <c r="A18455" s="365" t="s">
        <v>18584</v>
      </c>
      <c r="B18455" s="366">
        <v>8616.44</v>
      </c>
    </row>
    <row r="18456" spans="1:2">
      <c r="A18456" s="365" t="s">
        <v>18585</v>
      </c>
      <c r="B18456" s="366">
        <v>4655.37</v>
      </c>
    </row>
    <row r="18457" spans="1:2">
      <c r="A18457" s="365" t="s">
        <v>18586</v>
      </c>
      <c r="B18457" s="366">
        <v>4649.62</v>
      </c>
    </row>
    <row r="18458" spans="1:2">
      <c r="A18458" s="365" t="s">
        <v>18587</v>
      </c>
      <c r="B18458" s="366">
        <v>5364.01</v>
      </c>
    </row>
    <row r="18459" spans="1:2">
      <c r="A18459" s="365" t="s">
        <v>18588</v>
      </c>
      <c r="B18459" s="366">
        <v>5358.26</v>
      </c>
    </row>
    <row r="18460" spans="1:2">
      <c r="A18460" s="365" t="s">
        <v>18589</v>
      </c>
      <c r="B18460" s="366">
        <v>6729.68</v>
      </c>
    </row>
    <row r="18461" spans="1:2">
      <c r="A18461" s="365" t="s">
        <v>18590</v>
      </c>
      <c r="B18461" s="366">
        <v>6721.05</v>
      </c>
    </row>
    <row r="18462" spans="1:2">
      <c r="A18462" s="365" t="s">
        <v>18591</v>
      </c>
      <c r="B18462" s="366">
        <v>373.23</v>
      </c>
    </row>
    <row r="18463" spans="1:2">
      <c r="A18463" s="365" t="s">
        <v>18592</v>
      </c>
      <c r="B18463" s="366">
        <v>367.65</v>
      </c>
    </row>
    <row r="18464" spans="1:2">
      <c r="A18464" s="365" t="s">
        <v>18593</v>
      </c>
      <c r="B18464" s="366">
        <v>17093.88</v>
      </c>
    </row>
    <row r="18465" spans="1:2">
      <c r="A18465" s="365" t="s">
        <v>18594</v>
      </c>
      <c r="B18465" s="366">
        <v>17093.88</v>
      </c>
    </row>
    <row r="18466" spans="1:2">
      <c r="A18466" s="365" t="s">
        <v>18595</v>
      </c>
      <c r="B18466" s="366">
        <v>370</v>
      </c>
    </row>
    <row r="18467" spans="1:2">
      <c r="A18467" s="365" t="s">
        <v>18596</v>
      </c>
      <c r="B18467" s="366">
        <v>370</v>
      </c>
    </row>
    <row r="18468" spans="1:2">
      <c r="A18468" s="365" t="s">
        <v>18597</v>
      </c>
      <c r="B18468" s="366">
        <v>437.75</v>
      </c>
    </row>
    <row r="18469" spans="1:2">
      <c r="A18469" s="365" t="s">
        <v>18598</v>
      </c>
      <c r="B18469" s="366">
        <v>437.75</v>
      </c>
    </row>
    <row r="18470" spans="1:2">
      <c r="A18470" s="365" t="s">
        <v>18599</v>
      </c>
      <c r="B18470" s="366">
        <v>927</v>
      </c>
    </row>
    <row r="18471" spans="1:2">
      <c r="A18471" s="365" t="s">
        <v>18600</v>
      </c>
      <c r="B18471" s="366">
        <v>927</v>
      </c>
    </row>
    <row r="18472" spans="1:2">
      <c r="A18472" s="365" t="s">
        <v>18601</v>
      </c>
      <c r="B18472" s="366">
        <v>242.01</v>
      </c>
    </row>
    <row r="18473" spans="1:2">
      <c r="A18473" s="365" t="s">
        <v>18602</v>
      </c>
      <c r="B18473" s="366">
        <v>235.34</v>
      </c>
    </row>
    <row r="18474" spans="1:2">
      <c r="A18474" s="365" t="s">
        <v>18603</v>
      </c>
      <c r="B18474" s="366">
        <v>303.64999999999998</v>
      </c>
    </row>
    <row r="18475" spans="1:2">
      <c r="A18475" s="365" t="s">
        <v>18604</v>
      </c>
      <c r="B18475" s="366">
        <v>295.31</v>
      </c>
    </row>
    <row r="18476" spans="1:2">
      <c r="A18476" s="365" t="s">
        <v>18605</v>
      </c>
      <c r="B18476" s="366">
        <v>250.18</v>
      </c>
    </row>
    <row r="18477" spans="1:2">
      <c r="A18477" s="365" t="s">
        <v>18606</v>
      </c>
      <c r="B18477" s="366">
        <v>247.51</v>
      </c>
    </row>
    <row r="18478" spans="1:2">
      <c r="A18478" s="365" t="s">
        <v>18607</v>
      </c>
      <c r="B18478" s="366">
        <v>822.95</v>
      </c>
    </row>
    <row r="18479" spans="1:2">
      <c r="A18479" s="365" t="s">
        <v>18608</v>
      </c>
      <c r="B18479" s="366">
        <v>822.95</v>
      </c>
    </row>
    <row r="18480" spans="1:2">
      <c r="A18480" s="365" t="s">
        <v>18609</v>
      </c>
      <c r="B18480" s="366">
        <v>734.33</v>
      </c>
    </row>
    <row r="18481" spans="1:2">
      <c r="A18481" s="365" t="s">
        <v>18610</v>
      </c>
      <c r="B18481" s="366">
        <v>734.33</v>
      </c>
    </row>
    <row r="18482" spans="1:2">
      <c r="A18482" s="365" t="s">
        <v>18611</v>
      </c>
      <c r="B18482" s="366">
        <v>751.79</v>
      </c>
    </row>
    <row r="18483" spans="1:2">
      <c r="A18483" s="365" t="s">
        <v>18612</v>
      </c>
      <c r="B18483" s="366">
        <v>751.79</v>
      </c>
    </row>
    <row r="18484" spans="1:2">
      <c r="A18484" s="365" t="s">
        <v>18613</v>
      </c>
      <c r="B18484" s="366">
        <v>803.3</v>
      </c>
    </row>
    <row r="18485" spans="1:2">
      <c r="A18485" s="365" t="s">
        <v>18614</v>
      </c>
      <c r="B18485" s="366">
        <v>803.3</v>
      </c>
    </row>
    <row r="18486" spans="1:2">
      <c r="A18486" s="365" t="s">
        <v>18615</v>
      </c>
      <c r="B18486" s="366">
        <v>72.09</v>
      </c>
    </row>
    <row r="18487" spans="1:2">
      <c r="A18487" s="365" t="s">
        <v>18616</v>
      </c>
      <c r="B18487" s="366">
        <v>72.09</v>
      </c>
    </row>
    <row r="18488" spans="1:2">
      <c r="A18488" s="365" t="s">
        <v>18617</v>
      </c>
      <c r="B18488" s="366">
        <v>81.33</v>
      </c>
    </row>
    <row r="18489" spans="1:2">
      <c r="A18489" s="365" t="s">
        <v>18618</v>
      </c>
      <c r="B18489" s="366">
        <v>81.33</v>
      </c>
    </row>
    <row r="18490" spans="1:2">
      <c r="A18490" s="365" t="s">
        <v>18619</v>
      </c>
      <c r="B18490" s="366">
        <v>1723.26</v>
      </c>
    </row>
    <row r="18491" spans="1:2">
      <c r="A18491" s="365" t="s">
        <v>18620</v>
      </c>
      <c r="B18491" s="366">
        <v>1723.26</v>
      </c>
    </row>
    <row r="18492" spans="1:2">
      <c r="A18492" s="365" t="s">
        <v>18621</v>
      </c>
      <c r="B18492" s="366">
        <v>391.31</v>
      </c>
    </row>
    <row r="18493" spans="1:2">
      <c r="A18493" s="365" t="s">
        <v>18622</v>
      </c>
      <c r="B18493" s="366">
        <v>391.31</v>
      </c>
    </row>
    <row r="18494" spans="1:2">
      <c r="A18494" s="365" t="s">
        <v>18623</v>
      </c>
      <c r="B18494" s="366">
        <v>107.62</v>
      </c>
    </row>
    <row r="18495" spans="1:2">
      <c r="A18495" s="365" t="s">
        <v>18624</v>
      </c>
      <c r="B18495" s="366">
        <v>107.62</v>
      </c>
    </row>
    <row r="18496" spans="1:2">
      <c r="A18496" s="365" t="s">
        <v>18625</v>
      </c>
      <c r="B18496" s="366">
        <v>82.1</v>
      </c>
    </row>
    <row r="18497" spans="1:2">
      <c r="A18497" s="365" t="s">
        <v>18626</v>
      </c>
      <c r="B18497" s="366">
        <v>79.23</v>
      </c>
    </row>
    <row r="18498" spans="1:2">
      <c r="A18498" s="365" t="s">
        <v>18627</v>
      </c>
      <c r="B18498" s="366">
        <v>72.66</v>
      </c>
    </row>
    <row r="18499" spans="1:2">
      <c r="A18499" s="365" t="s">
        <v>18628</v>
      </c>
      <c r="B18499" s="366">
        <v>69.790000000000006</v>
      </c>
    </row>
    <row r="18500" spans="1:2">
      <c r="A18500" s="365" t="s">
        <v>18629</v>
      </c>
      <c r="B18500" s="366">
        <v>55.5</v>
      </c>
    </row>
    <row r="18501" spans="1:2">
      <c r="A18501" s="365" t="s">
        <v>18630</v>
      </c>
      <c r="B18501" s="366">
        <v>52.63</v>
      </c>
    </row>
    <row r="18502" spans="1:2">
      <c r="A18502" s="365" t="s">
        <v>18631</v>
      </c>
      <c r="B18502" s="366">
        <v>236.78</v>
      </c>
    </row>
    <row r="18503" spans="1:2">
      <c r="A18503" s="365" t="s">
        <v>18632</v>
      </c>
      <c r="B18503" s="366">
        <v>233.91</v>
      </c>
    </row>
    <row r="18504" spans="1:2">
      <c r="A18504" s="365" t="s">
        <v>18633</v>
      </c>
      <c r="B18504" s="366">
        <v>5060.6899999999996</v>
      </c>
    </row>
    <row r="18505" spans="1:2">
      <c r="A18505" s="365" t="s">
        <v>18634</v>
      </c>
      <c r="B18505" s="366">
        <v>5057.82</v>
      </c>
    </row>
    <row r="18506" spans="1:2">
      <c r="A18506" s="365" t="s">
        <v>18635</v>
      </c>
      <c r="B18506" s="366">
        <v>87.43</v>
      </c>
    </row>
    <row r="18507" spans="1:2">
      <c r="A18507" s="365" t="s">
        <v>18636</v>
      </c>
      <c r="B18507" s="366">
        <v>84.56</v>
      </c>
    </row>
    <row r="18508" spans="1:2">
      <c r="A18508" s="365" t="s">
        <v>18637</v>
      </c>
      <c r="B18508" s="366">
        <v>110683</v>
      </c>
    </row>
    <row r="18509" spans="1:2">
      <c r="A18509" s="365" t="s">
        <v>18638</v>
      </c>
      <c r="B18509" s="366">
        <v>110683</v>
      </c>
    </row>
    <row r="18510" spans="1:2">
      <c r="A18510" s="365" t="s">
        <v>18639</v>
      </c>
      <c r="B18510" s="366">
        <v>116504</v>
      </c>
    </row>
    <row r="18511" spans="1:2">
      <c r="A18511" s="365" t="s">
        <v>18640</v>
      </c>
      <c r="B18511" s="366">
        <v>116504</v>
      </c>
    </row>
    <row r="18512" spans="1:2">
      <c r="A18512" s="365" t="s">
        <v>18641</v>
      </c>
      <c r="B18512" s="366">
        <v>134153</v>
      </c>
    </row>
    <row r="18513" spans="1:2">
      <c r="A18513" s="365" t="s">
        <v>18642</v>
      </c>
      <c r="B18513" s="366">
        <v>134153</v>
      </c>
    </row>
    <row r="18514" spans="1:2">
      <c r="A18514" s="365" t="s">
        <v>18643</v>
      </c>
      <c r="B18514" s="366">
        <v>35000</v>
      </c>
    </row>
    <row r="18515" spans="1:2">
      <c r="A18515" s="365" t="s">
        <v>18644</v>
      </c>
      <c r="B18515" s="366">
        <v>35000</v>
      </c>
    </row>
    <row r="18516" spans="1:2">
      <c r="A18516" s="365" t="s">
        <v>18645</v>
      </c>
      <c r="B18516" s="366">
        <v>228000</v>
      </c>
    </row>
    <row r="18517" spans="1:2">
      <c r="A18517" s="365" t="s">
        <v>18646</v>
      </c>
      <c r="B18517" s="366">
        <v>228000</v>
      </c>
    </row>
    <row r="18518" spans="1:2">
      <c r="A18518" s="365" t="s">
        <v>18647</v>
      </c>
      <c r="B18518" s="366">
        <v>729.85</v>
      </c>
    </row>
    <row r="18519" spans="1:2">
      <c r="A18519" s="365" t="s">
        <v>18648</v>
      </c>
      <c r="B18519" s="366">
        <v>711.77</v>
      </c>
    </row>
    <row r="18520" spans="1:2">
      <c r="A18520" s="365" t="s">
        <v>18649</v>
      </c>
      <c r="B18520" s="366">
        <v>878.59</v>
      </c>
    </row>
    <row r="18521" spans="1:2">
      <c r="A18521" s="365" t="s">
        <v>18650</v>
      </c>
      <c r="B18521" s="366">
        <v>860.51</v>
      </c>
    </row>
    <row r="18522" spans="1:2">
      <c r="A18522" s="365" t="s">
        <v>18651</v>
      </c>
      <c r="B18522" s="366">
        <v>1098.1400000000001</v>
      </c>
    </row>
    <row r="18523" spans="1:2">
      <c r="A18523" s="365" t="s">
        <v>18652</v>
      </c>
      <c r="B18523" s="366">
        <v>1077.6500000000001</v>
      </c>
    </row>
    <row r="18524" spans="1:2">
      <c r="A18524" s="365" t="s">
        <v>18653</v>
      </c>
      <c r="B18524" s="366">
        <v>1199.55</v>
      </c>
    </row>
    <row r="18525" spans="1:2">
      <c r="A18525" s="365" t="s">
        <v>18654</v>
      </c>
      <c r="B18525" s="366">
        <v>1179.06</v>
      </c>
    </row>
    <row r="18526" spans="1:2">
      <c r="A18526" s="365" t="s">
        <v>18655</v>
      </c>
      <c r="B18526" s="366">
        <v>1031.2</v>
      </c>
    </row>
    <row r="18527" spans="1:2">
      <c r="A18527" s="365" t="s">
        <v>18656</v>
      </c>
      <c r="B18527" s="366">
        <v>1008.98</v>
      </c>
    </row>
    <row r="18528" spans="1:2">
      <c r="A18528" s="365" t="s">
        <v>18657</v>
      </c>
      <c r="B18528" s="366">
        <v>1277.29</v>
      </c>
    </row>
    <row r="18529" spans="1:2">
      <c r="A18529" s="365" t="s">
        <v>18658</v>
      </c>
      <c r="B18529" s="366">
        <v>1255.07</v>
      </c>
    </row>
    <row r="18530" spans="1:2">
      <c r="A18530" s="365" t="s">
        <v>18659</v>
      </c>
      <c r="B18530" s="366">
        <v>1510.02</v>
      </c>
    </row>
    <row r="18531" spans="1:2">
      <c r="A18531" s="365" t="s">
        <v>18660</v>
      </c>
      <c r="B18531" s="366">
        <v>1486.6</v>
      </c>
    </row>
    <row r="18532" spans="1:2">
      <c r="A18532" s="365" t="s">
        <v>18661</v>
      </c>
      <c r="B18532" s="366">
        <v>1647.77</v>
      </c>
    </row>
    <row r="18533" spans="1:2">
      <c r="A18533" s="365" t="s">
        <v>18662</v>
      </c>
      <c r="B18533" s="366">
        <v>1624.34</v>
      </c>
    </row>
    <row r="18534" spans="1:2">
      <c r="A18534" s="365" t="s">
        <v>18663</v>
      </c>
      <c r="B18534" s="366">
        <v>1477.8</v>
      </c>
    </row>
    <row r="18535" spans="1:2">
      <c r="A18535" s="365" t="s">
        <v>18664</v>
      </c>
      <c r="B18535" s="366">
        <v>1452.47</v>
      </c>
    </row>
    <row r="18536" spans="1:2">
      <c r="A18536" s="365" t="s">
        <v>18665</v>
      </c>
      <c r="B18536" s="366">
        <v>1823.4</v>
      </c>
    </row>
    <row r="18537" spans="1:2">
      <c r="A18537" s="365" t="s">
        <v>18666</v>
      </c>
      <c r="B18537" s="366">
        <v>1798.07</v>
      </c>
    </row>
    <row r="18538" spans="1:2">
      <c r="A18538" s="365" t="s">
        <v>18667</v>
      </c>
      <c r="B18538" s="366">
        <v>1952.23</v>
      </c>
    </row>
    <row r="18539" spans="1:2">
      <c r="A18539" s="365" t="s">
        <v>18668</v>
      </c>
      <c r="B18539" s="366">
        <v>1926.3</v>
      </c>
    </row>
    <row r="18540" spans="1:2">
      <c r="A18540" s="365" t="s">
        <v>18669</v>
      </c>
      <c r="B18540" s="366">
        <v>2086.31</v>
      </c>
    </row>
    <row r="18541" spans="1:2">
      <c r="A18541" s="365" t="s">
        <v>18670</v>
      </c>
      <c r="B18541" s="366">
        <v>2060.38</v>
      </c>
    </row>
    <row r="18542" spans="1:2">
      <c r="A18542" s="365" t="s">
        <v>18671</v>
      </c>
      <c r="B18542" s="366">
        <v>2607.61</v>
      </c>
    </row>
    <row r="18543" spans="1:2">
      <c r="A18543" s="365" t="s">
        <v>18672</v>
      </c>
      <c r="B18543" s="366">
        <v>2580.48</v>
      </c>
    </row>
    <row r="18544" spans="1:2">
      <c r="A18544" s="365" t="s">
        <v>18673</v>
      </c>
      <c r="B18544" s="366">
        <v>2223.4299999999998</v>
      </c>
    </row>
    <row r="18545" spans="1:2">
      <c r="A18545" s="365" t="s">
        <v>18674</v>
      </c>
      <c r="B18545" s="366">
        <v>2195</v>
      </c>
    </row>
    <row r="18546" spans="1:2">
      <c r="A18546" s="365" t="s">
        <v>18675</v>
      </c>
      <c r="B18546" s="366">
        <v>2375.2800000000002</v>
      </c>
    </row>
    <row r="18547" spans="1:2">
      <c r="A18547" s="365" t="s">
        <v>18676</v>
      </c>
      <c r="B18547" s="366">
        <v>2346.85</v>
      </c>
    </row>
    <row r="18548" spans="1:2">
      <c r="A18548" s="365" t="s">
        <v>18677</v>
      </c>
      <c r="B18548" s="366">
        <v>3113.97</v>
      </c>
    </row>
    <row r="18549" spans="1:2">
      <c r="A18549" s="365" t="s">
        <v>18678</v>
      </c>
      <c r="B18549" s="366">
        <v>3085.54</v>
      </c>
    </row>
    <row r="18550" spans="1:2">
      <c r="A18550" s="365" t="s">
        <v>18679</v>
      </c>
      <c r="B18550" s="366">
        <v>3423.91</v>
      </c>
    </row>
    <row r="18551" spans="1:2">
      <c r="A18551" s="365" t="s">
        <v>18680</v>
      </c>
      <c r="B18551" s="366">
        <v>3394.27</v>
      </c>
    </row>
    <row r="18552" spans="1:2">
      <c r="A18552" s="365" t="s">
        <v>18681</v>
      </c>
      <c r="B18552" s="366">
        <v>4376.12</v>
      </c>
    </row>
    <row r="18553" spans="1:2">
      <c r="A18553" s="365" t="s">
        <v>18682</v>
      </c>
      <c r="B18553" s="366">
        <v>4346.6499999999996</v>
      </c>
    </row>
    <row r="18554" spans="1:2">
      <c r="A18554" s="365" t="s">
        <v>18683</v>
      </c>
      <c r="B18554" s="366">
        <v>123482.91</v>
      </c>
    </row>
    <row r="18555" spans="1:2">
      <c r="A18555" s="365" t="s">
        <v>18684</v>
      </c>
      <c r="B18555" s="366">
        <v>123282.28</v>
      </c>
    </row>
    <row r="18556" spans="1:2">
      <c r="A18556" s="365" t="s">
        <v>18685</v>
      </c>
      <c r="B18556" s="366">
        <v>174982.91</v>
      </c>
    </row>
    <row r="18557" spans="1:2">
      <c r="A18557" s="365" t="s">
        <v>18686</v>
      </c>
      <c r="B18557" s="366">
        <v>174782.28</v>
      </c>
    </row>
    <row r="18558" spans="1:2">
      <c r="A18558" s="365" t="s">
        <v>18687</v>
      </c>
      <c r="B18558" s="366">
        <v>216442.91</v>
      </c>
    </row>
    <row r="18559" spans="1:2">
      <c r="A18559" s="365" t="s">
        <v>18688</v>
      </c>
      <c r="B18559" s="366">
        <v>216242.28</v>
      </c>
    </row>
    <row r="18560" spans="1:2">
      <c r="A18560" s="365" t="s">
        <v>18689</v>
      </c>
      <c r="B18560" s="366">
        <v>243992.91</v>
      </c>
    </row>
    <row r="18561" spans="1:2">
      <c r="A18561" s="365" t="s">
        <v>18690</v>
      </c>
      <c r="B18561" s="366">
        <v>243792.28</v>
      </c>
    </row>
    <row r="18562" spans="1:2">
      <c r="A18562" s="365" t="s">
        <v>18691</v>
      </c>
      <c r="B18562" s="366">
        <v>305792.90999999997</v>
      </c>
    </row>
    <row r="18563" spans="1:2">
      <c r="A18563" s="365" t="s">
        <v>18692</v>
      </c>
      <c r="B18563" s="366">
        <v>305592.28000000003</v>
      </c>
    </row>
    <row r="18564" spans="1:2">
      <c r="A18564" s="365" t="s">
        <v>18693</v>
      </c>
      <c r="B18564" s="366">
        <v>388192.91</v>
      </c>
    </row>
    <row r="18565" spans="1:2">
      <c r="A18565" s="365" t="s">
        <v>18694</v>
      </c>
      <c r="B18565" s="366">
        <v>387992.28</v>
      </c>
    </row>
    <row r="18566" spans="1:2">
      <c r="A18566" s="365" t="s">
        <v>18695</v>
      </c>
      <c r="B18566" s="366">
        <v>74442.91</v>
      </c>
    </row>
    <row r="18567" spans="1:2">
      <c r="A18567" s="365" t="s">
        <v>18696</v>
      </c>
      <c r="B18567" s="366">
        <v>74242.28</v>
      </c>
    </row>
    <row r="18568" spans="1:2">
      <c r="A18568" s="365" t="s">
        <v>18697</v>
      </c>
      <c r="B18568" s="366">
        <v>84342.91</v>
      </c>
    </row>
    <row r="18569" spans="1:2">
      <c r="A18569" s="365" t="s">
        <v>18698</v>
      </c>
      <c r="B18569" s="366">
        <v>84142.28</v>
      </c>
    </row>
    <row r="18570" spans="1:2">
      <c r="A18570" s="365" t="s">
        <v>18699</v>
      </c>
      <c r="B18570" s="366">
        <v>100942.91</v>
      </c>
    </row>
    <row r="18571" spans="1:2">
      <c r="A18571" s="365" t="s">
        <v>18700</v>
      </c>
      <c r="B18571" s="366">
        <v>100742.28</v>
      </c>
    </row>
    <row r="18572" spans="1:2">
      <c r="A18572" s="365" t="s">
        <v>18701</v>
      </c>
      <c r="B18572" s="366">
        <v>130942.91</v>
      </c>
    </row>
    <row r="18573" spans="1:2">
      <c r="A18573" s="365" t="s">
        <v>18702</v>
      </c>
      <c r="B18573" s="366">
        <v>130742.28</v>
      </c>
    </row>
    <row r="18574" spans="1:2">
      <c r="A18574" s="365" t="s">
        <v>18703</v>
      </c>
      <c r="B18574" s="366">
        <v>157942.91</v>
      </c>
    </row>
    <row r="18575" spans="1:2">
      <c r="A18575" s="365" t="s">
        <v>18704</v>
      </c>
      <c r="B18575" s="366">
        <v>157742.28</v>
      </c>
    </row>
    <row r="18576" spans="1:2">
      <c r="A18576" s="365" t="s">
        <v>18705</v>
      </c>
      <c r="B18576" s="366">
        <v>518.79999999999995</v>
      </c>
    </row>
    <row r="18577" spans="1:2">
      <c r="A18577" s="365" t="s">
        <v>18706</v>
      </c>
      <c r="B18577" s="366">
        <v>517.37</v>
      </c>
    </row>
    <row r="18578" spans="1:2">
      <c r="A18578" s="365" t="s">
        <v>18707</v>
      </c>
      <c r="B18578" s="366">
        <v>218.5</v>
      </c>
    </row>
    <row r="18579" spans="1:2">
      <c r="A18579" s="365" t="s">
        <v>18708</v>
      </c>
      <c r="B18579" s="366">
        <v>215.63</v>
      </c>
    </row>
    <row r="18580" spans="1:2">
      <c r="A18580" s="365" t="s">
        <v>18709</v>
      </c>
      <c r="B18580" s="366">
        <v>391.51</v>
      </c>
    </row>
    <row r="18581" spans="1:2">
      <c r="A18581" s="365" t="s">
        <v>18710</v>
      </c>
      <c r="B18581" s="366">
        <v>388.64</v>
      </c>
    </row>
    <row r="18582" spans="1:2">
      <c r="A18582" s="365" t="s">
        <v>18711</v>
      </c>
      <c r="B18582" s="366">
        <v>185.02</v>
      </c>
    </row>
    <row r="18583" spans="1:2">
      <c r="A18583" s="365" t="s">
        <v>18712</v>
      </c>
      <c r="B18583" s="366">
        <v>182.15</v>
      </c>
    </row>
    <row r="18584" spans="1:2">
      <c r="A18584" s="365" t="s">
        <v>18713</v>
      </c>
      <c r="B18584" s="366">
        <v>2561.75</v>
      </c>
    </row>
    <row r="18585" spans="1:2">
      <c r="A18585" s="365" t="s">
        <v>18714</v>
      </c>
      <c r="B18585" s="366">
        <v>2558.88</v>
      </c>
    </row>
    <row r="18586" spans="1:2">
      <c r="A18586" s="365" t="s">
        <v>18715</v>
      </c>
      <c r="B18586" s="366">
        <v>1836</v>
      </c>
    </row>
    <row r="18587" spans="1:2">
      <c r="A18587" s="365" t="s">
        <v>18716</v>
      </c>
      <c r="B18587" s="366">
        <v>1772.41</v>
      </c>
    </row>
    <row r="18588" spans="1:2">
      <c r="A18588" s="365" t="s">
        <v>18717</v>
      </c>
      <c r="B18588" s="366">
        <v>3121</v>
      </c>
    </row>
    <row r="18589" spans="1:2">
      <c r="A18589" s="365" t="s">
        <v>18718</v>
      </c>
      <c r="B18589" s="366">
        <v>3057.41</v>
      </c>
    </row>
    <row r="18590" spans="1:2">
      <c r="A18590" s="365" t="s">
        <v>18719</v>
      </c>
      <c r="B18590" s="366">
        <v>35845.339999999997</v>
      </c>
    </row>
    <row r="18591" spans="1:2">
      <c r="A18591" s="365" t="s">
        <v>18720</v>
      </c>
      <c r="B18591" s="366">
        <v>35842.47</v>
      </c>
    </row>
    <row r="18592" spans="1:2">
      <c r="A18592" s="365" t="s">
        <v>18721</v>
      </c>
      <c r="B18592" s="366">
        <v>37714.129999999997</v>
      </c>
    </row>
    <row r="18593" spans="1:2">
      <c r="A18593" s="365" t="s">
        <v>18722</v>
      </c>
      <c r="B18593" s="366">
        <v>37711.25</v>
      </c>
    </row>
    <row r="18594" spans="1:2">
      <c r="A18594" s="365" t="s">
        <v>18723</v>
      </c>
      <c r="B18594" s="366">
        <v>42904.45</v>
      </c>
    </row>
    <row r="18595" spans="1:2">
      <c r="A18595" s="365" t="s">
        <v>18724</v>
      </c>
      <c r="B18595" s="366">
        <v>42901.57</v>
      </c>
    </row>
    <row r="18596" spans="1:2">
      <c r="A18596" s="365" t="s">
        <v>18725</v>
      </c>
      <c r="B18596" s="366">
        <v>54257.47</v>
      </c>
    </row>
    <row r="18597" spans="1:2">
      <c r="A18597" s="365" t="s">
        <v>18726</v>
      </c>
      <c r="B18597" s="366">
        <v>54254.59</v>
      </c>
    </row>
    <row r="18598" spans="1:2">
      <c r="A18598" s="365" t="s">
        <v>18727</v>
      </c>
      <c r="B18598" s="366">
        <v>66284.92</v>
      </c>
    </row>
    <row r="18599" spans="1:2">
      <c r="A18599" s="365" t="s">
        <v>18728</v>
      </c>
      <c r="B18599" s="366">
        <v>66282.05</v>
      </c>
    </row>
    <row r="18600" spans="1:2">
      <c r="A18600" s="365" t="s">
        <v>18729</v>
      </c>
      <c r="B18600" s="366">
        <v>76235.16</v>
      </c>
    </row>
    <row r="18601" spans="1:2">
      <c r="A18601" s="365" t="s">
        <v>18730</v>
      </c>
      <c r="B18601" s="366">
        <v>76232.28</v>
      </c>
    </row>
    <row r="18602" spans="1:2">
      <c r="A18602" s="365" t="s">
        <v>18731</v>
      </c>
      <c r="B18602" s="366">
        <v>105683.24</v>
      </c>
    </row>
    <row r="18603" spans="1:2">
      <c r="A18603" s="365" t="s">
        <v>18732</v>
      </c>
      <c r="B18603" s="366">
        <v>105680.36</v>
      </c>
    </row>
    <row r="18604" spans="1:2">
      <c r="A18604" s="365" t="s">
        <v>18733</v>
      </c>
      <c r="B18604" s="366">
        <v>131663.93</v>
      </c>
    </row>
    <row r="18605" spans="1:2">
      <c r="A18605" s="365" t="s">
        <v>18734</v>
      </c>
      <c r="B18605" s="366">
        <v>131661.06</v>
      </c>
    </row>
    <row r="18606" spans="1:2">
      <c r="A18606" s="365" t="s">
        <v>18735</v>
      </c>
      <c r="B18606" s="366">
        <v>204207.24</v>
      </c>
    </row>
    <row r="18607" spans="1:2">
      <c r="A18607" s="365" t="s">
        <v>18736</v>
      </c>
      <c r="B18607" s="366">
        <v>204204.36</v>
      </c>
    </row>
    <row r="18608" spans="1:2">
      <c r="A18608" s="365" t="s">
        <v>18737</v>
      </c>
      <c r="B18608" s="366">
        <v>38961.160000000003</v>
      </c>
    </row>
    <row r="18609" spans="1:2">
      <c r="A18609" s="365" t="s">
        <v>18738</v>
      </c>
      <c r="B18609" s="366">
        <v>38958.29</v>
      </c>
    </row>
    <row r="18610" spans="1:2">
      <c r="A18610" s="365" t="s">
        <v>18739</v>
      </c>
      <c r="B18610" s="366">
        <v>55842.03</v>
      </c>
    </row>
    <row r="18611" spans="1:2">
      <c r="A18611" s="365" t="s">
        <v>18740</v>
      </c>
      <c r="B18611" s="366">
        <v>55839.16</v>
      </c>
    </row>
    <row r="18612" spans="1:2">
      <c r="A18612" s="365" t="s">
        <v>18741</v>
      </c>
      <c r="B18612" s="366">
        <v>62580.93</v>
      </c>
    </row>
    <row r="18613" spans="1:2">
      <c r="A18613" s="365" t="s">
        <v>18742</v>
      </c>
      <c r="B18613" s="366">
        <v>62578.05</v>
      </c>
    </row>
    <row r="18614" spans="1:2">
      <c r="A18614" s="365" t="s">
        <v>18743</v>
      </c>
      <c r="B18614" s="366">
        <v>74719.009999999995</v>
      </c>
    </row>
    <row r="18615" spans="1:2">
      <c r="A18615" s="365" t="s">
        <v>18744</v>
      </c>
      <c r="B18615" s="366">
        <v>74716.14</v>
      </c>
    </row>
    <row r="18616" spans="1:2">
      <c r="A18616" s="365" t="s">
        <v>18745</v>
      </c>
      <c r="B18616" s="366">
        <v>101769.68</v>
      </c>
    </row>
    <row r="18617" spans="1:2">
      <c r="A18617" s="365" t="s">
        <v>18746</v>
      </c>
      <c r="B18617" s="366">
        <v>101766.81</v>
      </c>
    </row>
    <row r="18618" spans="1:2">
      <c r="A18618" s="365" t="s">
        <v>18747</v>
      </c>
      <c r="B18618" s="366">
        <v>112840.79</v>
      </c>
    </row>
    <row r="18619" spans="1:2">
      <c r="A18619" s="365" t="s">
        <v>18748</v>
      </c>
      <c r="B18619" s="366">
        <v>112837.91</v>
      </c>
    </row>
    <row r="18620" spans="1:2">
      <c r="A18620" s="365" t="s">
        <v>18749</v>
      </c>
      <c r="B18620" s="366">
        <v>152943.71</v>
      </c>
    </row>
    <row r="18621" spans="1:2">
      <c r="A18621" s="365" t="s">
        <v>18750</v>
      </c>
      <c r="B18621" s="366">
        <v>152940.82999999999</v>
      </c>
    </row>
    <row r="18622" spans="1:2">
      <c r="A18622" s="365" t="s">
        <v>18751</v>
      </c>
      <c r="B18622" s="366">
        <v>251811.23</v>
      </c>
    </row>
    <row r="18623" spans="1:2">
      <c r="A18623" s="365" t="s">
        <v>18752</v>
      </c>
      <c r="B18623" s="366">
        <v>251808.36</v>
      </c>
    </row>
    <row r="18624" spans="1:2">
      <c r="A18624" s="365" t="s">
        <v>18753</v>
      </c>
      <c r="B18624" s="366">
        <v>48700.76</v>
      </c>
    </row>
    <row r="18625" spans="1:2">
      <c r="A18625" s="365" t="s">
        <v>18754</v>
      </c>
      <c r="B18625" s="366">
        <v>48697.89</v>
      </c>
    </row>
    <row r="18626" spans="1:2">
      <c r="A18626" s="365" t="s">
        <v>18755</v>
      </c>
      <c r="B18626" s="366">
        <v>682.5</v>
      </c>
    </row>
    <row r="18627" spans="1:2">
      <c r="A18627" s="365" t="s">
        <v>18756</v>
      </c>
      <c r="B18627" s="366">
        <v>682.5</v>
      </c>
    </row>
    <row r="18628" spans="1:2">
      <c r="A18628" s="365" t="s">
        <v>18757</v>
      </c>
      <c r="B18628" s="366">
        <v>682.5</v>
      </c>
    </row>
    <row r="18629" spans="1:2">
      <c r="A18629" s="365" t="s">
        <v>18758</v>
      </c>
      <c r="B18629" s="366">
        <v>682.5</v>
      </c>
    </row>
    <row r="18630" spans="1:2">
      <c r="A18630" s="365" t="s">
        <v>18759</v>
      </c>
      <c r="B18630" s="366">
        <v>682.5</v>
      </c>
    </row>
    <row r="18631" spans="1:2">
      <c r="A18631" s="365" t="s">
        <v>18760</v>
      </c>
      <c r="B18631" s="366">
        <v>682.5</v>
      </c>
    </row>
    <row r="18632" spans="1:2">
      <c r="A18632" s="365" t="s">
        <v>18761</v>
      </c>
      <c r="B18632" s="366">
        <v>682.5</v>
      </c>
    </row>
    <row r="18633" spans="1:2">
      <c r="A18633" s="365" t="s">
        <v>18762</v>
      </c>
      <c r="B18633" s="366">
        <v>682.5</v>
      </c>
    </row>
    <row r="18634" spans="1:2">
      <c r="A18634" s="365" t="s">
        <v>18763</v>
      </c>
      <c r="B18634" s="366">
        <v>682.5</v>
      </c>
    </row>
    <row r="18635" spans="1:2">
      <c r="A18635" s="365" t="s">
        <v>18764</v>
      </c>
      <c r="B18635" s="366">
        <v>682.5</v>
      </c>
    </row>
    <row r="18636" spans="1:2">
      <c r="A18636" s="365" t="s">
        <v>18765</v>
      </c>
      <c r="B18636" s="366">
        <v>682.5</v>
      </c>
    </row>
    <row r="18637" spans="1:2">
      <c r="A18637" s="365" t="s">
        <v>18766</v>
      </c>
      <c r="B18637" s="366">
        <v>682.5</v>
      </c>
    </row>
    <row r="18638" spans="1:2">
      <c r="A18638" s="365" t="s">
        <v>18767</v>
      </c>
      <c r="B18638" s="366">
        <v>682.5</v>
      </c>
    </row>
    <row r="18639" spans="1:2">
      <c r="A18639" s="365" t="s">
        <v>18768</v>
      </c>
      <c r="B18639" s="366">
        <v>682.5</v>
      </c>
    </row>
    <row r="18640" spans="1:2">
      <c r="A18640" s="365" t="s">
        <v>18769</v>
      </c>
      <c r="B18640" s="366">
        <v>682.5</v>
      </c>
    </row>
    <row r="18641" spans="1:2">
      <c r="A18641" s="365" t="s">
        <v>18770</v>
      </c>
      <c r="B18641" s="366">
        <v>682.5</v>
      </c>
    </row>
    <row r="18642" spans="1:2">
      <c r="A18642" s="365" t="s">
        <v>18771</v>
      </c>
      <c r="B18642" s="366">
        <v>112.47</v>
      </c>
    </row>
    <row r="18643" spans="1:2">
      <c r="A18643" s="365" t="s">
        <v>18772</v>
      </c>
      <c r="B18643" s="366">
        <v>109.6</v>
      </c>
    </row>
    <row r="18644" spans="1:2">
      <c r="A18644" s="365" t="s">
        <v>18773</v>
      </c>
      <c r="B18644" s="366">
        <v>55.71</v>
      </c>
    </row>
    <row r="18645" spans="1:2">
      <c r="A18645" s="365" t="s">
        <v>18774</v>
      </c>
      <c r="B18645" s="366">
        <v>52.84</v>
      </c>
    </row>
    <row r="18646" spans="1:2">
      <c r="A18646" s="365" t="s">
        <v>18775</v>
      </c>
      <c r="B18646" s="366">
        <v>364.51</v>
      </c>
    </row>
    <row r="18647" spans="1:2">
      <c r="A18647" s="365" t="s">
        <v>18776</v>
      </c>
      <c r="B18647" s="366">
        <v>355.15</v>
      </c>
    </row>
    <row r="18648" spans="1:2">
      <c r="A18648" s="365" t="s">
        <v>18777</v>
      </c>
      <c r="B18648" s="366">
        <v>787.66</v>
      </c>
    </row>
    <row r="18649" spans="1:2">
      <c r="A18649" s="365" t="s">
        <v>18778</v>
      </c>
      <c r="B18649" s="366">
        <v>773.67</v>
      </c>
    </row>
    <row r="18650" spans="1:2">
      <c r="A18650" s="365" t="s">
        <v>18779</v>
      </c>
      <c r="B18650" s="366">
        <v>787.63</v>
      </c>
    </row>
    <row r="18651" spans="1:2">
      <c r="A18651" s="365" t="s">
        <v>18780</v>
      </c>
      <c r="B18651" s="366">
        <v>773.64</v>
      </c>
    </row>
    <row r="18652" spans="1:2">
      <c r="A18652" s="365" t="s">
        <v>18781</v>
      </c>
      <c r="B18652" s="366">
        <v>787.67</v>
      </c>
    </row>
    <row r="18653" spans="1:2">
      <c r="A18653" s="365" t="s">
        <v>18782</v>
      </c>
      <c r="B18653" s="366">
        <v>773.68</v>
      </c>
    </row>
    <row r="18654" spans="1:2">
      <c r="A18654" s="365" t="s">
        <v>18783</v>
      </c>
      <c r="B18654" s="366">
        <v>787.7</v>
      </c>
    </row>
    <row r="18655" spans="1:2">
      <c r="A18655" s="365" t="s">
        <v>18784</v>
      </c>
      <c r="B18655" s="366">
        <v>773.72</v>
      </c>
    </row>
    <row r="18656" spans="1:2">
      <c r="A18656" s="365" t="s">
        <v>18785</v>
      </c>
      <c r="B18656" s="366">
        <v>787.71</v>
      </c>
    </row>
    <row r="18657" spans="1:2">
      <c r="A18657" s="365" t="s">
        <v>18786</v>
      </c>
      <c r="B18657" s="366">
        <v>773.72</v>
      </c>
    </row>
    <row r="18658" spans="1:2">
      <c r="A18658" s="365" t="s">
        <v>18787</v>
      </c>
      <c r="B18658" s="366">
        <v>787.57</v>
      </c>
    </row>
    <row r="18659" spans="1:2">
      <c r="A18659" s="365" t="s">
        <v>18788</v>
      </c>
      <c r="B18659" s="366">
        <v>773.58</v>
      </c>
    </row>
    <row r="18660" spans="1:2">
      <c r="A18660" s="365" t="s">
        <v>18789</v>
      </c>
      <c r="B18660" s="366">
        <v>56.31</v>
      </c>
    </row>
    <row r="18661" spans="1:2">
      <c r="A18661" s="365" t="s">
        <v>18790</v>
      </c>
      <c r="B18661" s="366">
        <v>52.82</v>
      </c>
    </row>
    <row r="18662" spans="1:2">
      <c r="A18662" s="365" t="s">
        <v>18791</v>
      </c>
      <c r="B18662" s="366">
        <v>66.45</v>
      </c>
    </row>
    <row r="18663" spans="1:2">
      <c r="A18663" s="365" t="s">
        <v>18792</v>
      </c>
      <c r="B18663" s="366">
        <v>62.88</v>
      </c>
    </row>
    <row r="18664" spans="1:2">
      <c r="A18664" s="365" t="s">
        <v>18793</v>
      </c>
      <c r="B18664" s="366">
        <v>441.91</v>
      </c>
    </row>
    <row r="18665" spans="1:2">
      <c r="A18665" s="365" t="s">
        <v>18794</v>
      </c>
      <c r="B18665" s="366">
        <v>432.55</v>
      </c>
    </row>
    <row r="18666" spans="1:2">
      <c r="A18666" s="365" t="s">
        <v>18795</v>
      </c>
      <c r="B18666" s="366">
        <v>1148.94</v>
      </c>
    </row>
    <row r="18667" spans="1:2">
      <c r="A18667" s="365" t="s">
        <v>18796</v>
      </c>
      <c r="B18667" s="366">
        <v>1134.96</v>
      </c>
    </row>
    <row r="18668" spans="1:2">
      <c r="A18668" s="365" t="s">
        <v>18797</v>
      </c>
      <c r="B18668" s="366">
        <v>1148.92</v>
      </c>
    </row>
    <row r="18669" spans="1:2">
      <c r="A18669" s="365" t="s">
        <v>18798</v>
      </c>
      <c r="B18669" s="366">
        <v>1134.93</v>
      </c>
    </row>
    <row r="18670" spans="1:2">
      <c r="A18670" s="365" t="s">
        <v>18799</v>
      </c>
      <c r="B18670" s="366">
        <v>1148.96</v>
      </c>
    </row>
    <row r="18671" spans="1:2">
      <c r="A18671" s="365" t="s">
        <v>18800</v>
      </c>
      <c r="B18671" s="366">
        <v>1134.97</v>
      </c>
    </row>
    <row r="18672" spans="1:2">
      <c r="A18672" s="365" t="s">
        <v>18801</v>
      </c>
      <c r="B18672" s="366">
        <v>1149.02</v>
      </c>
    </row>
    <row r="18673" spans="1:2">
      <c r="A18673" s="365" t="s">
        <v>18802</v>
      </c>
      <c r="B18673" s="366">
        <v>1135.03</v>
      </c>
    </row>
    <row r="18674" spans="1:2">
      <c r="A18674" s="365" t="s">
        <v>18803</v>
      </c>
      <c r="B18674" s="366">
        <v>1149.02</v>
      </c>
    </row>
    <row r="18675" spans="1:2">
      <c r="A18675" s="365" t="s">
        <v>18804</v>
      </c>
      <c r="B18675" s="366">
        <v>1135.03</v>
      </c>
    </row>
    <row r="18676" spans="1:2">
      <c r="A18676" s="365" t="s">
        <v>18805</v>
      </c>
      <c r="B18676" s="366">
        <v>1148.8</v>
      </c>
    </row>
    <row r="18677" spans="1:2">
      <c r="A18677" s="365" t="s">
        <v>18806</v>
      </c>
      <c r="B18677" s="366">
        <v>1134.82</v>
      </c>
    </row>
    <row r="18678" spans="1:2">
      <c r="A18678" s="365" t="s">
        <v>18807</v>
      </c>
      <c r="B18678" s="366">
        <v>85.15</v>
      </c>
    </row>
    <row r="18679" spans="1:2">
      <c r="A18679" s="365" t="s">
        <v>18808</v>
      </c>
      <c r="B18679" s="366">
        <v>81.66</v>
      </c>
    </row>
    <row r="18680" spans="1:2">
      <c r="A18680" s="365" t="s">
        <v>18809</v>
      </c>
      <c r="B18680" s="366">
        <v>93.77</v>
      </c>
    </row>
    <row r="18681" spans="1:2">
      <c r="A18681" s="365" t="s">
        <v>18810</v>
      </c>
      <c r="B18681" s="366">
        <v>90.2</v>
      </c>
    </row>
    <row r="18682" spans="1:2">
      <c r="A18682" s="365" t="s">
        <v>18811</v>
      </c>
      <c r="B18682" s="366">
        <v>298.86</v>
      </c>
    </row>
    <row r="18683" spans="1:2">
      <c r="A18683" s="365" t="s">
        <v>18812</v>
      </c>
      <c r="B18683" s="366">
        <v>289.5</v>
      </c>
    </row>
    <row r="18684" spans="1:2">
      <c r="A18684" s="365" t="s">
        <v>18813</v>
      </c>
      <c r="B18684" s="366">
        <v>740.53</v>
      </c>
    </row>
    <row r="18685" spans="1:2">
      <c r="A18685" s="365" t="s">
        <v>18814</v>
      </c>
      <c r="B18685" s="366">
        <v>726.54</v>
      </c>
    </row>
    <row r="18686" spans="1:2">
      <c r="A18686" s="365" t="s">
        <v>18815</v>
      </c>
      <c r="B18686" s="366">
        <v>740.51</v>
      </c>
    </row>
    <row r="18687" spans="1:2">
      <c r="A18687" s="365" t="s">
        <v>18816</v>
      </c>
      <c r="B18687" s="366">
        <v>726.53</v>
      </c>
    </row>
    <row r="18688" spans="1:2">
      <c r="A18688" s="365" t="s">
        <v>18817</v>
      </c>
      <c r="B18688" s="366">
        <v>740.54</v>
      </c>
    </row>
    <row r="18689" spans="1:2">
      <c r="A18689" s="365" t="s">
        <v>18818</v>
      </c>
      <c r="B18689" s="366">
        <v>726.55</v>
      </c>
    </row>
    <row r="18690" spans="1:2">
      <c r="A18690" s="365" t="s">
        <v>18819</v>
      </c>
      <c r="B18690" s="366">
        <v>740.57</v>
      </c>
    </row>
    <row r="18691" spans="1:2">
      <c r="A18691" s="365" t="s">
        <v>18820</v>
      </c>
      <c r="B18691" s="366">
        <v>726.58</v>
      </c>
    </row>
    <row r="18692" spans="1:2">
      <c r="A18692" s="365" t="s">
        <v>18821</v>
      </c>
      <c r="B18692" s="366">
        <v>740.57</v>
      </c>
    </row>
    <row r="18693" spans="1:2">
      <c r="A18693" s="365" t="s">
        <v>18822</v>
      </c>
      <c r="B18693" s="366">
        <v>726.58</v>
      </c>
    </row>
    <row r="18694" spans="1:2">
      <c r="A18694" s="365" t="s">
        <v>18823</v>
      </c>
      <c r="B18694" s="366">
        <v>740.44</v>
      </c>
    </row>
    <row r="18695" spans="1:2">
      <c r="A18695" s="365" t="s">
        <v>18824</v>
      </c>
      <c r="B18695" s="366">
        <v>726.46</v>
      </c>
    </row>
    <row r="18696" spans="1:2">
      <c r="A18696" s="365" t="s">
        <v>18825</v>
      </c>
      <c r="B18696" s="366">
        <v>59.66</v>
      </c>
    </row>
    <row r="18697" spans="1:2">
      <c r="A18697" s="365" t="s">
        <v>18826</v>
      </c>
      <c r="B18697" s="366">
        <v>56.17</v>
      </c>
    </row>
    <row r="18698" spans="1:2">
      <c r="A18698" s="365" t="s">
        <v>18827</v>
      </c>
      <c r="B18698" s="366">
        <v>62.61</v>
      </c>
    </row>
    <row r="18699" spans="1:2">
      <c r="A18699" s="365" t="s">
        <v>18828</v>
      </c>
      <c r="B18699" s="366">
        <v>59.04</v>
      </c>
    </row>
    <row r="18700" spans="1:2">
      <c r="A18700" s="365" t="s">
        <v>18829</v>
      </c>
      <c r="B18700" s="366">
        <v>298.86</v>
      </c>
    </row>
    <row r="18701" spans="1:2">
      <c r="A18701" s="365" t="s">
        <v>18830</v>
      </c>
      <c r="B18701" s="366">
        <v>289.5</v>
      </c>
    </row>
    <row r="18702" spans="1:2">
      <c r="A18702" s="365" t="s">
        <v>18831</v>
      </c>
      <c r="B18702" s="366">
        <v>740.53</v>
      </c>
    </row>
    <row r="18703" spans="1:2">
      <c r="A18703" s="365" t="s">
        <v>18832</v>
      </c>
      <c r="B18703" s="366">
        <v>726.54</v>
      </c>
    </row>
    <row r="18704" spans="1:2">
      <c r="A18704" s="365" t="s">
        <v>18833</v>
      </c>
      <c r="B18704" s="366">
        <v>740.51</v>
      </c>
    </row>
    <row r="18705" spans="1:2">
      <c r="A18705" s="365" t="s">
        <v>18834</v>
      </c>
      <c r="B18705" s="366">
        <v>726.53</v>
      </c>
    </row>
    <row r="18706" spans="1:2">
      <c r="A18706" s="365" t="s">
        <v>18835</v>
      </c>
      <c r="B18706" s="366">
        <v>740.54</v>
      </c>
    </row>
    <row r="18707" spans="1:2">
      <c r="A18707" s="365" t="s">
        <v>18836</v>
      </c>
      <c r="B18707" s="366">
        <v>726.55</v>
      </c>
    </row>
    <row r="18708" spans="1:2">
      <c r="A18708" s="365" t="s">
        <v>18837</v>
      </c>
      <c r="B18708" s="366">
        <v>740.57</v>
      </c>
    </row>
    <row r="18709" spans="1:2">
      <c r="A18709" s="365" t="s">
        <v>18838</v>
      </c>
      <c r="B18709" s="366">
        <v>726.58</v>
      </c>
    </row>
    <row r="18710" spans="1:2">
      <c r="A18710" s="365" t="s">
        <v>18839</v>
      </c>
      <c r="B18710" s="366">
        <v>740.57</v>
      </c>
    </row>
    <row r="18711" spans="1:2">
      <c r="A18711" s="365" t="s">
        <v>18840</v>
      </c>
      <c r="B18711" s="366">
        <v>726.58</v>
      </c>
    </row>
    <row r="18712" spans="1:2">
      <c r="A18712" s="365" t="s">
        <v>18841</v>
      </c>
      <c r="B18712" s="366">
        <v>740.44</v>
      </c>
    </row>
    <row r="18713" spans="1:2">
      <c r="A18713" s="365" t="s">
        <v>18842</v>
      </c>
      <c r="B18713" s="366">
        <v>726.46</v>
      </c>
    </row>
    <row r="18714" spans="1:2">
      <c r="A18714" s="365" t="s">
        <v>18843</v>
      </c>
      <c r="B18714" s="366">
        <v>59.66</v>
      </c>
    </row>
    <row r="18715" spans="1:2">
      <c r="A18715" s="365" t="s">
        <v>18844</v>
      </c>
      <c r="B18715" s="366">
        <v>56.17</v>
      </c>
    </row>
    <row r="18716" spans="1:2">
      <c r="A18716" s="365" t="s">
        <v>18845</v>
      </c>
      <c r="B18716" s="366">
        <v>62.61</v>
      </c>
    </row>
    <row r="18717" spans="1:2">
      <c r="A18717" s="365" t="s">
        <v>18846</v>
      </c>
      <c r="B18717" s="366">
        <v>59.04</v>
      </c>
    </row>
    <row r="18718" spans="1:2">
      <c r="A18718" s="365" t="s">
        <v>18847</v>
      </c>
      <c r="B18718" s="366">
        <v>482.71</v>
      </c>
    </row>
    <row r="18719" spans="1:2">
      <c r="A18719" s="365" t="s">
        <v>18848</v>
      </c>
      <c r="B18719" s="366">
        <v>473.35</v>
      </c>
    </row>
    <row r="18720" spans="1:2">
      <c r="A18720" s="365" t="s">
        <v>18849</v>
      </c>
      <c r="B18720" s="366">
        <v>1240.69</v>
      </c>
    </row>
    <row r="18721" spans="1:2">
      <c r="A18721" s="365" t="s">
        <v>18850</v>
      </c>
      <c r="B18721" s="366">
        <v>1226.71</v>
      </c>
    </row>
    <row r="18722" spans="1:2">
      <c r="A18722" s="365" t="s">
        <v>18851</v>
      </c>
      <c r="B18722" s="366">
        <v>1240.6500000000001</v>
      </c>
    </row>
    <row r="18723" spans="1:2">
      <c r="A18723" s="365" t="s">
        <v>18852</v>
      </c>
      <c r="B18723" s="366">
        <v>1226.67</v>
      </c>
    </row>
    <row r="18724" spans="1:2">
      <c r="A18724" s="365" t="s">
        <v>18853</v>
      </c>
      <c r="B18724" s="366">
        <v>1240.72</v>
      </c>
    </row>
    <row r="18725" spans="1:2">
      <c r="A18725" s="365" t="s">
        <v>18854</v>
      </c>
      <c r="B18725" s="366">
        <v>1226.74</v>
      </c>
    </row>
    <row r="18726" spans="1:2">
      <c r="A18726" s="365" t="s">
        <v>18855</v>
      </c>
      <c r="B18726" s="366">
        <v>1240.78</v>
      </c>
    </row>
    <row r="18727" spans="1:2">
      <c r="A18727" s="365" t="s">
        <v>18856</v>
      </c>
      <c r="B18727" s="366">
        <v>1226.79</v>
      </c>
    </row>
    <row r="18728" spans="1:2">
      <c r="A18728" s="365" t="s">
        <v>18857</v>
      </c>
      <c r="B18728" s="366">
        <v>1240.78</v>
      </c>
    </row>
    <row r="18729" spans="1:2">
      <c r="A18729" s="365" t="s">
        <v>18858</v>
      </c>
      <c r="B18729" s="366">
        <v>1226.8</v>
      </c>
    </row>
    <row r="18730" spans="1:2">
      <c r="A18730" s="365" t="s">
        <v>18859</v>
      </c>
      <c r="B18730" s="366">
        <v>1240.55</v>
      </c>
    </row>
    <row r="18731" spans="1:2">
      <c r="A18731" s="365" t="s">
        <v>18860</v>
      </c>
      <c r="B18731" s="366">
        <v>1226.56</v>
      </c>
    </row>
    <row r="18732" spans="1:2">
      <c r="A18732" s="365" t="s">
        <v>18861</v>
      </c>
      <c r="B18732" s="366">
        <v>82.06</v>
      </c>
    </row>
    <row r="18733" spans="1:2">
      <c r="A18733" s="365" t="s">
        <v>18862</v>
      </c>
      <c r="B18733" s="366">
        <v>78.569999999999993</v>
      </c>
    </row>
    <row r="18734" spans="1:2">
      <c r="A18734" s="365" t="s">
        <v>18863</v>
      </c>
      <c r="B18734" s="366">
        <v>93.55</v>
      </c>
    </row>
    <row r="18735" spans="1:2">
      <c r="A18735" s="365" t="s">
        <v>18864</v>
      </c>
      <c r="B18735" s="366">
        <v>89.98</v>
      </c>
    </row>
    <row r="18736" spans="1:2">
      <c r="A18736" s="365" t="s">
        <v>18865</v>
      </c>
      <c r="B18736" s="366">
        <v>184.23</v>
      </c>
    </row>
    <row r="18737" spans="1:2">
      <c r="A18737" s="365" t="s">
        <v>18866</v>
      </c>
      <c r="B18737" s="366">
        <v>180.21</v>
      </c>
    </row>
    <row r="18738" spans="1:2">
      <c r="A18738" s="365" t="s">
        <v>18867</v>
      </c>
      <c r="B18738" s="366">
        <v>133.21</v>
      </c>
    </row>
    <row r="18739" spans="1:2">
      <c r="A18739" s="365" t="s">
        <v>18868</v>
      </c>
      <c r="B18739" s="366">
        <v>130.34</v>
      </c>
    </row>
    <row r="18740" spans="1:2">
      <c r="A18740" s="365" t="s">
        <v>18869</v>
      </c>
      <c r="B18740" s="366">
        <v>244.03</v>
      </c>
    </row>
    <row r="18741" spans="1:2">
      <c r="A18741" s="365" t="s">
        <v>18870</v>
      </c>
      <c r="B18741" s="366">
        <v>238.28</v>
      </c>
    </row>
    <row r="18742" spans="1:2">
      <c r="A18742" s="365" t="s">
        <v>18871</v>
      </c>
      <c r="B18742" s="366">
        <v>4127</v>
      </c>
    </row>
    <row r="18743" spans="1:2">
      <c r="A18743" s="365" t="s">
        <v>18872</v>
      </c>
      <c r="B18743" s="366">
        <v>4127</v>
      </c>
    </row>
    <row r="18744" spans="1:2">
      <c r="A18744" s="365" t="s">
        <v>18873</v>
      </c>
      <c r="B18744" s="366">
        <v>2098.37</v>
      </c>
    </row>
    <row r="18745" spans="1:2">
      <c r="A18745" s="365" t="s">
        <v>18874</v>
      </c>
      <c r="B18745" s="366">
        <v>2086.36</v>
      </c>
    </row>
    <row r="18746" spans="1:2">
      <c r="A18746" s="365" t="s">
        <v>18875</v>
      </c>
      <c r="B18746" s="366">
        <v>985.44</v>
      </c>
    </row>
    <row r="18747" spans="1:2">
      <c r="A18747" s="365" t="s">
        <v>18876</v>
      </c>
      <c r="B18747" s="366">
        <v>985.44</v>
      </c>
    </row>
    <row r="18748" spans="1:2">
      <c r="A18748" s="365" t="s">
        <v>18877</v>
      </c>
      <c r="B18748" s="366">
        <v>189.48</v>
      </c>
    </row>
    <row r="18749" spans="1:2">
      <c r="A18749" s="365" t="s">
        <v>18878</v>
      </c>
      <c r="B18749" s="366">
        <v>189.48</v>
      </c>
    </row>
    <row r="18750" spans="1:2">
      <c r="A18750" s="365" t="s">
        <v>18879</v>
      </c>
      <c r="B18750" s="366">
        <v>3296</v>
      </c>
    </row>
    <row r="18751" spans="1:2">
      <c r="A18751" s="365" t="s">
        <v>18880</v>
      </c>
      <c r="B18751" s="366">
        <v>3296</v>
      </c>
    </row>
    <row r="18752" spans="1:2">
      <c r="A18752" s="365" t="s">
        <v>18881</v>
      </c>
      <c r="B18752" s="366">
        <v>143</v>
      </c>
    </row>
    <row r="18753" spans="1:2">
      <c r="A18753" s="365" t="s">
        <v>18882</v>
      </c>
      <c r="B18753" s="366">
        <v>143</v>
      </c>
    </row>
    <row r="18754" spans="1:2">
      <c r="A18754" s="365" t="s">
        <v>18883</v>
      </c>
      <c r="B18754" s="366">
        <v>2526.19</v>
      </c>
    </row>
    <row r="18755" spans="1:2">
      <c r="A18755" s="365" t="s">
        <v>18884</v>
      </c>
      <c r="B18755" s="366">
        <v>2432.8000000000002</v>
      </c>
    </row>
    <row r="18756" spans="1:2">
      <c r="A18756" s="365" t="s">
        <v>18885</v>
      </c>
      <c r="B18756" s="366">
        <v>4150.57</v>
      </c>
    </row>
    <row r="18757" spans="1:2">
      <c r="A18757" s="365" t="s">
        <v>18886</v>
      </c>
      <c r="B18757" s="366">
        <v>4133.71</v>
      </c>
    </row>
    <row r="18758" spans="1:2">
      <c r="A18758" s="365" t="s">
        <v>18887</v>
      </c>
      <c r="B18758" s="366">
        <v>3469.17</v>
      </c>
    </row>
    <row r="18759" spans="1:2">
      <c r="A18759" s="365" t="s">
        <v>18888</v>
      </c>
      <c r="B18759" s="366">
        <v>3432.9</v>
      </c>
    </row>
    <row r="18760" spans="1:2">
      <c r="A18760" s="365" t="s">
        <v>18889</v>
      </c>
      <c r="B18760" s="366">
        <v>1433.68</v>
      </c>
    </row>
    <row r="18761" spans="1:2">
      <c r="A18761" s="365" t="s">
        <v>18890</v>
      </c>
      <c r="B18761" s="366">
        <v>1433.68</v>
      </c>
    </row>
    <row r="18762" spans="1:2">
      <c r="A18762" s="365" t="s">
        <v>18891</v>
      </c>
      <c r="B18762" s="366">
        <v>2138.59</v>
      </c>
    </row>
    <row r="18763" spans="1:2">
      <c r="A18763" s="365" t="s">
        <v>18892</v>
      </c>
      <c r="B18763" s="366">
        <v>2138.59</v>
      </c>
    </row>
    <row r="18764" spans="1:2">
      <c r="A18764" s="365" t="s">
        <v>18893</v>
      </c>
      <c r="B18764" s="366">
        <v>2393.67</v>
      </c>
    </row>
    <row r="18765" spans="1:2">
      <c r="A18765" s="365" t="s">
        <v>18894</v>
      </c>
      <c r="B18765" s="366">
        <v>2393.67</v>
      </c>
    </row>
    <row r="18766" spans="1:2">
      <c r="A18766" s="365" t="s">
        <v>18895</v>
      </c>
      <c r="B18766" s="366">
        <v>2871.64</v>
      </c>
    </row>
    <row r="18767" spans="1:2">
      <c r="A18767" s="365" t="s">
        <v>18896</v>
      </c>
      <c r="B18767" s="366">
        <v>2871.64</v>
      </c>
    </row>
    <row r="18768" spans="1:2">
      <c r="A18768" s="365" t="s">
        <v>18897</v>
      </c>
      <c r="B18768" s="366">
        <v>3283.64</v>
      </c>
    </row>
    <row r="18769" spans="1:2">
      <c r="A18769" s="365" t="s">
        <v>18898</v>
      </c>
      <c r="B18769" s="366">
        <v>3283.64</v>
      </c>
    </row>
    <row r="18770" spans="1:2">
      <c r="A18770" s="365" t="s">
        <v>18899</v>
      </c>
      <c r="B18770" s="366">
        <v>3772.65</v>
      </c>
    </row>
    <row r="18771" spans="1:2">
      <c r="A18771" s="365" t="s">
        <v>18900</v>
      </c>
      <c r="B18771" s="366">
        <v>3772.65</v>
      </c>
    </row>
    <row r="18772" spans="1:2">
      <c r="A18772" s="365" t="s">
        <v>18901</v>
      </c>
      <c r="B18772" s="366">
        <v>4305.3999999999996</v>
      </c>
    </row>
    <row r="18773" spans="1:2">
      <c r="A18773" s="365" t="s">
        <v>18902</v>
      </c>
      <c r="B18773" s="366">
        <v>4305.3999999999996</v>
      </c>
    </row>
    <row r="18774" spans="1:2">
      <c r="A18774" s="365" t="s">
        <v>18903</v>
      </c>
      <c r="B18774" s="366">
        <v>5661.48</v>
      </c>
    </row>
    <row r="18775" spans="1:2">
      <c r="A18775" s="365" t="s">
        <v>18904</v>
      </c>
      <c r="B18775" s="366">
        <v>5661.48</v>
      </c>
    </row>
    <row r="18776" spans="1:2">
      <c r="A18776" s="365" t="s">
        <v>18905</v>
      </c>
      <c r="B18776" s="366">
        <v>2750.1</v>
      </c>
    </row>
    <row r="18777" spans="1:2">
      <c r="A18777" s="365" t="s">
        <v>18906</v>
      </c>
      <c r="B18777" s="366">
        <v>2750.1</v>
      </c>
    </row>
    <row r="18778" spans="1:2">
      <c r="A18778" s="365" t="s">
        <v>18907</v>
      </c>
      <c r="B18778" s="366">
        <v>3728.6</v>
      </c>
    </row>
    <row r="18779" spans="1:2">
      <c r="A18779" s="365" t="s">
        <v>18908</v>
      </c>
      <c r="B18779" s="366">
        <v>3728.6</v>
      </c>
    </row>
    <row r="18780" spans="1:2">
      <c r="A18780" s="365" t="s">
        <v>18909</v>
      </c>
      <c r="B18780" s="366">
        <v>4302.6000000000004</v>
      </c>
    </row>
    <row r="18781" spans="1:2">
      <c r="A18781" s="365" t="s">
        <v>18910</v>
      </c>
      <c r="B18781" s="366">
        <v>4302.6000000000004</v>
      </c>
    </row>
    <row r="18782" spans="1:2">
      <c r="A18782" s="365" t="s">
        <v>18911</v>
      </c>
      <c r="B18782" s="366">
        <v>5109.76</v>
      </c>
    </row>
    <row r="18783" spans="1:2">
      <c r="A18783" s="365" t="s">
        <v>18912</v>
      </c>
      <c r="B18783" s="366">
        <v>5109.76</v>
      </c>
    </row>
    <row r="18784" spans="1:2">
      <c r="A18784" s="365" t="s">
        <v>18913</v>
      </c>
      <c r="B18784" s="366">
        <v>6210.9</v>
      </c>
    </row>
    <row r="18785" spans="1:2">
      <c r="A18785" s="365" t="s">
        <v>18914</v>
      </c>
      <c r="B18785" s="366">
        <v>6210.9</v>
      </c>
    </row>
    <row r="18786" spans="1:2">
      <c r="A18786" s="365" t="s">
        <v>18915</v>
      </c>
      <c r="B18786" s="366">
        <v>6254.16</v>
      </c>
    </row>
    <row r="18787" spans="1:2">
      <c r="A18787" s="365" t="s">
        <v>18916</v>
      </c>
      <c r="B18787" s="366">
        <v>6254.16</v>
      </c>
    </row>
    <row r="18788" spans="1:2">
      <c r="A18788" s="365" t="s">
        <v>18917</v>
      </c>
      <c r="B18788" s="366">
        <v>7937.45</v>
      </c>
    </row>
    <row r="18789" spans="1:2">
      <c r="A18789" s="365" t="s">
        <v>18918</v>
      </c>
      <c r="B18789" s="366">
        <v>7937.45</v>
      </c>
    </row>
    <row r="18790" spans="1:2">
      <c r="A18790" s="365" t="s">
        <v>18919</v>
      </c>
      <c r="B18790" s="366">
        <v>10341.200000000001</v>
      </c>
    </row>
    <row r="18791" spans="1:2">
      <c r="A18791" s="365" t="s">
        <v>18920</v>
      </c>
      <c r="B18791" s="366">
        <v>10341.200000000001</v>
      </c>
    </row>
    <row r="18792" spans="1:2">
      <c r="A18792" s="365" t="s">
        <v>18921</v>
      </c>
      <c r="B18792" s="366">
        <v>1133.68</v>
      </c>
    </row>
    <row r="18793" spans="1:2">
      <c r="A18793" s="365" t="s">
        <v>18922</v>
      </c>
      <c r="B18793" s="366">
        <v>1133.68</v>
      </c>
    </row>
    <row r="18794" spans="1:2">
      <c r="A18794" s="365" t="s">
        <v>18923</v>
      </c>
      <c r="B18794" s="366">
        <v>677.06</v>
      </c>
    </row>
    <row r="18795" spans="1:2">
      <c r="A18795" s="365" t="s">
        <v>18924</v>
      </c>
      <c r="B18795" s="366">
        <v>677.06</v>
      </c>
    </row>
    <row r="18796" spans="1:2">
      <c r="A18796" s="365" t="s">
        <v>18925</v>
      </c>
      <c r="B18796" s="366">
        <v>59.13</v>
      </c>
    </row>
    <row r="18797" spans="1:2">
      <c r="A18797" s="365" t="s">
        <v>18926</v>
      </c>
      <c r="B18797" s="366">
        <v>57.46</v>
      </c>
    </row>
    <row r="18798" spans="1:2">
      <c r="A18798" s="365" t="s">
        <v>18927</v>
      </c>
      <c r="B18798" s="366">
        <v>68.48</v>
      </c>
    </row>
    <row r="18799" spans="1:2">
      <c r="A18799" s="365" t="s">
        <v>18928</v>
      </c>
      <c r="B18799" s="366">
        <v>66.81</v>
      </c>
    </row>
    <row r="18800" spans="1:2">
      <c r="A18800" s="365" t="s">
        <v>18929</v>
      </c>
      <c r="B18800" s="366">
        <v>52.21</v>
      </c>
    </row>
    <row r="18801" spans="1:2">
      <c r="A18801" s="365" t="s">
        <v>18930</v>
      </c>
      <c r="B18801" s="366">
        <v>50.54</v>
      </c>
    </row>
    <row r="18802" spans="1:2">
      <c r="A18802" s="365" t="s">
        <v>18931</v>
      </c>
      <c r="B18802" s="366">
        <v>87.88</v>
      </c>
    </row>
    <row r="18803" spans="1:2">
      <c r="A18803" s="365" t="s">
        <v>18932</v>
      </c>
      <c r="B18803" s="366">
        <v>86.21</v>
      </c>
    </row>
    <row r="18804" spans="1:2">
      <c r="A18804" s="365" t="s">
        <v>18933</v>
      </c>
      <c r="B18804" s="366">
        <v>24.33</v>
      </c>
    </row>
    <row r="18805" spans="1:2">
      <c r="A18805" s="365" t="s">
        <v>18934</v>
      </c>
      <c r="B18805" s="366">
        <v>22.66</v>
      </c>
    </row>
    <row r="18806" spans="1:2">
      <c r="A18806" s="365" t="s">
        <v>18935</v>
      </c>
      <c r="B18806" s="366">
        <v>38.130000000000003</v>
      </c>
    </row>
    <row r="18807" spans="1:2">
      <c r="A18807" s="365" t="s">
        <v>18936</v>
      </c>
      <c r="B18807" s="366">
        <v>36.46</v>
      </c>
    </row>
    <row r="18808" spans="1:2">
      <c r="A18808" s="365" t="s">
        <v>18937</v>
      </c>
      <c r="B18808" s="366">
        <v>57.7</v>
      </c>
    </row>
    <row r="18809" spans="1:2">
      <c r="A18809" s="365" t="s">
        <v>18938</v>
      </c>
      <c r="B18809" s="366">
        <v>56.03</v>
      </c>
    </row>
    <row r="18810" spans="1:2">
      <c r="A18810" s="365" t="s">
        <v>18939</v>
      </c>
      <c r="B18810" s="366">
        <v>43.28</v>
      </c>
    </row>
    <row r="18811" spans="1:2">
      <c r="A18811" s="365" t="s">
        <v>18940</v>
      </c>
      <c r="B18811" s="366">
        <v>41.61</v>
      </c>
    </row>
    <row r="18812" spans="1:2">
      <c r="A18812" s="365" t="s">
        <v>18941</v>
      </c>
      <c r="B18812" s="366">
        <v>62.11</v>
      </c>
    </row>
    <row r="18813" spans="1:2">
      <c r="A18813" s="365" t="s">
        <v>18942</v>
      </c>
      <c r="B18813" s="366">
        <v>60.44</v>
      </c>
    </row>
    <row r="18814" spans="1:2">
      <c r="A18814" s="365" t="s">
        <v>18943</v>
      </c>
      <c r="B18814" s="366">
        <v>66.400000000000006</v>
      </c>
    </row>
    <row r="18815" spans="1:2">
      <c r="A18815" s="365" t="s">
        <v>18944</v>
      </c>
      <c r="B18815" s="366">
        <v>64.73</v>
      </c>
    </row>
    <row r="18816" spans="1:2">
      <c r="A18816" s="365" t="s">
        <v>18945</v>
      </c>
      <c r="B18816" s="366">
        <v>35.619999999999997</v>
      </c>
    </row>
    <row r="18817" spans="1:2">
      <c r="A18817" s="365" t="s">
        <v>18946</v>
      </c>
      <c r="B18817" s="366">
        <v>33.950000000000003</v>
      </c>
    </row>
    <row r="18818" spans="1:2">
      <c r="A18818" s="365" t="s">
        <v>18947</v>
      </c>
      <c r="B18818" s="366">
        <v>46.79</v>
      </c>
    </row>
    <row r="18819" spans="1:2">
      <c r="A18819" s="365" t="s">
        <v>18948</v>
      </c>
      <c r="B18819" s="366">
        <v>45.12</v>
      </c>
    </row>
    <row r="18820" spans="1:2">
      <c r="A18820" s="365" t="s">
        <v>18949</v>
      </c>
      <c r="B18820" s="366">
        <v>94.31</v>
      </c>
    </row>
    <row r="18821" spans="1:2">
      <c r="A18821" s="365" t="s">
        <v>18950</v>
      </c>
      <c r="B18821" s="366">
        <v>92.64</v>
      </c>
    </row>
    <row r="18822" spans="1:2">
      <c r="A18822" s="365" t="s">
        <v>18951</v>
      </c>
      <c r="B18822" s="366">
        <v>115.9</v>
      </c>
    </row>
    <row r="18823" spans="1:2">
      <c r="A18823" s="365" t="s">
        <v>18952</v>
      </c>
      <c r="B18823" s="366">
        <v>114.23</v>
      </c>
    </row>
    <row r="18824" spans="1:2">
      <c r="A18824" s="365" t="s">
        <v>18953</v>
      </c>
      <c r="B18824" s="366">
        <v>175.14</v>
      </c>
    </row>
    <row r="18825" spans="1:2">
      <c r="A18825" s="365" t="s">
        <v>18954</v>
      </c>
      <c r="B18825" s="366">
        <v>173.47</v>
      </c>
    </row>
    <row r="18826" spans="1:2">
      <c r="A18826" s="365" t="s">
        <v>18955</v>
      </c>
      <c r="B18826" s="366">
        <v>104.15</v>
      </c>
    </row>
    <row r="18827" spans="1:2">
      <c r="A18827" s="365" t="s">
        <v>18956</v>
      </c>
      <c r="B18827" s="366">
        <v>102.48</v>
      </c>
    </row>
    <row r="18828" spans="1:2">
      <c r="A18828" s="365" t="s">
        <v>18957</v>
      </c>
      <c r="B18828" s="366">
        <v>171.32</v>
      </c>
    </row>
    <row r="18829" spans="1:2">
      <c r="A18829" s="365" t="s">
        <v>18958</v>
      </c>
      <c r="B18829" s="366">
        <v>162.72999999999999</v>
      </c>
    </row>
    <row r="18830" spans="1:2">
      <c r="A18830" s="365" t="s">
        <v>18959</v>
      </c>
      <c r="B18830" s="366">
        <v>373.2</v>
      </c>
    </row>
    <row r="18831" spans="1:2">
      <c r="A18831" s="365" t="s">
        <v>18960</v>
      </c>
      <c r="B18831" s="366">
        <v>364.61</v>
      </c>
    </row>
    <row r="18832" spans="1:2">
      <c r="A18832" s="365" t="s">
        <v>18961</v>
      </c>
      <c r="B18832" s="366">
        <v>658.94</v>
      </c>
    </row>
    <row r="18833" spans="1:2">
      <c r="A18833" s="365" t="s">
        <v>18962</v>
      </c>
      <c r="B18833" s="366">
        <v>650.35</v>
      </c>
    </row>
    <row r="18834" spans="1:2">
      <c r="A18834" s="365" t="s">
        <v>18963</v>
      </c>
      <c r="B18834" s="366">
        <v>109.94</v>
      </c>
    </row>
    <row r="18835" spans="1:2">
      <c r="A18835" s="365" t="s">
        <v>18964</v>
      </c>
      <c r="B18835" s="366">
        <v>106.62</v>
      </c>
    </row>
    <row r="18836" spans="1:2">
      <c r="A18836" s="365" t="s">
        <v>18965</v>
      </c>
      <c r="B18836" s="366">
        <v>5.52</v>
      </c>
    </row>
    <row r="18837" spans="1:2">
      <c r="A18837" s="365" t="s">
        <v>18966</v>
      </c>
      <c r="B18837" s="366">
        <v>5.19</v>
      </c>
    </row>
    <row r="18838" spans="1:2">
      <c r="A18838" s="365" t="s">
        <v>18967</v>
      </c>
      <c r="B18838" s="366">
        <v>47.92</v>
      </c>
    </row>
    <row r="18839" spans="1:2">
      <c r="A18839" s="365" t="s">
        <v>18968</v>
      </c>
      <c r="B18839" s="366">
        <v>45.91</v>
      </c>
    </row>
    <row r="18840" spans="1:2">
      <c r="A18840" s="365" t="s">
        <v>18969</v>
      </c>
      <c r="B18840" s="366">
        <v>34.42</v>
      </c>
    </row>
    <row r="18841" spans="1:2">
      <c r="A18841" s="365" t="s">
        <v>18970</v>
      </c>
      <c r="B18841" s="366">
        <v>29.82</v>
      </c>
    </row>
    <row r="18842" spans="1:2">
      <c r="A18842" s="365" t="s">
        <v>18971</v>
      </c>
      <c r="B18842" s="366">
        <v>58</v>
      </c>
    </row>
    <row r="18843" spans="1:2">
      <c r="A18843" s="365" t="s">
        <v>18972</v>
      </c>
      <c r="B18843" s="366">
        <v>58</v>
      </c>
    </row>
    <row r="18844" spans="1:2">
      <c r="A18844" s="365" t="s">
        <v>18973</v>
      </c>
      <c r="B18844" s="366">
        <v>40</v>
      </c>
    </row>
    <row r="18845" spans="1:2">
      <c r="A18845" s="365" t="s">
        <v>18974</v>
      </c>
      <c r="B18845" s="366">
        <v>40</v>
      </c>
    </row>
    <row r="18846" spans="1:2">
      <c r="A18846" s="365" t="s">
        <v>18975</v>
      </c>
      <c r="B18846" s="366">
        <v>40</v>
      </c>
    </row>
    <row r="18847" spans="1:2">
      <c r="A18847" s="365" t="s">
        <v>18976</v>
      </c>
      <c r="B18847" s="366">
        <v>40</v>
      </c>
    </row>
    <row r="18848" spans="1:2">
      <c r="A18848" s="365" t="s">
        <v>18977</v>
      </c>
      <c r="B18848" s="366">
        <v>45.71</v>
      </c>
    </row>
    <row r="18849" spans="1:2">
      <c r="A18849" s="365" t="s">
        <v>18978</v>
      </c>
      <c r="B18849" s="366">
        <v>45.71</v>
      </c>
    </row>
    <row r="18850" spans="1:2">
      <c r="A18850" s="365" t="s">
        <v>18979</v>
      </c>
      <c r="B18850" s="366">
        <v>68</v>
      </c>
    </row>
    <row r="18851" spans="1:2">
      <c r="A18851" s="365" t="s">
        <v>18980</v>
      </c>
      <c r="B18851" s="366">
        <v>68</v>
      </c>
    </row>
    <row r="18852" spans="1:2">
      <c r="A18852" s="365" t="s">
        <v>18981</v>
      </c>
      <c r="B18852" s="366">
        <v>125.94</v>
      </c>
    </row>
    <row r="18853" spans="1:2">
      <c r="A18853" s="365" t="s">
        <v>18982</v>
      </c>
      <c r="B18853" s="366">
        <v>125.94</v>
      </c>
    </row>
    <row r="18854" spans="1:2">
      <c r="A18854" s="365" t="s">
        <v>18983</v>
      </c>
      <c r="B18854" s="366">
        <v>150.32</v>
      </c>
    </row>
    <row r="18855" spans="1:2">
      <c r="A18855" s="365" t="s">
        <v>18984</v>
      </c>
      <c r="B18855" s="366">
        <v>150.32</v>
      </c>
    </row>
    <row r="18856" spans="1:2">
      <c r="A18856" s="365" t="s">
        <v>18985</v>
      </c>
      <c r="B18856" s="366">
        <v>156.43</v>
      </c>
    </row>
    <row r="18857" spans="1:2">
      <c r="A18857" s="365" t="s">
        <v>18986</v>
      </c>
      <c r="B18857" s="366">
        <v>156.43</v>
      </c>
    </row>
    <row r="18858" spans="1:2">
      <c r="A18858" s="365" t="s">
        <v>18987</v>
      </c>
      <c r="B18858" s="366">
        <v>56.67</v>
      </c>
    </row>
    <row r="18859" spans="1:2">
      <c r="A18859" s="365" t="s">
        <v>18988</v>
      </c>
      <c r="B18859" s="366">
        <v>56.67</v>
      </c>
    </row>
    <row r="18860" spans="1:2">
      <c r="A18860" s="365" t="s">
        <v>18989</v>
      </c>
      <c r="B18860" s="366">
        <v>180.2</v>
      </c>
    </row>
    <row r="18861" spans="1:2">
      <c r="A18861" s="365" t="s">
        <v>18990</v>
      </c>
      <c r="B18861" s="366">
        <v>67.34</v>
      </c>
    </row>
    <row r="18862" spans="1:2">
      <c r="A18862" s="365" t="s">
        <v>18991</v>
      </c>
      <c r="B18862" s="366">
        <v>53.42</v>
      </c>
    </row>
    <row r="18863" spans="1:2">
      <c r="A18863" s="365" t="s">
        <v>18992</v>
      </c>
      <c r="B18863" s="366">
        <v>176.96</v>
      </c>
    </row>
    <row r="18864" spans="1:2">
      <c r="A18864" s="365" t="s">
        <v>18993</v>
      </c>
      <c r="B18864" s="366">
        <v>64.099999999999994</v>
      </c>
    </row>
    <row r="18865" spans="1:2">
      <c r="A18865" s="365" t="s">
        <v>18994</v>
      </c>
      <c r="B18865" s="366">
        <v>50.18</v>
      </c>
    </row>
    <row r="18866" spans="1:2">
      <c r="A18866" s="365" t="s">
        <v>18995</v>
      </c>
      <c r="B18866" s="366">
        <v>209.16</v>
      </c>
    </row>
    <row r="18867" spans="1:2">
      <c r="A18867" s="365" t="s">
        <v>18996</v>
      </c>
      <c r="B18867" s="366">
        <v>74.52</v>
      </c>
    </row>
    <row r="18868" spans="1:2">
      <c r="A18868" s="365" t="s">
        <v>18997</v>
      </c>
      <c r="B18868" s="366">
        <v>57.88</v>
      </c>
    </row>
    <row r="18869" spans="1:2">
      <c r="A18869" s="365" t="s">
        <v>18998</v>
      </c>
      <c r="B18869" s="366">
        <v>205.92</v>
      </c>
    </row>
    <row r="18870" spans="1:2">
      <c r="A18870" s="365" t="s">
        <v>18999</v>
      </c>
      <c r="B18870" s="366">
        <v>71.28</v>
      </c>
    </row>
    <row r="18871" spans="1:2">
      <c r="A18871" s="365" t="s">
        <v>19000</v>
      </c>
      <c r="B18871" s="366">
        <v>54.64</v>
      </c>
    </row>
    <row r="18872" spans="1:2">
      <c r="A18872" s="365" t="s">
        <v>19001</v>
      </c>
      <c r="B18872" s="366">
        <v>245.12</v>
      </c>
    </row>
    <row r="18873" spans="1:2">
      <c r="A18873" s="365" t="s">
        <v>19002</v>
      </c>
      <c r="B18873" s="366">
        <v>81.28</v>
      </c>
    </row>
    <row r="18874" spans="1:2">
      <c r="A18874" s="365" t="s">
        <v>19003</v>
      </c>
      <c r="B18874" s="366">
        <v>60.83</v>
      </c>
    </row>
    <row r="18875" spans="1:2">
      <c r="A18875" s="365" t="s">
        <v>19004</v>
      </c>
      <c r="B18875" s="366">
        <v>241.88</v>
      </c>
    </row>
    <row r="18876" spans="1:2">
      <c r="A18876" s="365" t="s">
        <v>19005</v>
      </c>
      <c r="B18876" s="366">
        <v>78.040000000000006</v>
      </c>
    </row>
    <row r="18877" spans="1:2">
      <c r="A18877" s="365" t="s">
        <v>19006</v>
      </c>
      <c r="B18877" s="366">
        <v>57.59</v>
      </c>
    </row>
    <row r="18878" spans="1:2">
      <c r="A18878" s="365" t="s">
        <v>19007</v>
      </c>
      <c r="B18878" s="366">
        <v>198.72</v>
      </c>
    </row>
    <row r="18879" spans="1:2">
      <c r="A18879" s="365" t="s">
        <v>19008</v>
      </c>
      <c r="B18879" s="366">
        <v>76.7</v>
      </c>
    </row>
    <row r="18880" spans="1:2">
      <c r="A18880" s="365" t="s">
        <v>19009</v>
      </c>
      <c r="B18880" s="366">
        <v>60.41</v>
      </c>
    </row>
    <row r="18881" spans="1:2">
      <c r="A18881" s="365" t="s">
        <v>19010</v>
      </c>
      <c r="B18881" s="366">
        <v>195.48</v>
      </c>
    </row>
    <row r="18882" spans="1:2">
      <c r="A18882" s="365" t="s">
        <v>19011</v>
      </c>
      <c r="B18882" s="366">
        <v>73.459999999999994</v>
      </c>
    </row>
    <row r="18883" spans="1:2">
      <c r="A18883" s="365" t="s">
        <v>19012</v>
      </c>
      <c r="B18883" s="366">
        <v>57.17</v>
      </c>
    </row>
    <row r="18884" spans="1:2">
      <c r="A18884" s="365" t="s">
        <v>19013</v>
      </c>
      <c r="B18884" s="366">
        <v>218.9</v>
      </c>
    </row>
    <row r="18885" spans="1:2">
      <c r="A18885" s="365" t="s">
        <v>19014</v>
      </c>
      <c r="B18885" s="366">
        <v>79.39</v>
      </c>
    </row>
    <row r="18886" spans="1:2">
      <c r="A18886" s="365" t="s">
        <v>19015</v>
      </c>
      <c r="B18886" s="366">
        <v>61.09</v>
      </c>
    </row>
    <row r="18887" spans="1:2">
      <c r="A18887" s="365" t="s">
        <v>19016</v>
      </c>
      <c r="B18887" s="366">
        <v>215.66</v>
      </c>
    </row>
    <row r="18888" spans="1:2">
      <c r="A18888" s="365" t="s">
        <v>19017</v>
      </c>
      <c r="B18888" s="366">
        <v>76.150000000000006</v>
      </c>
    </row>
    <row r="18889" spans="1:2">
      <c r="A18889" s="365" t="s">
        <v>19018</v>
      </c>
      <c r="B18889" s="366">
        <v>57.85</v>
      </c>
    </row>
    <row r="18890" spans="1:2">
      <c r="A18890" s="365" t="s">
        <v>19019</v>
      </c>
      <c r="B18890" s="366">
        <v>253.13</v>
      </c>
    </row>
    <row r="18891" spans="1:2">
      <c r="A18891" s="365" t="s">
        <v>19020</v>
      </c>
      <c r="B18891" s="366">
        <v>93.26</v>
      </c>
    </row>
    <row r="18892" spans="1:2">
      <c r="A18892" s="365" t="s">
        <v>19021</v>
      </c>
      <c r="B18892" s="366">
        <v>71.69</v>
      </c>
    </row>
    <row r="18893" spans="1:2">
      <c r="A18893" s="365" t="s">
        <v>19022</v>
      </c>
      <c r="B18893" s="366">
        <v>249.89</v>
      </c>
    </row>
    <row r="18894" spans="1:2">
      <c r="A18894" s="365" t="s">
        <v>19023</v>
      </c>
      <c r="B18894" s="366">
        <v>90.02</v>
      </c>
    </row>
    <row r="18895" spans="1:2">
      <c r="A18895" s="365" t="s">
        <v>19024</v>
      </c>
      <c r="B18895" s="366">
        <v>68.45</v>
      </c>
    </row>
    <row r="18896" spans="1:2">
      <c r="A18896" s="365" t="s">
        <v>19025</v>
      </c>
      <c r="B18896" s="366">
        <v>290.05</v>
      </c>
    </row>
    <row r="18897" spans="1:2">
      <c r="A18897" s="365" t="s">
        <v>19026</v>
      </c>
      <c r="B18897" s="366">
        <v>96.92</v>
      </c>
    </row>
    <row r="18898" spans="1:2">
      <c r="A18898" s="365" t="s">
        <v>19027</v>
      </c>
      <c r="B18898" s="366">
        <v>72.84</v>
      </c>
    </row>
    <row r="18899" spans="1:2">
      <c r="A18899" s="365" t="s">
        <v>19028</v>
      </c>
      <c r="B18899" s="366">
        <v>286.81</v>
      </c>
    </row>
    <row r="18900" spans="1:2">
      <c r="A18900" s="365" t="s">
        <v>19029</v>
      </c>
      <c r="B18900" s="366">
        <v>93.68</v>
      </c>
    </row>
    <row r="18901" spans="1:2">
      <c r="A18901" s="365" t="s">
        <v>19030</v>
      </c>
      <c r="B18901" s="366">
        <v>69.599999999999994</v>
      </c>
    </row>
    <row r="18902" spans="1:2">
      <c r="A18902" s="365" t="s">
        <v>19031</v>
      </c>
      <c r="B18902" s="366">
        <v>539.28</v>
      </c>
    </row>
    <row r="18903" spans="1:2">
      <c r="A18903" s="365" t="s">
        <v>19032</v>
      </c>
      <c r="B18903" s="366">
        <v>224.85</v>
      </c>
    </row>
    <row r="18904" spans="1:2">
      <c r="A18904" s="365" t="s">
        <v>19033</v>
      </c>
      <c r="B18904" s="366">
        <v>178.45</v>
      </c>
    </row>
    <row r="18905" spans="1:2">
      <c r="A18905" s="365" t="s">
        <v>19034</v>
      </c>
      <c r="B18905" s="366">
        <v>536.04</v>
      </c>
    </row>
    <row r="18906" spans="1:2">
      <c r="A18906" s="365" t="s">
        <v>19035</v>
      </c>
      <c r="B18906" s="366">
        <v>221.61</v>
      </c>
    </row>
    <row r="18907" spans="1:2">
      <c r="A18907" s="365" t="s">
        <v>19036</v>
      </c>
      <c r="B18907" s="366">
        <v>175.21</v>
      </c>
    </row>
    <row r="18908" spans="1:2">
      <c r="A18908" s="365" t="s">
        <v>19037</v>
      </c>
      <c r="B18908" s="366">
        <v>279.24</v>
      </c>
    </row>
    <row r="18909" spans="1:2">
      <c r="A18909" s="365" t="s">
        <v>19038</v>
      </c>
      <c r="B18909" s="366">
        <v>103.05</v>
      </c>
    </row>
    <row r="18910" spans="1:2">
      <c r="A18910" s="365" t="s">
        <v>19039</v>
      </c>
      <c r="B18910" s="366">
        <v>79.42</v>
      </c>
    </row>
    <row r="18911" spans="1:2">
      <c r="A18911" s="365" t="s">
        <v>19040</v>
      </c>
      <c r="B18911" s="366">
        <v>276</v>
      </c>
    </row>
    <row r="18912" spans="1:2">
      <c r="A18912" s="365" t="s">
        <v>19041</v>
      </c>
      <c r="B18912" s="366">
        <v>99.81</v>
      </c>
    </row>
    <row r="18913" spans="1:2">
      <c r="A18913" s="365" t="s">
        <v>19042</v>
      </c>
      <c r="B18913" s="366">
        <v>76.180000000000007</v>
      </c>
    </row>
    <row r="18914" spans="1:2">
      <c r="A18914" s="365" t="s">
        <v>19043</v>
      </c>
      <c r="B18914" s="366">
        <v>454.5</v>
      </c>
    </row>
    <row r="18915" spans="1:2">
      <c r="A18915" s="365" t="s">
        <v>19044</v>
      </c>
      <c r="B18915" s="366">
        <v>121.98</v>
      </c>
    </row>
    <row r="18916" spans="1:2">
      <c r="A18916" s="365" t="s">
        <v>19045</v>
      </c>
      <c r="B18916" s="366">
        <v>80.84</v>
      </c>
    </row>
    <row r="18917" spans="1:2">
      <c r="A18917" s="365" t="s">
        <v>19046</v>
      </c>
      <c r="B18917" s="366">
        <v>451.26</v>
      </c>
    </row>
    <row r="18918" spans="1:2">
      <c r="A18918" s="365" t="s">
        <v>19047</v>
      </c>
      <c r="B18918" s="366">
        <v>118.74</v>
      </c>
    </row>
    <row r="18919" spans="1:2">
      <c r="A18919" s="365" t="s">
        <v>19048</v>
      </c>
      <c r="B18919" s="366">
        <v>77.599999999999994</v>
      </c>
    </row>
    <row r="18920" spans="1:2">
      <c r="A18920" s="365" t="s">
        <v>19049</v>
      </c>
      <c r="B18920" s="366">
        <v>218.34</v>
      </c>
    </row>
    <row r="18921" spans="1:2">
      <c r="A18921" s="365" t="s">
        <v>19050</v>
      </c>
      <c r="B18921" s="366">
        <v>79.52</v>
      </c>
    </row>
    <row r="18922" spans="1:2">
      <c r="A18922" s="365" t="s">
        <v>19051</v>
      </c>
      <c r="B18922" s="366">
        <v>61.29</v>
      </c>
    </row>
    <row r="18923" spans="1:2">
      <c r="A18923" s="365" t="s">
        <v>19052</v>
      </c>
      <c r="B18923" s="366">
        <v>215.1</v>
      </c>
    </row>
    <row r="18924" spans="1:2">
      <c r="A18924" s="365" t="s">
        <v>19053</v>
      </c>
      <c r="B18924" s="366">
        <v>76.28</v>
      </c>
    </row>
    <row r="18925" spans="1:2">
      <c r="A18925" s="365" t="s">
        <v>19054</v>
      </c>
      <c r="B18925" s="366">
        <v>58.05</v>
      </c>
    </row>
    <row r="18926" spans="1:2">
      <c r="A18926" s="365" t="s">
        <v>19055</v>
      </c>
      <c r="B18926" s="366">
        <v>229.98</v>
      </c>
    </row>
    <row r="18927" spans="1:2">
      <c r="A18927" s="365" t="s">
        <v>19056</v>
      </c>
      <c r="B18927" s="366">
        <v>84.02</v>
      </c>
    </row>
    <row r="18928" spans="1:2">
      <c r="A18928" s="365" t="s">
        <v>19057</v>
      </c>
      <c r="B18928" s="366">
        <v>65.13</v>
      </c>
    </row>
    <row r="18929" spans="1:2">
      <c r="A18929" s="365" t="s">
        <v>19058</v>
      </c>
      <c r="B18929" s="366">
        <v>226.74</v>
      </c>
    </row>
    <row r="18930" spans="1:2">
      <c r="A18930" s="365" t="s">
        <v>19059</v>
      </c>
      <c r="B18930" s="366">
        <v>80.78</v>
      </c>
    </row>
    <row r="18931" spans="1:2">
      <c r="A18931" s="365" t="s">
        <v>19060</v>
      </c>
      <c r="B18931" s="366">
        <v>61.89</v>
      </c>
    </row>
    <row r="18932" spans="1:2">
      <c r="A18932" s="365" t="s">
        <v>19061</v>
      </c>
      <c r="B18932" s="366">
        <v>243.05</v>
      </c>
    </row>
    <row r="18933" spans="1:2">
      <c r="A18933" s="365" t="s">
        <v>19062</v>
      </c>
      <c r="B18933" s="366">
        <v>92.35</v>
      </c>
    </row>
    <row r="18934" spans="1:2">
      <c r="A18934" s="365" t="s">
        <v>19063</v>
      </c>
      <c r="B18934" s="366">
        <v>72.25</v>
      </c>
    </row>
    <row r="18935" spans="1:2">
      <c r="A18935" s="365" t="s">
        <v>19064</v>
      </c>
      <c r="B18935" s="366">
        <v>239.81</v>
      </c>
    </row>
    <row r="18936" spans="1:2">
      <c r="A18936" s="365" t="s">
        <v>19065</v>
      </c>
      <c r="B18936" s="366">
        <v>89.11</v>
      </c>
    </row>
    <row r="18937" spans="1:2">
      <c r="A18937" s="365" t="s">
        <v>19066</v>
      </c>
      <c r="B18937" s="366">
        <v>69.010000000000005</v>
      </c>
    </row>
    <row r="18938" spans="1:2">
      <c r="A18938" s="365" t="s">
        <v>19067</v>
      </c>
      <c r="B18938" s="366">
        <v>324.56</v>
      </c>
    </row>
    <row r="18939" spans="1:2">
      <c r="A18939" s="365" t="s">
        <v>19068</v>
      </c>
      <c r="B18939" s="366">
        <v>105.76</v>
      </c>
    </row>
    <row r="18940" spans="1:2">
      <c r="A18940" s="365" t="s">
        <v>19069</v>
      </c>
      <c r="B18940" s="366">
        <v>77.569999999999993</v>
      </c>
    </row>
    <row r="18941" spans="1:2">
      <c r="A18941" s="365" t="s">
        <v>19070</v>
      </c>
      <c r="B18941" s="366">
        <v>321.32</v>
      </c>
    </row>
    <row r="18942" spans="1:2">
      <c r="A18942" s="365" t="s">
        <v>19071</v>
      </c>
      <c r="B18942" s="366">
        <v>102.52</v>
      </c>
    </row>
    <row r="18943" spans="1:2">
      <c r="A18943" s="365" t="s">
        <v>19072</v>
      </c>
      <c r="B18943" s="366">
        <v>74.33</v>
      </c>
    </row>
    <row r="18944" spans="1:2">
      <c r="A18944" s="365" t="s">
        <v>19073</v>
      </c>
      <c r="B18944" s="366">
        <v>423.88</v>
      </c>
    </row>
    <row r="18945" spans="1:2">
      <c r="A18945" s="365" t="s">
        <v>19074</v>
      </c>
      <c r="B18945" s="366">
        <v>109.77</v>
      </c>
    </row>
    <row r="18946" spans="1:2">
      <c r="A18946" s="365" t="s">
        <v>19075</v>
      </c>
      <c r="B18946" s="366">
        <v>93.13</v>
      </c>
    </row>
    <row r="18947" spans="1:2">
      <c r="A18947" s="365" t="s">
        <v>19076</v>
      </c>
      <c r="B18947" s="366">
        <v>420.64</v>
      </c>
    </row>
    <row r="18948" spans="1:2">
      <c r="A18948" s="365" t="s">
        <v>19077</v>
      </c>
      <c r="B18948" s="366">
        <v>106.53</v>
      </c>
    </row>
    <row r="18949" spans="1:2">
      <c r="A18949" s="365" t="s">
        <v>19078</v>
      </c>
      <c r="B18949" s="366">
        <v>89.89</v>
      </c>
    </row>
    <row r="18950" spans="1:2">
      <c r="A18950" s="365" t="s">
        <v>19079</v>
      </c>
      <c r="B18950" s="366">
        <v>311.97000000000003</v>
      </c>
    </row>
    <row r="18951" spans="1:2">
      <c r="A18951" s="365" t="s">
        <v>19080</v>
      </c>
      <c r="B18951" s="366">
        <v>112.87</v>
      </c>
    </row>
    <row r="18952" spans="1:2">
      <c r="A18952" s="365" t="s">
        <v>19081</v>
      </c>
      <c r="B18952" s="366">
        <v>87.44</v>
      </c>
    </row>
    <row r="18953" spans="1:2">
      <c r="A18953" s="365" t="s">
        <v>19082</v>
      </c>
      <c r="B18953" s="366">
        <v>308.73</v>
      </c>
    </row>
    <row r="18954" spans="1:2">
      <c r="A18954" s="365" t="s">
        <v>19083</v>
      </c>
      <c r="B18954" s="366">
        <v>109.63</v>
      </c>
    </row>
    <row r="18955" spans="1:2">
      <c r="A18955" s="365" t="s">
        <v>19084</v>
      </c>
      <c r="B18955" s="366">
        <v>84.2</v>
      </c>
    </row>
    <row r="18956" spans="1:2">
      <c r="A18956" s="365" t="s">
        <v>19085</v>
      </c>
      <c r="B18956" s="366">
        <v>344.3</v>
      </c>
    </row>
    <row r="18957" spans="1:2">
      <c r="A18957" s="365" t="s">
        <v>19086</v>
      </c>
      <c r="B18957" s="366">
        <v>126.76</v>
      </c>
    </row>
    <row r="18958" spans="1:2">
      <c r="A18958" s="365" t="s">
        <v>19087</v>
      </c>
      <c r="B18958" s="366">
        <v>97.6</v>
      </c>
    </row>
    <row r="18959" spans="1:2">
      <c r="A18959" s="365" t="s">
        <v>19088</v>
      </c>
      <c r="B18959" s="366">
        <v>341.06</v>
      </c>
    </row>
    <row r="18960" spans="1:2">
      <c r="A18960" s="365" t="s">
        <v>19089</v>
      </c>
      <c r="B18960" s="366">
        <v>123.52</v>
      </c>
    </row>
    <row r="18961" spans="1:2">
      <c r="A18961" s="365" t="s">
        <v>19090</v>
      </c>
      <c r="B18961" s="366">
        <v>94.36</v>
      </c>
    </row>
    <row r="18962" spans="1:2">
      <c r="A18962" s="365" t="s">
        <v>19091</v>
      </c>
      <c r="B18962" s="366">
        <v>500.74</v>
      </c>
    </row>
    <row r="18963" spans="1:2">
      <c r="A18963" s="365" t="s">
        <v>19092</v>
      </c>
      <c r="B18963" s="366">
        <v>183.4</v>
      </c>
    </row>
    <row r="18964" spans="1:2">
      <c r="A18964" s="365" t="s">
        <v>19093</v>
      </c>
      <c r="B18964" s="366">
        <v>138.71</v>
      </c>
    </row>
    <row r="18965" spans="1:2">
      <c r="A18965" s="365" t="s">
        <v>19094</v>
      </c>
      <c r="B18965" s="366">
        <v>497.5</v>
      </c>
    </row>
    <row r="18966" spans="1:2">
      <c r="A18966" s="365" t="s">
        <v>19095</v>
      </c>
      <c r="B18966" s="366">
        <v>180.16</v>
      </c>
    </row>
    <row r="18967" spans="1:2">
      <c r="A18967" s="365" t="s">
        <v>19096</v>
      </c>
      <c r="B18967" s="366">
        <v>135.47</v>
      </c>
    </row>
    <row r="18968" spans="1:2">
      <c r="A18968" s="365" t="s">
        <v>19097</v>
      </c>
      <c r="B18968" s="366">
        <v>371.27</v>
      </c>
    </row>
    <row r="18969" spans="1:2">
      <c r="A18969" s="365" t="s">
        <v>19098</v>
      </c>
      <c r="B18969" s="366">
        <v>117.05</v>
      </c>
    </row>
    <row r="18970" spans="1:2">
      <c r="A18970" s="365" t="s">
        <v>19099</v>
      </c>
      <c r="B18970" s="366">
        <v>84.61</v>
      </c>
    </row>
    <row r="18971" spans="1:2">
      <c r="A18971" s="365" t="s">
        <v>19100</v>
      </c>
      <c r="B18971" s="366">
        <v>368.03</v>
      </c>
    </row>
    <row r="18972" spans="1:2">
      <c r="A18972" s="365" t="s">
        <v>19101</v>
      </c>
      <c r="B18972" s="366">
        <v>113.81</v>
      </c>
    </row>
    <row r="18973" spans="1:2">
      <c r="A18973" s="365" t="s">
        <v>19102</v>
      </c>
      <c r="B18973" s="366">
        <v>81.37</v>
      </c>
    </row>
    <row r="18974" spans="1:2">
      <c r="A18974" s="365" t="s">
        <v>19103</v>
      </c>
      <c r="B18974" s="366">
        <v>116.85</v>
      </c>
    </row>
    <row r="18975" spans="1:2">
      <c r="A18975" s="365" t="s">
        <v>19104</v>
      </c>
      <c r="B18975" s="366">
        <v>54.23</v>
      </c>
    </row>
    <row r="18976" spans="1:2">
      <c r="A18976" s="365" t="s">
        <v>19105</v>
      </c>
      <c r="B18976" s="366">
        <v>46.22</v>
      </c>
    </row>
    <row r="18977" spans="1:2">
      <c r="A18977" s="365" t="s">
        <v>19106</v>
      </c>
      <c r="B18977" s="366">
        <v>113.61</v>
      </c>
    </row>
    <row r="18978" spans="1:2">
      <c r="A18978" s="365" t="s">
        <v>19107</v>
      </c>
      <c r="B18978" s="366">
        <v>50.99</v>
      </c>
    </row>
    <row r="18979" spans="1:2">
      <c r="A18979" s="365" t="s">
        <v>19108</v>
      </c>
      <c r="B18979" s="366">
        <v>42.98</v>
      </c>
    </row>
    <row r="18980" spans="1:2">
      <c r="A18980" s="365" t="s">
        <v>19109</v>
      </c>
      <c r="B18980" s="366">
        <v>65.790000000000006</v>
      </c>
    </row>
    <row r="18981" spans="1:2">
      <c r="A18981" s="365" t="s">
        <v>19110</v>
      </c>
      <c r="B18981" s="366">
        <v>14.98</v>
      </c>
    </row>
    <row r="18982" spans="1:2">
      <c r="A18982" s="365" t="s">
        <v>19111</v>
      </c>
      <c r="B18982" s="366">
        <v>9.0299999999999994</v>
      </c>
    </row>
    <row r="18983" spans="1:2">
      <c r="A18983" s="365" t="s">
        <v>19112</v>
      </c>
      <c r="B18983" s="366">
        <v>65.790000000000006</v>
      </c>
    </row>
    <row r="18984" spans="1:2">
      <c r="A18984" s="365" t="s">
        <v>19113</v>
      </c>
      <c r="B18984" s="366">
        <v>14.98</v>
      </c>
    </row>
    <row r="18985" spans="1:2">
      <c r="A18985" s="365" t="s">
        <v>19114</v>
      </c>
      <c r="B18985" s="366">
        <v>9.0299999999999994</v>
      </c>
    </row>
    <row r="18986" spans="1:2">
      <c r="A18986" s="365" t="s">
        <v>19115</v>
      </c>
      <c r="B18986" s="366">
        <v>90.03</v>
      </c>
    </row>
    <row r="18987" spans="1:2">
      <c r="A18987" s="365" t="s">
        <v>19116</v>
      </c>
      <c r="B18987" s="366">
        <v>39.22</v>
      </c>
    </row>
    <row r="18988" spans="1:2">
      <c r="A18988" s="365" t="s">
        <v>19117</v>
      </c>
      <c r="B18988" s="366">
        <v>33.270000000000003</v>
      </c>
    </row>
    <row r="18989" spans="1:2">
      <c r="A18989" s="365" t="s">
        <v>19118</v>
      </c>
      <c r="B18989" s="366">
        <v>86.79</v>
      </c>
    </row>
    <row r="18990" spans="1:2">
      <c r="A18990" s="365" t="s">
        <v>19119</v>
      </c>
      <c r="B18990" s="366">
        <v>35.979999999999997</v>
      </c>
    </row>
    <row r="18991" spans="1:2">
      <c r="A18991" s="365" t="s">
        <v>19120</v>
      </c>
      <c r="B18991" s="366">
        <v>30.03</v>
      </c>
    </row>
    <row r="18992" spans="1:2">
      <c r="A18992" s="365" t="s">
        <v>19121</v>
      </c>
      <c r="B18992" s="366">
        <v>74.88</v>
      </c>
    </row>
    <row r="18993" spans="1:2">
      <c r="A18993" s="365" t="s">
        <v>19122</v>
      </c>
      <c r="B18993" s="366">
        <v>35.49</v>
      </c>
    </row>
    <row r="18994" spans="1:2">
      <c r="A18994" s="365" t="s">
        <v>19123</v>
      </c>
      <c r="B18994" s="366">
        <v>30.99</v>
      </c>
    </row>
    <row r="18995" spans="1:2">
      <c r="A18995" s="365" t="s">
        <v>19124</v>
      </c>
      <c r="B18995" s="366">
        <v>71.64</v>
      </c>
    </row>
    <row r="18996" spans="1:2">
      <c r="A18996" s="365" t="s">
        <v>19125</v>
      </c>
      <c r="B18996" s="366">
        <v>32.25</v>
      </c>
    </row>
    <row r="18997" spans="1:2">
      <c r="A18997" s="365" t="s">
        <v>19126</v>
      </c>
      <c r="B18997" s="366">
        <v>27.75</v>
      </c>
    </row>
    <row r="18998" spans="1:2">
      <c r="A18998" s="365" t="s">
        <v>24</v>
      </c>
      <c r="B18998" s="366">
        <v>50.64</v>
      </c>
    </row>
    <row r="18999" spans="1:2">
      <c r="A18999" s="365" t="s">
        <v>19127</v>
      </c>
      <c r="B18999" s="366">
        <v>11.25</v>
      </c>
    </row>
    <row r="19000" spans="1:2">
      <c r="A19000" s="365" t="s">
        <v>26</v>
      </c>
      <c r="B19000" s="366">
        <v>6.75</v>
      </c>
    </row>
    <row r="19001" spans="1:2">
      <c r="A19001" s="365" t="s">
        <v>19128</v>
      </c>
      <c r="B19001" s="366">
        <v>50.64</v>
      </c>
    </row>
    <row r="19002" spans="1:2">
      <c r="A19002" s="365" t="s">
        <v>19129</v>
      </c>
      <c r="B19002" s="366">
        <v>11.25</v>
      </c>
    </row>
    <row r="19003" spans="1:2">
      <c r="A19003" s="365" t="s">
        <v>19130</v>
      </c>
      <c r="B19003" s="366">
        <v>6.75</v>
      </c>
    </row>
    <row r="19004" spans="1:2">
      <c r="A19004" s="365" t="s">
        <v>19131</v>
      </c>
      <c r="B19004" s="366">
        <v>91.84</v>
      </c>
    </row>
    <row r="19005" spans="1:2">
      <c r="A19005" s="365" t="s">
        <v>19132</v>
      </c>
      <c r="B19005" s="366">
        <v>39.29</v>
      </c>
    </row>
    <row r="19006" spans="1:2">
      <c r="A19006" s="365" t="s">
        <v>19133</v>
      </c>
      <c r="B19006" s="366">
        <v>33.380000000000003</v>
      </c>
    </row>
    <row r="19007" spans="1:2">
      <c r="A19007" s="365" t="s">
        <v>19134</v>
      </c>
      <c r="B19007" s="366">
        <v>88.6</v>
      </c>
    </row>
    <row r="19008" spans="1:2">
      <c r="A19008" s="365" t="s">
        <v>19135</v>
      </c>
      <c r="B19008" s="366">
        <v>36.049999999999997</v>
      </c>
    </row>
    <row r="19009" spans="1:2">
      <c r="A19009" s="365" t="s">
        <v>19136</v>
      </c>
      <c r="B19009" s="366">
        <v>30.14</v>
      </c>
    </row>
    <row r="19010" spans="1:2">
      <c r="A19010" s="365" t="s">
        <v>19137</v>
      </c>
      <c r="B19010" s="366">
        <v>94.29</v>
      </c>
    </row>
    <row r="19011" spans="1:2">
      <c r="A19011" s="365" t="s">
        <v>19138</v>
      </c>
      <c r="B19011" s="366">
        <v>40.9</v>
      </c>
    </row>
    <row r="19012" spans="1:2">
      <c r="A19012" s="365" t="s">
        <v>19139</v>
      </c>
      <c r="B19012" s="366">
        <v>34.78</v>
      </c>
    </row>
    <row r="19013" spans="1:2">
      <c r="A19013" s="365" t="s">
        <v>19140</v>
      </c>
      <c r="B19013" s="366">
        <v>91.05</v>
      </c>
    </row>
    <row r="19014" spans="1:2">
      <c r="A19014" s="365" t="s">
        <v>19141</v>
      </c>
      <c r="B19014" s="366">
        <v>37.659999999999997</v>
      </c>
    </row>
    <row r="19015" spans="1:2">
      <c r="A19015" s="365" t="s">
        <v>19142</v>
      </c>
      <c r="B19015" s="366">
        <v>31.54</v>
      </c>
    </row>
    <row r="19016" spans="1:2">
      <c r="A19016" s="365" t="s">
        <v>19143</v>
      </c>
      <c r="B19016" s="366">
        <v>133.54</v>
      </c>
    </row>
    <row r="19017" spans="1:2">
      <c r="A19017" s="365" t="s">
        <v>19144</v>
      </c>
      <c r="B19017" s="366">
        <v>52.44</v>
      </c>
    </row>
    <row r="19018" spans="1:2">
      <c r="A19018" s="365" t="s">
        <v>19145</v>
      </c>
      <c r="B19018" s="366">
        <v>42.62</v>
      </c>
    </row>
    <row r="19019" spans="1:2">
      <c r="A19019" s="365" t="s">
        <v>19146</v>
      </c>
      <c r="B19019" s="366">
        <v>130.30000000000001</v>
      </c>
    </row>
    <row r="19020" spans="1:2">
      <c r="A19020" s="365" t="s">
        <v>19147</v>
      </c>
      <c r="B19020" s="366">
        <v>49.2</v>
      </c>
    </row>
    <row r="19021" spans="1:2">
      <c r="A19021" s="365" t="s">
        <v>19148</v>
      </c>
      <c r="B19021" s="366">
        <v>39.380000000000003</v>
      </c>
    </row>
    <row r="19022" spans="1:2">
      <c r="A19022" s="365" t="s">
        <v>19149</v>
      </c>
      <c r="B19022" s="366">
        <v>147.15</v>
      </c>
    </row>
    <row r="19023" spans="1:2">
      <c r="A19023" s="365" t="s">
        <v>19150</v>
      </c>
      <c r="B19023" s="366">
        <v>59.67</v>
      </c>
    </row>
    <row r="19024" spans="1:2">
      <c r="A19024" s="365" t="s">
        <v>19151</v>
      </c>
      <c r="B19024" s="366">
        <v>48.69</v>
      </c>
    </row>
    <row r="19025" spans="1:2">
      <c r="A19025" s="365" t="s">
        <v>19152</v>
      </c>
      <c r="B19025" s="366">
        <v>143.91</v>
      </c>
    </row>
    <row r="19026" spans="1:2">
      <c r="A19026" s="365" t="s">
        <v>19153</v>
      </c>
      <c r="B19026" s="366">
        <v>56.43</v>
      </c>
    </row>
    <row r="19027" spans="1:2">
      <c r="A19027" s="365" t="s">
        <v>19154</v>
      </c>
      <c r="B19027" s="366">
        <v>45.45</v>
      </c>
    </row>
    <row r="19028" spans="1:2">
      <c r="A19028" s="365" t="s">
        <v>19155</v>
      </c>
      <c r="B19028" s="366">
        <v>6.88</v>
      </c>
    </row>
    <row r="19029" spans="1:2">
      <c r="A19029" s="365" t="s">
        <v>19156</v>
      </c>
      <c r="B19029" s="366">
        <v>0.71</v>
      </c>
    </row>
    <row r="19030" spans="1:2">
      <c r="A19030" s="365" t="s">
        <v>19157</v>
      </c>
      <c r="B19030" s="366">
        <v>6.88</v>
      </c>
    </row>
    <row r="19031" spans="1:2">
      <c r="A19031" s="365" t="s">
        <v>19158</v>
      </c>
      <c r="B19031" s="366">
        <v>0.71</v>
      </c>
    </row>
    <row r="19032" spans="1:2">
      <c r="A19032" s="365" t="s">
        <v>19159</v>
      </c>
      <c r="B19032" s="366">
        <v>329.83</v>
      </c>
    </row>
    <row r="19033" spans="1:2">
      <c r="A19033" s="365" t="s">
        <v>19160</v>
      </c>
      <c r="B19033" s="366">
        <v>194.87</v>
      </c>
    </row>
    <row r="19034" spans="1:2">
      <c r="A19034" s="365" t="s">
        <v>19161</v>
      </c>
      <c r="B19034" s="366">
        <v>169.19</v>
      </c>
    </row>
    <row r="19035" spans="1:2">
      <c r="A19035" s="365" t="s">
        <v>19162</v>
      </c>
      <c r="B19035" s="366">
        <v>326.2</v>
      </c>
    </row>
    <row r="19036" spans="1:2">
      <c r="A19036" s="365" t="s">
        <v>19163</v>
      </c>
      <c r="B19036" s="366">
        <v>191.24</v>
      </c>
    </row>
    <row r="19037" spans="1:2">
      <c r="A19037" s="365" t="s">
        <v>19164</v>
      </c>
      <c r="B19037" s="366">
        <v>165.56</v>
      </c>
    </row>
    <row r="19038" spans="1:2">
      <c r="A19038" s="365" t="s">
        <v>19165</v>
      </c>
      <c r="B19038" s="366">
        <v>467.4</v>
      </c>
    </row>
    <row r="19039" spans="1:2">
      <c r="A19039" s="365" t="s">
        <v>19166</v>
      </c>
      <c r="B19039" s="366">
        <v>266.24</v>
      </c>
    </row>
    <row r="19040" spans="1:2">
      <c r="A19040" s="365" t="s">
        <v>19167</v>
      </c>
      <c r="B19040" s="366">
        <v>229.34</v>
      </c>
    </row>
    <row r="19041" spans="1:2">
      <c r="A19041" s="365" t="s">
        <v>19168</v>
      </c>
      <c r="B19041" s="366">
        <v>461.43</v>
      </c>
    </row>
    <row r="19042" spans="1:2">
      <c r="A19042" s="365" t="s">
        <v>19169</v>
      </c>
      <c r="B19042" s="366">
        <v>260.27</v>
      </c>
    </row>
    <row r="19043" spans="1:2">
      <c r="A19043" s="365" t="s">
        <v>19170</v>
      </c>
      <c r="B19043" s="366">
        <v>223.37</v>
      </c>
    </row>
    <row r="19044" spans="1:2">
      <c r="A19044" s="365" t="s">
        <v>19171</v>
      </c>
      <c r="B19044" s="366">
        <v>321.06</v>
      </c>
    </row>
    <row r="19045" spans="1:2">
      <c r="A19045" s="365" t="s">
        <v>19172</v>
      </c>
      <c r="B19045" s="366">
        <v>124.86</v>
      </c>
    </row>
    <row r="19046" spans="1:2">
      <c r="A19046" s="365" t="s">
        <v>19173</v>
      </c>
      <c r="B19046" s="366">
        <v>100.26</v>
      </c>
    </row>
    <row r="19047" spans="1:2">
      <c r="A19047" s="365" t="s">
        <v>19174</v>
      </c>
      <c r="B19047" s="366">
        <v>314.19</v>
      </c>
    </row>
    <row r="19048" spans="1:2">
      <c r="A19048" s="365" t="s">
        <v>19175</v>
      </c>
      <c r="B19048" s="366">
        <v>117.99</v>
      </c>
    </row>
    <row r="19049" spans="1:2">
      <c r="A19049" s="365" t="s">
        <v>19176</v>
      </c>
      <c r="B19049" s="366">
        <v>93.39</v>
      </c>
    </row>
    <row r="19050" spans="1:2">
      <c r="A19050" s="365" t="s">
        <v>19177</v>
      </c>
      <c r="B19050" s="366">
        <v>157.22999999999999</v>
      </c>
    </row>
    <row r="19051" spans="1:2">
      <c r="A19051" s="365" t="s">
        <v>19178</v>
      </c>
      <c r="B19051" s="366">
        <v>98.19</v>
      </c>
    </row>
    <row r="19052" spans="1:2">
      <c r="A19052" s="365" t="s">
        <v>19179</v>
      </c>
      <c r="B19052" s="366">
        <v>85.08</v>
      </c>
    </row>
    <row r="19053" spans="1:2">
      <c r="A19053" s="365" t="s">
        <v>19180</v>
      </c>
      <c r="B19053" s="366">
        <v>153.6</v>
      </c>
    </row>
    <row r="19054" spans="1:2">
      <c r="A19054" s="365" t="s">
        <v>19181</v>
      </c>
      <c r="B19054" s="366">
        <v>94.56</v>
      </c>
    </row>
    <row r="19055" spans="1:2">
      <c r="A19055" s="365" t="s">
        <v>19182</v>
      </c>
      <c r="B19055" s="366">
        <v>81.45</v>
      </c>
    </row>
    <row r="19056" spans="1:2">
      <c r="A19056" s="365" t="s">
        <v>19183</v>
      </c>
      <c r="B19056" s="366">
        <v>41.82</v>
      </c>
    </row>
    <row r="19057" spans="1:2">
      <c r="A19057" s="365" t="s">
        <v>19184</v>
      </c>
      <c r="B19057" s="366">
        <v>25.5</v>
      </c>
    </row>
    <row r="19058" spans="1:2">
      <c r="A19058" s="365" t="s">
        <v>19185</v>
      </c>
      <c r="B19058" s="366">
        <v>21.52</v>
      </c>
    </row>
    <row r="19059" spans="1:2">
      <c r="A19059" s="365" t="s">
        <v>19186</v>
      </c>
      <c r="B19059" s="366">
        <v>41.82</v>
      </c>
    </row>
    <row r="19060" spans="1:2">
      <c r="A19060" s="365" t="s">
        <v>19187</v>
      </c>
      <c r="B19060" s="366">
        <v>25.5</v>
      </c>
    </row>
    <row r="19061" spans="1:2">
      <c r="A19061" s="365" t="s">
        <v>19188</v>
      </c>
      <c r="B19061" s="366">
        <v>21.52</v>
      </c>
    </row>
    <row r="19062" spans="1:2">
      <c r="A19062" s="365" t="s">
        <v>19189</v>
      </c>
      <c r="B19062" s="366">
        <v>77.78</v>
      </c>
    </row>
    <row r="19063" spans="1:2">
      <c r="A19063" s="365" t="s">
        <v>19190</v>
      </c>
      <c r="B19063" s="366">
        <v>48.61</v>
      </c>
    </row>
    <row r="19064" spans="1:2">
      <c r="A19064" s="365" t="s">
        <v>19191</v>
      </c>
      <c r="B19064" s="366">
        <v>77.78</v>
      </c>
    </row>
    <row r="19065" spans="1:2">
      <c r="A19065" s="365" t="s">
        <v>19192</v>
      </c>
      <c r="B19065" s="366">
        <v>48.61</v>
      </c>
    </row>
    <row r="19066" spans="1:2">
      <c r="A19066" s="365" t="s">
        <v>19193</v>
      </c>
      <c r="B19066" s="366">
        <v>53.24</v>
      </c>
    </row>
    <row r="19067" spans="1:2">
      <c r="A19067" s="365" t="s">
        <v>19194</v>
      </c>
      <c r="B19067" s="366">
        <v>45.7</v>
      </c>
    </row>
    <row r="19068" spans="1:2">
      <c r="A19068" s="365" t="s">
        <v>19195</v>
      </c>
      <c r="B19068" s="366">
        <v>48.56</v>
      </c>
    </row>
    <row r="19069" spans="1:2">
      <c r="A19069" s="365" t="s">
        <v>19196</v>
      </c>
      <c r="B19069" s="366">
        <v>41.02</v>
      </c>
    </row>
    <row r="19070" spans="1:2">
      <c r="A19070" s="365" t="s">
        <v>19197</v>
      </c>
      <c r="B19070" s="366">
        <v>59.33</v>
      </c>
    </row>
    <row r="19071" spans="1:2">
      <c r="A19071" s="365" t="s">
        <v>19198</v>
      </c>
      <c r="B19071" s="366">
        <v>49.14</v>
      </c>
    </row>
    <row r="19072" spans="1:2">
      <c r="A19072" s="365" t="s">
        <v>19199</v>
      </c>
      <c r="B19072" s="366">
        <v>54.65</v>
      </c>
    </row>
    <row r="19073" spans="1:2">
      <c r="A19073" s="365" t="s">
        <v>19200</v>
      </c>
      <c r="B19073" s="366">
        <v>44.46</v>
      </c>
    </row>
    <row r="19074" spans="1:2">
      <c r="A19074" s="365" t="s">
        <v>19201</v>
      </c>
      <c r="B19074" s="366">
        <v>76.36</v>
      </c>
    </row>
    <row r="19075" spans="1:2">
      <c r="A19075" s="365" t="s">
        <v>19202</v>
      </c>
      <c r="B19075" s="366">
        <v>59.77</v>
      </c>
    </row>
    <row r="19076" spans="1:2">
      <c r="A19076" s="365" t="s">
        <v>19203</v>
      </c>
      <c r="B19076" s="366">
        <v>71.680000000000007</v>
      </c>
    </row>
    <row r="19077" spans="1:2">
      <c r="A19077" s="365" t="s">
        <v>19204</v>
      </c>
      <c r="B19077" s="366">
        <v>55.09</v>
      </c>
    </row>
    <row r="19078" spans="1:2">
      <c r="A19078" s="365" t="s">
        <v>19205</v>
      </c>
      <c r="B19078" s="366">
        <v>76.180000000000007</v>
      </c>
    </row>
    <row r="19079" spans="1:2">
      <c r="A19079" s="365" t="s">
        <v>19206</v>
      </c>
      <c r="B19079" s="366">
        <v>59.01</v>
      </c>
    </row>
    <row r="19080" spans="1:2">
      <c r="A19080" s="365" t="s">
        <v>19207</v>
      </c>
      <c r="B19080" s="366">
        <v>71.5</v>
      </c>
    </row>
    <row r="19081" spans="1:2">
      <c r="A19081" s="365" t="s">
        <v>19208</v>
      </c>
      <c r="B19081" s="366">
        <v>54.33</v>
      </c>
    </row>
    <row r="19082" spans="1:2">
      <c r="A19082" s="365" t="s">
        <v>19209</v>
      </c>
      <c r="B19082" s="366">
        <v>98.24</v>
      </c>
    </row>
    <row r="19083" spans="1:2">
      <c r="A19083" s="365" t="s">
        <v>19210</v>
      </c>
      <c r="B19083" s="366">
        <v>51.11</v>
      </c>
    </row>
    <row r="19084" spans="1:2">
      <c r="A19084" s="365" t="s">
        <v>19211</v>
      </c>
      <c r="B19084" s="366">
        <v>44.71</v>
      </c>
    </row>
    <row r="19085" spans="1:2">
      <c r="A19085" s="365" t="s">
        <v>19212</v>
      </c>
      <c r="B19085" s="366">
        <v>94.61</v>
      </c>
    </row>
    <row r="19086" spans="1:2">
      <c r="A19086" s="365" t="s">
        <v>19213</v>
      </c>
      <c r="B19086" s="366">
        <v>47.48</v>
      </c>
    </row>
    <row r="19087" spans="1:2">
      <c r="A19087" s="365" t="s">
        <v>19214</v>
      </c>
      <c r="B19087" s="366">
        <v>41.08</v>
      </c>
    </row>
    <row r="19088" spans="1:2">
      <c r="A19088" s="365" t="s">
        <v>19215</v>
      </c>
      <c r="B19088" s="366">
        <v>99.5</v>
      </c>
    </row>
    <row r="19089" spans="1:2">
      <c r="A19089" s="365" t="s">
        <v>19216</v>
      </c>
      <c r="B19089" s="366">
        <v>51.94</v>
      </c>
    </row>
    <row r="19090" spans="1:2">
      <c r="A19090" s="365" t="s">
        <v>19217</v>
      </c>
      <c r="B19090" s="366">
        <v>45.43</v>
      </c>
    </row>
    <row r="19091" spans="1:2">
      <c r="A19091" s="365" t="s">
        <v>19218</v>
      </c>
      <c r="B19091" s="366">
        <v>95.87</v>
      </c>
    </row>
    <row r="19092" spans="1:2">
      <c r="A19092" s="365" t="s">
        <v>19219</v>
      </c>
      <c r="B19092" s="366">
        <v>48.31</v>
      </c>
    </row>
    <row r="19093" spans="1:2">
      <c r="A19093" s="365" t="s">
        <v>19220</v>
      </c>
      <c r="B19093" s="366">
        <v>41.8</v>
      </c>
    </row>
    <row r="19094" spans="1:2">
      <c r="A19094" s="365" t="s">
        <v>19221</v>
      </c>
      <c r="B19094" s="366">
        <v>148.37</v>
      </c>
    </row>
    <row r="19095" spans="1:2">
      <c r="A19095" s="365" t="s">
        <v>19222</v>
      </c>
      <c r="B19095" s="366">
        <v>81.28</v>
      </c>
    </row>
    <row r="19096" spans="1:2">
      <c r="A19096" s="365" t="s">
        <v>19223</v>
      </c>
      <c r="B19096" s="366">
        <v>70.28</v>
      </c>
    </row>
    <row r="19097" spans="1:2">
      <c r="A19097" s="365" t="s">
        <v>19224</v>
      </c>
      <c r="B19097" s="366">
        <v>145.13</v>
      </c>
    </row>
    <row r="19098" spans="1:2">
      <c r="A19098" s="365" t="s">
        <v>19225</v>
      </c>
      <c r="B19098" s="366">
        <v>78.040000000000006</v>
      </c>
    </row>
    <row r="19099" spans="1:2">
      <c r="A19099" s="365" t="s">
        <v>19226</v>
      </c>
      <c r="B19099" s="366">
        <v>67.040000000000006</v>
      </c>
    </row>
    <row r="19100" spans="1:2">
      <c r="A19100" s="365" t="s">
        <v>19227</v>
      </c>
      <c r="B19100" s="366">
        <v>170.38</v>
      </c>
    </row>
    <row r="19101" spans="1:2">
      <c r="A19101" s="365" t="s">
        <v>19228</v>
      </c>
      <c r="B19101" s="366">
        <v>85.43</v>
      </c>
    </row>
    <row r="19102" spans="1:2">
      <c r="A19102" s="365" t="s">
        <v>19229</v>
      </c>
      <c r="B19102" s="366">
        <v>72.28</v>
      </c>
    </row>
    <row r="19103" spans="1:2">
      <c r="A19103" s="365" t="s">
        <v>19230</v>
      </c>
      <c r="B19103" s="366">
        <v>167.14</v>
      </c>
    </row>
    <row r="19104" spans="1:2">
      <c r="A19104" s="365" t="s">
        <v>19231</v>
      </c>
      <c r="B19104" s="366">
        <v>82.19</v>
      </c>
    </row>
    <row r="19105" spans="1:2">
      <c r="A19105" s="365" t="s">
        <v>19232</v>
      </c>
      <c r="B19105" s="366">
        <v>69.040000000000006</v>
      </c>
    </row>
    <row r="19106" spans="1:2">
      <c r="A19106" s="365" t="s">
        <v>19233</v>
      </c>
      <c r="B19106" s="366">
        <v>202.58</v>
      </c>
    </row>
    <row r="19107" spans="1:2">
      <c r="A19107" s="365" t="s">
        <v>19234</v>
      </c>
      <c r="B19107" s="366">
        <v>106.59</v>
      </c>
    </row>
    <row r="19108" spans="1:2">
      <c r="A19108" s="365" t="s">
        <v>19235</v>
      </c>
      <c r="B19108" s="366">
        <v>90.68</v>
      </c>
    </row>
    <row r="19109" spans="1:2">
      <c r="A19109" s="365" t="s">
        <v>19236</v>
      </c>
      <c r="B19109" s="366">
        <v>199.34</v>
      </c>
    </row>
    <row r="19110" spans="1:2">
      <c r="A19110" s="365" t="s">
        <v>19237</v>
      </c>
      <c r="B19110" s="366">
        <v>103.35</v>
      </c>
    </row>
    <row r="19111" spans="1:2">
      <c r="A19111" s="365" t="s">
        <v>19238</v>
      </c>
      <c r="B19111" s="366">
        <v>87.44</v>
      </c>
    </row>
    <row r="19112" spans="1:2">
      <c r="A19112" s="365" t="s">
        <v>19239</v>
      </c>
      <c r="B19112" s="366">
        <v>33.880000000000003</v>
      </c>
    </row>
    <row r="19113" spans="1:2">
      <c r="A19113" s="365" t="s">
        <v>19240</v>
      </c>
      <c r="B19113" s="366">
        <v>20.51</v>
      </c>
    </row>
    <row r="19114" spans="1:2">
      <c r="A19114" s="365" t="s">
        <v>19241</v>
      </c>
      <c r="B19114" s="366">
        <v>33.880000000000003</v>
      </c>
    </row>
    <row r="19115" spans="1:2">
      <c r="A19115" s="365" t="s">
        <v>19242</v>
      </c>
      <c r="B19115" s="366">
        <v>20.51</v>
      </c>
    </row>
    <row r="19116" spans="1:2">
      <c r="A19116" s="365" t="s">
        <v>19243</v>
      </c>
      <c r="B19116" s="366">
        <v>67.599999999999994</v>
      </c>
    </row>
    <row r="19117" spans="1:2">
      <c r="A19117" s="365" t="s">
        <v>19244</v>
      </c>
      <c r="B19117" s="366">
        <v>19.52</v>
      </c>
    </row>
    <row r="19118" spans="1:2">
      <c r="A19118" s="365" t="s">
        <v>19245</v>
      </c>
      <c r="B19118" s="366">
        <v>9.14</v>
      </c>
    </row>
    <row r="19119" spans="1:2">
      <c r="A19119" s="365" t="s">
        <v>19246</v>
      </c>
      <c r="B19119" s="366">
        <v>67.599999999999994</v>
      </c>
    </row>
    <row r="19120" spans="1:2">
      <c r="A19120" s="365" t="s">
        <v>19247</v>
      </c>
      <c r="B19120" s="366">
        <v>19.52</v>
      </c>
    </row>
    <row r="19121" spans="1:2">
      <c r="A19121" s="365" t="s">
        <v>19248</v>
      </c>
      <c r="B19121" s="366">
        <v>9.14</v>
      </c>
    </row>
    <row r="19122" spans="1:2">
      <c r="A19122" s="365" t="s">
        <v>19249</v>
      </c>
      <c r="B19122" s="366">
        <v>70.05</v>
      </c>
    </row>
    <row r="19123" spans="1:2">
      <c r="A19123" s="365" t="s">
        <v>19250</v>
      </c>
      <c r="B19123" s="366">
        <v>16.66</v>
      </c>
    </row>
    <row r="19124" spans="1:2">
      <c r="A19124" s="365" t="s">
        <v>19251</v>
      </c>
      <c r="B19124" s="366">
        <v>10.54</v>
      </c>
    </row>
    <row r="19125" spans="1:2">
      <c r="A19125" s="365" t="s">
        <v>19252</v>
      </c>
      <c r="B19125" s="366">
        <v>70.05</v>
      </c>
    </row>
    <row r="19126" spans="1:2">
      <c r="A19126" s="365" t="s">
        <v>19253</v>
      </c>
      <c r="B19126" s="366">
        <v>16.66</v>
      </c>
    </row>
    <row r="19127" spans="1:2">
      <c r="A19127" s="365" t="s">
        <v>19254</v>
      </c>
      <c r="B19127" s="366">
        <v>10.54</v>
      </c>
    </row>
    <row r="19128" spans="1:2">
      <c r="A19128" s="365" t="s">
        <v>19255</v>
      </c>
      <c r="B19128" s="366">
        <v>109.3</v>
      </c>
    </row>
    <row r="19129" spans="1:2">
      <c r="A19129" s="365" t="s">
        <v>19256</v>
      </c>
      <c r="B19129" s="366">
        <v>28.2</v>
      </c>
    </row>
    <row r="19130" spans="1:2">
      <c r="A19130" s="365" t="s">
        <v>19257</v>
      </c>
      <c r="B19130" s="366">
        <v>18.38</v>
      </c>
    </row>
    <row r="19131" spans="1:2">
      <c r="A19131" s="365" t="s">
        <v>19258</v>
      </c>
      <c r="B19131" s="366">
        <v>109.3</v>
      </c>
    </row>
    <row r="19132" spans="1:2">
      <c r="A19132" s="365" t="s">
        <v>19259</v>
      </c>
      <c r="B19132" s="366">
        <v>28.2</v>
      </c>
    </row>
    <row r="19133" spans="1:2">
      <c r="A19133" s="365" t="s">
        <v>19260</v>
      </c>
      <c r="B19133" s="366">
        <v>18.38</v>
      </c>
    </row>
    <row r="19134" spans="1:2">
      <c r="A19134" s="365" t="s">
        <v>19261</v>
      </c>
      <c r="B19134" s="366">
        <v>6584.36</v>
      </c>
    </row>
    <row r="19135" spans="1:2">
      <c r="A19135" s="365" t="s">
        <v>19262</v>
      </c>
      <c r="B19135" s="366">
        <v>6584.36</v>
      </c>
    </row>
    <row r="19136" spans="1:2">
      <c r="A19136" s="365" t="s">
        <v>19263</v>
      </c>
      <c r="B19136" s="366">
        <v>2496.0500000000002</v>
      </c>
    </row>
    <row r="19137" spans="1:2">
      <c r="A19137" s="365" t="s">
        <v>19264</v>
      </c>
      <c r="B19137" s="366">
        <v>2496.0500000000002</v>
      </c>
    </row>
    <row r="19138" spans="1:2">
      <c r="A19138" s="365" t="s">
        <v>19265</v>
      </c>
      <c r="B19138" s="366">
        <v>10850.6</v>
      </c>
    </row>
    <row r="19139" spans="1:2">
      <c r="A19139" s="365" t="s">
        <v>19266</v>
      </c>
      <c r="B19139" s="366">
        <v>10280.36</v>
      </c>
    </row>
    <row r="19140" spans="1:2">
      <c r="A19140" s="365" t="s">
        <v>19267</v>
      </c>
      <c r="B19140" s="366">
        <v>5051.3100000000004</v>
      </c>
    </row>
    <row r="19141" spans="1:2">
      <c r="A19141" s="365" t="s">
        <v>19268</v>
      </c>
      <c r="B19141" s="366">
        <v>5051.3100000000004</v>
      </c>
    </row>
    <row r="19142" spans="1:2">
      <c r="A19142" s="365" t="s">
        <v>19269</v>
      </c>
      <c r="B19142" s="366">
        <v>2010.57</v>
      </c>
    </row>
    <row r="19143" spans="1:2">
      <c r="A19143" s="365" t="s">
        <v>19270</v>
      </c>
      <c r="B19143" s="366">
        <v>2010.57</v>
      </c>
    </row>
    <row r="19144" spans="1:2">
      <c r="A19144" s="365" t="s">
        <v>19271</v>
      </c>
      <c r="B19144" s="366">
        <v>9317.5499999999993</v>
      </c>
    </row>
    <row r="19145" spans="1:2">
      <c r="A19145" s="365" t="s">
        <v>19272</v>
      </c>
      <c r="B19145" s="366">
        <v>8747.31</v>
      </c>
    </row>
    <row r="19146" spans="1:2">
      <c r="A19146" s="365" t="s">
        <v>19273</v>
      </c>
      <c r="B19146" s="366">
        <v>10084.98</v>
      </c>
    </row>
    <row r="19147" spans="1:2">
      <c r="A19147" s="365" t="s">
        <v>19274</v>
      </c>
      <c r="B19147" s="366">
        <v>10084.98</v>
      </c>
    </row>
    <row r="19148" spans="1:2">
      <c r="A19148" s="365" t="s">
        <v>19275</v>
      </c>
      <c r="B19148" s="366">
        <v>5897.94</v>
      </c>
    </row>
    <row r="19149" spans="1:2">
      <c r="A19149" s="365" t="s">
        <v>19276</v>
      </c>
      <c r="B19149" s="366">
        <v>5897.94</v>
      </c>
    </row>
    <row r="19150" spans="1:2">
      <c r="A19150" s="365" t="s">
        <v>19277</v>
      </c>
      <c r="B19150" s="366">
        <v>14351.18</v>
      </c>
    </row>
    <row r="19151" spans="1:2">
      <c r="A19151" s="365" t="s">
        <v>19278</v>
      </c>
      <c r="B19151" s="366">
        <v>13780.94</v>
      </c>
    </row>
    <row r="19152" spans="1:2">
      <c r="A19152" s="365" t="s">
        <v>19279</v>
      </c>
      <c r="B19152" s="366">
        <v>6596.7</v>
      </c>
    </row>
    <row r="19153" spans="1:2">
      <c r="A19153" s="365" t="s">
        <v>19280</v>
      </c>
      <c r="B19153" s="366">
        <v>6596.7</v>
      </c>
    </row>
    <row r="19154" spans="1:2">
      <c r="A19154" s="365" t="s">
        <v>19281</v>
      </c>
      <c r="B19154" s="366">
        <v>2728.22</v>
      </c>
    </row>
    <row r="19155" spans="1:2">
      <c r="A19155" s="365" t="s">
        <v>19282</v>
      </c>
      <c r="B19155" s="366">
        <v>2728.22</v>
      </c>
    </row>
    <row r="19156" spans="1:2">
      <c r="A19156" s="365" t="s">
        <v>19283</v>
      </c>
      <c r="B19156" s="366">
        <v>11020.15</v>
      </c>
    </row>
    <row r="19157" spans="1:2">
      <c r="A19157" s="365" t="s">
        <v>19284</v>
      </c>
      <c r="B19157" s="366">
        <v>10449.91</v>
      </c>
    </row>
    <row r="19158" spans="1:2">
      <c r="A19158" s="365" t="s">
        <v>19285</v>
      </c>
      <c r="B19158" s="366">
        <v>10660.13</v>
      </c>
    </row>
    <row r="19159" spans="1:2">
      <c r="A19159" s="365" t="s">
        <v>19286</v>
      </c>
      <c r="B19159" s="366">
        <v>10660.13</v>
      </c>
    </row>
    <row r="19160" spans="1:2">
      <c r="A19160" s="365" t="s">
        <v>19287</v>
      </c>
      <c r="B19160" s="366">
        <v>5133.7299999999996</v>
      </c>
    </row>
    <row r="19161" spans="1:2">
      <c r="A19161" s="365" t="s">
        <v>19288</v>
      </c>
      <c r="B19161" s="366">
        <v>5133.7299999999996</v>
      </c>
    </row>
    <row r="19162" spans="1:2">
      <c r="A19162" s="365" t="s">
        <v>19289</v>
      </c>
      <c r="B19162" s="366">
        <v>15503.31</v>
      </c>
    </row>
    <row r="19163" spans="1:2">
      <c r="A19163" s="365" t="s">
        <v>19290</v>
      </c>
      <c r="B19163" s="366">
        <v>14933.07</v>
      </c>
    </row>
    <row r="19164" spans="1:2">
      <c r="A19164" s="365" t="s">
        <v>19291</v>
      </c>
      <c r="B19164" s="366">
        <v>668.19</v>
      </c>
    </row>
    <row r="19165" spans="1:2">
      <c r="A19165" s="365" t="s">
        <v>19292</v>
      </c>
      <c r="B19165" s="366">
        <v>668.19</v>
      </c>
    </row>
    <row r="19166" spans="1:2">
      <c r="A19166" s="365" t="s">
        <v>19293</v>
      </c>
      <c r="B19166" s="366">
        <v>281.33999999999997</v>
      </c>
    </row>
    <row r="19167" spans="1:2">
      <c r="A19167" s="365" t="s">
        <v>19294</v>
      </c>
      <c r="B19167" s="366">
        <v>281.33999999999997</v>
      </c>
    </row>
    <row r="19168" spans="1:2">
      <c r="A19168" s="365" t="s">
        <v>19295</v>
      </c>
      <c r="B19168" s="366">
        <v>678.04</v>
      </c>
    </row>
    <row r="19169" spans="1:2">
      <c r="A19169" s="365" t="s">
        <v>19296</v>
      </c>
      <c r="B19169" s="366">
        <v>305.33</v>
      </c>
    </row>
    <row r="19170" spans="1:2">
      <c r="A19170" s="365" t="s">
        <v>19297</v>
      </c>
      <c r="B19170" s="366">
        <v>278.64</v>
      </c>
    </row>
    <row r="19171" spans="1:2">
      <c r="A19171" s="365" t="s">
        <v>19298</v>
      </c>
      <c r="B19171" s="366">
        <v>670.22</v>
      </c>
    </row>
    <row r="19172" spans="1:2">
      <c r="A19172" s="365" t="s">
        <v>19299</v>
      </c>
      <c r="B19172" s="366">
        <v>297.51</v>
      </c>
    </row>
    <row r="19173" spans="1:2">
      <c r="A19173" s="365" t="s">
        <v>19300</v>
      </c>
      <c r="B19173" s="366">
        <v>270.82</v>
      </c>
    </row>
    <row r="19174" spans="1:2">
      <c r="A19174" s="365" t="s">
        <v>19301</v>
      </c>
      <c r="B19174" s="366">
        <v>50.84</v>
      </c>
    </row>
    <row r="19175" spans="1:2">
      <c r="A19175" s="365" t="s">
        <v>19302</v>
      </c>
      <c r="B19175" s="366">
        <v>34.590000000000003</v>
      </c>
    </row>
    <row r="19176" spans="1:2">
      <c r="A19176" s="365" t="s">
        <v>19303</v>
      </c>
      <c r="B19176" s="366">
        <v>32.43</v>
      </c>
    </row>
    <row r="19177" spans="1:2">
      <c r="A19177" s="365" t="s">
        <v>19304</v>
      </c>
      <c r="B19177" s="366">
        <v>47.6</v>
      </c>
    </row>
    <row r="19178" spans="1:2">
      <c r="A19178" s="365" t="s">
        <v>19305</v>
      </c>
      <c r="B19178" s="366">
        <v>31.35</v>
      </c>
    </row>
    <row r="19179" spans="1:2">
      <c r="A19179" s="365" t="s">
        <v>19306</v>
      </c>
      <c r="B19179" s="366">
        <v>29.19</v>
      </c>
    </row>
    <row r="19180" spans="1:2">
      <c r="A19180" s="365" t="s">
        <v>19307</v>
      </c>
      <c r="B19180" s="366">
        <v>255.06</v>
      </c>
    </row>
    <row r="19181" spans="1:2">
      <c r="A19181" s="365" t="s">
        <v>19308</v>
      </c>
      <c r="B19181" s="366">
        <v>99.6</v>
      </c>
    </row>
    <row r="19182" spans="1:2">
      <c r="A19182" s="365" t="s">
        <v>19309</v>
      </c>
      <c r="B19182" s="366">
        <v>75.61</v>
      </c>
    </row>
    <row r="19183" spans="1:2">
      <c r="A19183" s="365" t="s">
        <v>19310</v>
      </c>
      <c r="B19183" s="366">
        <v>251.43</v>
      </c>
    </row>
    <row r="19184" spans="1:2">
      <c r="A19184" s="365" t="s">
        <v>19311</v>
      </c>
      <c r="B19184" s="366">
        <v>95.97</v>
      </c>
    </row>
    <row r="19185" spans="1:2">
      <c r="A19185" s="365" t="s">
        <v>19312</v>
      </c>
      <c r="B19185" s="366">
        <v>71.98</v>
      </c>
    </row>
    <row r="19186" spans="1:2">
      <c r="A19186" s="365" t="s">
        <v>19313</v>
      </c>
      <c r="B19186" s="366">
        <v>358.8</v>
      </c>
    </row>
    <row r="19187" spans="1:2">
      <c r="A19187" s="365" t="s">
        <v>19314</v>
      </c>
      <c r="B19187" s="366">
        <v>142.38</v>
      </c>
    </row>
    <row r="19188" spans="1:2">
      <c r="A19188" s="365" t="s">
        <v>19315</v>
      </c>
      <c r="B19188" s="366">
        <v>107.23</v>
      </c>
    </row>
    <row r="19189" spans="1:2">
      <c r="A19189" s="365" t="s">
        <v>19316</v>
      </c>
      <c r="B19189" s="366">
        <v>355.17</v>
      </c>
    </row>
    <row r="19190" spans="1:2">
      <c r="A19190" s="365" t="s">
        <v>19317</v>
      </c>
      <c r="B19190" s="366">
        <v>138.75</v>
      </c>
    </row>
    <row r="19191" spans="1:2">
      <c r="A19191" s="365" t="s">
        <v>19318</v>
      </c>
      <c r="B19191" s="366">
        <v>103.6</v>
      </c>
    </row>
    <row r="19192" spans="1:2">
      <c r="A19192" s="365" t="s">
        <v>19319</v>
      </c>
      <c r="B19192" s="366">
        <v>367.3</v>
      </c>
    </row>
    <row r="19193" spans="1:2">
      <c r="A19193" s="365" t="s">
        <v>19320</v>
      </c>
      <c r="B19193" s="366">
        <v>141.59</v>
      </c>
    </row>
    <row r="19194" spans="1:2">
      <c r="A19194" s="365" t="s">
        <v>19321</v>
      </c>
      <c r="B19194" s="366">
        <v>105.63</v>
      </c>
    </row>
    <row r="19195" spans="1:2">
      <c r="A19195" s="365" t="s">
        <v>19322</v>
      </c>
      <c r="B19195" s="366">
        <v>363.67</v>
      </c>
    </row>
    <row r="19196" spans="1:2">
      <c r="A19196" s="365" t="s">
        <v>19323</v>
      </c>
      <c r="B19196" s="366">
        <v>137.96</v>
      </c>
    </row>
    <row r="19197" spans="1:2">
      <c r="A19197" s="365" t="s">
        <v>19324</v>
      </c>
      <c r="B19197" s="366">
        <v>102</v>
      </c>
    </row>
    <row r="19198" spans="1:2">
      <c r="A19198" s="365" t="s">
        <v>19325</v>
      </c>
      <c r="B19198" s="366">
        <v>368.73</v>
      </c>
    </row>
    <row r="19199" spans="1:2">
      <c r="A19199" s="365" t="s">
        <v>19326</v>
      </c>
      <c r="B19199" s="366">
        <v>154.31</v>
      </c>
    </row>
    <row r="19200" spans="1:2">
      <c r="A19200" s="365" t="s">
        <v>19327</v>
      </c>
      <c r="B19200" s="366">
        <v>121.4</v>
      </c>
    </row>
    <row r="19201" spans="1:2">
      <c r="A19201" s="365" t="s">
        <v>19328</v>
      </c>
      <c r="B19201" s="366">
        <v>365.1</v>
      </c>
    </row>
    <row r="19202" spans="1:2">
      <c r="A19202" s="365" t="s">
        <v>19329</v>
      </c>
      <c r="B19202" s="366">
        <v>150.68</v>
      </c>
    </row>
    <row r="19203" spans="1:2">
      <c r="A19203" s="365" t="s">
        <v>19330</v>
      </c>
      <c r="B19203" s="366">
        <v>117.77</v>
      </c>
    </row>
    <row r="19204" spans="1:2">
      <c r="A19204" s="365" t="s">
        <v>19331</v>
      </c>
      <c r="B19204" s="366">
        <v>465.87</v>
      </c>
    </row>
    <row r="19205" spans="1:2">
      <c r="A19205" s="365" t="s">
        <v>19332</v>
      </c>
      <c r="B19205" s="366">
        <v>135.96</v>
      </c>
    </row>
    <row r="19206" spans="1:2">
      <c r="A19206" s="365" t="s">
        <v>19333</v>
      </c>
      <c r="B19206" s="366">
        <v>94.12</v>
      </c>
    </row>
    <row r="19207" spans="1:2">
      <c r="A19207" s="365" t="s">
        <v>19334</v>
      </c>
      <c r="B19207" s="366">
        <v>462.24</v>
      </c>
    </row>
    <row r="19208" spans="1:2">
      <c r="A19208" s="365" t="s">
        <v>19335</v>
      </c>
      <c r="B19208" s="366">
        <v>132.33000000000001</v>
      </c>
    </row>
    <row r="19209" spans="1:2">
      <c r="A19209" s="365" t="s">
        <v>19336</v>
      </c>
      <c r="B19209" s="366">
        <v>90.49</v>
      </c>
    </row>
    <row r="19210" spans="1:2">
      <c r="A19210" s="365" t="s">
        <v>19337</v>
      </c>
      <c r="B19210" s="366">
        <v>6.57</v>
      </c>
    </row>
    <row r="19211" spans="1:2">
      <c r="A19211" s="365" t="s">
        <v>19338</v>
      </c>
      <c r="B19211" s="366">
        <v>2.88</v>
      </c>
    </row>
    <row r="19212" spans="1:2">
      <c r="A19212" s="365" t="s">
        <v>19339</v>
      </c>
      <c r="B19212" s="366">
        <v>6.57</v>
      </c>
    </row>
    <row r="19213" spans="1:2">
      <c r="A19213" s="365" t="s">
        <v>19340</v>
      </c>
      <c r="B19213" s="366">
        <v>2.88</v>
      </c>
    </row>
    <row r="19214" spans="1:2">
      <c r="A19214" s="365" t="s">
        <v>19341</v>
      </c>
      <c r="B19214" s="366">
        <v>123.81</v>
      </c>
    </row>
    <row r="19215" spans="1:2">
      <c r="A19215" s="365" t="s">
        <v>19342</v>
      </c>
      <c r="B19215" s="366">
        <v>50.67</v>
      </c>
    </row>
    <row r="19216" spans="1:2">
      <c r="A19216" s="365" t="s">
        <v>19343</v>
      </c>
      <c r="B19216" s="366">
        <v>41.83</v>
      </c>
    </row>
    <row r="19217" spans="1:2">
      <c r="A19217" s="365" t="s">
        <v>19344</v>
      </c>
      <c r="B19217" s="366">
        <v>120.18</v>
      </c>
    </row>
    <row r="19218" spans="1:2">
      <c r="A19218" s="365" t="s">
        <v>19345</v>
      </c>
      <c r="B19218" s="366">
        <v>47.04</v>
      </c>
    </row>
    <row r="19219" spans="1:2">
      <c r="A19219" s="365" t="s">
        <v>19346</v>
      </c>
      <c r="B19219" s="366">
        <v>38.200000000000003</v>
      </c>
    </row>
    <row r="19220" spans="1:2">
      <c r="A19220" s="365" t="s">
        <v>19347</v>
      </c>
      <c r="B19220" s="366">
        <v>354.57</v>
      </c>
    </row>
    <row r="19221" spans="1:2">
      <c r="A19221" s="365" t="s">
        <v>19348</v>
      </c>
      <c r="B19221" s="366">
        <v>172.3</v>
      </c>
    </row>
    <row r="19222" spans="1:2">
      <c r="A19222" s="365" t="s">
        <v>19349</v>
      </c>
      <c r="B19222" s="366">
        <v>136.83000000000001</v>
      </c>
    </row>
    <row r="19223" spans="1:2">
      <c r="A19223" s="365" t="s">
        <v>19350</v>
      </c>
      <c r="B19223" s="366">
        <v>350.94</v>
      </c>
    </row>
    <row r="19224" spans="1:2">
      <c r="A19224" s="365" t="s">
        <v>19351</v>
      </c>
      <c r="B19224" s="366">
        <v>168.67</v>
      </c>
    </row>
    <row r="19225" spans="1:2">
      <c r="A19225" s="365" t="s">
        <v>19352</v>
      </c>
      <c r="B19225" s="366">
        <v>133.19999999999999</v>
      </c>
    </row>
    <row r="19226" spans="1:2">
      <c r="A19226" s="365" t="s">
        <v>19353</v>
      </c>
      <c r="B19226" s="366">
        <v>483.3</v>
      </c>
    </row>
    <row r="19227" spans="1:2">
      <c r="A19227" s="365" t="s">
        <v>19354</v>
      </c>
      <c r="B19227" s="366">
        <v>213.35</v>
      </c>
    </row>
    <row r="19228" spans="1:2">
      <c r="A19228" s="365" t="s">
        <v>19355</v>
      </c>
      <c r="B19228" s="366">
        <v>164.32</v>
      </c>
    </row>
    <row r="19229" spans="1:2">
      <c r="A19229" s="365" t="s">
        <v>19356</v>
      </c>
      <c r="B19229" s="366">
        <v>479.67</v>
      </c>
    </row>
    <row r="19230" spans="1:2">
      <c r="A19230" s="365" t="s">
        <v>19357</v>
      </c>
      <c r="B19230" s="366">
        <v>209.72</v>
      </c>
    </row>
    <row r="19231" spans="1:2">
      <c r="A19231" s="365" t="s">
        <v>19358</v>
      </c>
      <c r="B19231" s="366">
        <v>160.69</v>
      </c>
    </row>
    <row r="19232" spans="1:2">
      <c r="A19232" s="365" t="s">
        <v>19359</v>
      </c>
      <c r="B19232" s="366">
        <v>440.61</v>
      </c>
    </row>
    <row r="19233" spans="1:2">
      <c r="A19233" s="365" t="s">
        <v>19360</v>
      </c>
      <c r="B19233" s="366">
        <v>157.01</v>
      </c>
    </row>
    <row r="19234" spans="1:2">
      <c r="A19234" s="365" t="s">
        <v>19361</v>
      </c>
      <c r="B19234" s="366">
        <v>113.51</v>
      </c>
    </row>
    <row r="19235" spans="1:2">
      <c r="A19235" s="365" t="s">
        <v>19362</v>
      </c>
      <c r="B19235" s="366">
        <v>436.98</v>
      </c>
    </row>
    <row r="19236" spans="1:2">
      <c r="A19236" s="365" t="s">
        <v>19363</v>
      </c>
      <c r="B19236" s="366">
        <v>153.38</v>
      </c>
    </row>
    <row r="19237" spans="1:2">
      <c r="A19237" s="365" t="s">
        <v>19364</v>
      </c>
      <c r="B19237" s="366">
        <v>109.88</v>
      </c>
    </row>
    <row r="19238" spans="1:2">
      <c r="A19238" s="365" t="s">
        <v>19365</v>
      </c>
      <c r="B19238" s="366">
        <v>1183.07</v>
      </c>
    </row>
    <row r="19239" spans="1:2">
      <c r="A19239" s="365" t="s">
        <v>19366</v>
      </c>
      <c r="B19239" s="366">
        <v>522.24</v>
      </c>
    </row>
    <row r="19240" spans="1:2">
      <c r="A19240" s="365" t="s">
        <v>19367</v>
      </c>
      <c r="B19240" s="366">
        <v>397.4</v>
      </c>
    </row>
    <row r="19241" spans="1:2">
      <c r="A19241" s="365" t="s">
        <v>19368</v>
      </c>
      <c r="B19241" s="366">
        <v>1179.44</v>
      </c>
    </row>
    <row r="19242" spans="1:2">
      <c r="A19242" s="365" t="s">
        <v>19369</v>
      </c>
      <c r="B19242" s="366">
        <v>518.61</v>
      </c>
    </row>
    <row r="19243" spans="1:2">
      <c r="A19243" s="365" t="s">
        <v>19370</v>
      </c>
      <c r="B19243" s="366">
        <v>393.77</v>
      </c>
    </row>
    <row r="19244" spans="1:2">
      <c r="A19244" s="365" t="s">
        <v>19371</v>
      </c>
      <c r="B19244" s="366">
        <v>1283.03</v>
      </c>
    </row>
    <row r="19245" spans="1:2">
      <c r="A19245" s="365" t="s">
        <v>19372</v>
      </c>
      <c r="B19245" s="366">
        <v>564.1</v>
      </c>
    </row>
    <row r="19246" spans="1:2">
      <c r="A19246" s="365" t="s">
        <v>19373</v>
      </c>
      <c r="B19246" s="366">
        <v>428.49</v>
      </c>
    </row>
    <row r="19247" spans="1:2">
      <c r="A19247" s="365" t="s">
        <v>19374</v>
      </c>
      <c r="B19247" s="366">
        <v>1279.4000000000001</v>
      </c>
    </row>
    <row r="19248" spans="1:2">
      <c r="A19248" s="365" t="s">
        <v>19375</v>
      </c>
      <c r="B19248" s="366">
        <v>560.47</v>
      </c>
    </row>
    <row r="19249" spans="1:2">
      <c r="A19249" s="365" t="s">
        <v>19376</v>
      </c>
      <c r="B19249" s="366">
        <v>424.86</v>
      </c>
    </row>
    <row r="19250" spans="1:2">
      <c r="A19250" s="365" t="s">
        <v>19377</v>
      </c>
      <c r="B19250" s="366">
        <v>1287.56</v>
      </c>
    </row>
    <row r="19251" spans="1:2">
      <c r="A19251" s="365" t="s">
        <v>19378</v>
      </c>
      <c r="B19251" s="366">
        <v>563.28</v>
      </c>
    </row>
    <row r="19252" spans="1:2">
      <c r="A19252" s="365" t="s">
        <v>19379</v>
      </c>
      <c r="B19252" s="366">
        <v>427.25</v>
      </c>
    </row>
    <row r="19253" spans="1:2">
      <c r="A19253" s="365" t="s">
        <v>19380</v>
      </c>
      <c r="B19253" s="366">
        <v>1283.93</v>
      </c>
    </row>
    <row r="19254" spans="1:2">
      <c r="A19254" s="365" t="s">
        <v>19381</v>
      </c>
      <c r="B19254" s="366">
        <v>559.65</v>
      </c>
    </row>
    <row r="19255" spans="1:2">
      <c r="A19255" s="365" t="s">
        <v>19382</v>
      </c>
      <c r="B19255" s="366">
        <v>423.62</v>
      </c>
    </row>
    <row r="19256" spans="1:2">
      <c r="A19256" s="365" t="s">
        <v>120</v>
      </c>
      <c r="B19256" s="366">
        <v>202.7</v>
      </c>
    </row>
    <row r="19257" spans="1:2">
      <c r="A19257" s="365" t="s">
        <v>19383</v>
      </c>
      <c r="B19257" s="366">
        <v>78.45</v>
      </c>
    </row>
    <row r="19258" spans="1:2">
      <c r="A19258" s="365" t="s">
        <v>122</v>
      </c>
      <c r="B19258" s="366">
        <v>60.63</v>
      </c>
    </row>
    <row r="19259" spans="1:2">
      <c r="A19259" s="365" t="s">
        <v>19384</v>
      </c>
      <c r="B19259" s="366">
        <v>199.07</v>
      </c>
    </row>
    <row r="19260" spans="1:2">
      <c r="A19260" s="365" t="s">
        <v>19385</v>
      </c>
      <c r="B19260" s="366">
        <v>74.819999999999993</v>
      </c>
    </row>
    <row r="19261" spans="1:2">
      <c r="A19261" s="365" t="s">
        <v>19386</v>
      </c>
      <c r="B19261" s="366">
        <v>57</v>
      </c>
    </row>
    <row r="19262" spans="1:2">
      <c r="A19262" s="365" t="s">
        <v>19387</v>
      </c>
      <c r="B19262" s="366">
        <v>285.14</v>
      </c>
    </row>
    <row r="19263" spans="1:2">
      <c r="A19263" s="365" t="s">
        <v>19388</v>
      </c>
      <c r="B19263" s="366">
        <v>115.01</v>
      </c>
    </row>
    <row r="19264" spans="1:2">
      <c r="A19264" s="365" t="s">
        <v>19389</v>
      </c>
      <c r="B19264" s="366">
        <v>91.24</v>
      </c>
    </row>
    <row r="19265" spans="1:2">
      <c r="A19265" s="365" t="s">
        <v>19390</v>
      </c>
      <c r="B19265" s="366">
        <v>281.51</v>
      </c>
    </row>
    <row r="19266" spans="1:2">
      <c r="A19266" s="365" t="s">
        <v>19391</v>
      </c>
      <c r="B19266" s="366">
        <v>111.38</v>
      </c>
    </row>
    <row r="19267" spans="1:2">
      <c r="A19267" s="365" t="s">
        <v>19392</v>
      </c>
      <c r="B19267" s="366">
        <v>87.61</v>
      </c>
    </row>
    <row r="19268" spans="1:2">
      <c r="A19268" s="365" t="s">
        <v>19393</v>
      </c>
      <c r="B19268" s="366">
        <v>380.74</v>
      </c>
    </row>
    <row r="19269" spans="1:2">
      <c r="A19269" s="365" t="s">
        <v>19394</v>
      </c>
      <c r="B19269" s="366">
        <v>135.1</v>
      </c>
    </row>
    <row r="19270" spans="1:2">
      <c r="A19270" s="365" t="s">
        <v>19395</v>
      </c>
      <c r="B19270" s="366">
        <v>101.77</v>
      </c>
    </row>
    <row r="19271" spans="1:2">
      <c r="A19271" s="365" t="s">
        <v>19396</v>
      </c>
      <c r="B19271" s="366">
        <v>377.11</v>
      </c>
    </row>
    <row r="19272" spans="1:2">
      <c r="A19272" s="365" t="s">
        <v>19397</v>
      </c>
      <c r="B19272" s="366">
        <v>131.47</v>
      </c>
    </row>
    <row r="19273" spans="1:2">
      <c r="A19273" s="365" t="s">
        <v>19398</v>
      </c>
      <c r="B19273" s="366">
        <v>98.14</v>
      </c>
    </row>
    <row r="19274" spans="1:2">
      <c r="A19274" s="365" t="s">
        <v>19399</v>
      </c>
      <c r="B19274" s="366">
        <v>124.76</v>
      </c>
    </row>
    <row r="19275" spans="1:2">
      <c r="A19275" s="365" t="s">
        <v>19400</v>
      </c>
      <c r="B19275" s="366">
        <v>59.09</v>
      </c>
    </row>
    <row r="19276" spans="1:2">
      <c r="A19276" s="365" t="s">
        <v>19401</v>
      </c>
      <c r="B19276" s="366">
        <v>44.4</v>
      </c>
    </row>
    <row r="19277" spans="1:2">
      <c r="A19277" s="365" t="s">
        <v>19402</v>
      </c>
      <c r="B19277" s="366">
        <v>121.13</v>
      </c>
    </row>
    <row r="19278" spans="1:2">
      <c r="A19278" s="365" t="s">
        <v>19403</v>
      </c>
      <c r="B19278" s="366">
        <v>55.46</v>
      </c>
    </row>
    <row r="19279" spans="1:2">
      <c r="A19279" s="365" t="s">
        <v>19404</v>
      </c>
      <c r="B19279" s="366">
        <v>40.770000000000003</v>
      </c>
    </row>
    <row r="19280" spans="1:2">
      <c r="A19280" s="365" t="s">
        <v>19405</v>
      </c>
      <c r="B19280" s="366">
        <v>18.3</v>
      </c>
    </row>
    <row r="19281" spans="1:2">
      <c r="A19281" s="365" t="s">
        <v>19406</v>
      </c>
      <c r="B19281" s="366">
        <v>12.2</v>
      </c>
    </row>
    <row r="19282" spans="1:2">
      <c r="A19282" s="365" t="s">
        <v>19407</v>
      </c>
      <c r="B19282" s="366">
        <v>18.3</v>
      </c>
    </row>
    <row r="19283" spans="1:2">
      <c r="A19283" s="365" t="s">
        <v>19408</v>
      </c>
      <c r="B19283" s="366">
        <v>12.2</v>
      </c>
    </row>
    <row r="19284" spans="1:2">
      <c r="A19284" s="365" t="s">
        <v>19409</v>
      </c>
      <c r="B19284" s="366">
        <v>63.29</v>
      </c>
    </row>
    <row r="19285" spans="1:2">
      <c r="A19285" s="365" t="s">
        <v>19410</v>
      </c>
      <c r="B19285" s="366">
        <v>42.19</v>
      </c>
    </row>
    <row r="19286" spans="1:2">
      <c r="A19286" s="365" t="s">
        <v>19411</v>
      </c>
      <c r="B19286" s="366">
        <v>63.29</v>
      </c>
    </row>
    <row r="19287" spans="1:2">
      <c r="A19287" s="365" t="s">
        <v>19412</v>
      </c>
      <c r="B19287" s="366">
        <v>42.19</v>
      </c>
    </row>
    <row r="19288" spans="1:2">
      <c r="A19288" s="365" t="s">
        <v>19413</v>
      </c>
      <c r="B19288" s="366">
        <v>1.72</v>
      </c>
    </row>
    <row r="19289" spans="1:2">
      <c r="A19289" s="365" t="s">
        <v>19414</v>
      </c>
      <c r="B19289" s="366">
        <v>1.1499999999999999</v>
      </c>
    </row>
    <row r="19290" spans="1:2">
      <c r="A19290" s="365" t="s">
        <v>19415</v>
      </c>
      <c r="B19290" s="366">
        <v>1.72</v>
      </c>
    </row>
    <row r="19291" spans="1:2">
      <c r="A19291" s="365" t="s">
        <v>19416</v>
      </c>
      <c r="B19291" s="366">
        <v>1.1499999999999999</v>
      </c>
    </row>
    <row r="19292" spans="1:2">
      <c r="A19292" s="365" t="s">
        <v>19417</v>
      </c>
      <c r="B19292" s="366">
        <v>3.08</v>
      </c>
    </row>
    <row r="19293" spans="1:2">
      <c r="A19293" s="365" t="s">
        <v>19418</v>
      </c>
      <c r="B19293" s="366">
        <v>2.0499999999999998</v>
      </c>
    </row>
    <row r="19294" spans="1:2">
      <c r="A19294" s="365" t="s">
        <v>19419</v>
      </c>
      <c r="B19294" s="366">
        <v>3.08</v>
      </c>
    </row>
    <row r="19295" spans="1:2">
      <c r="A19295" s="365" t="s">
        <v>19420</v>
      </c>
      <c r="B19295" s="366">
        <v>2.0499999999999998</v>
      </c>
    </row>
    <row r="19296" spans="1:2">
      <c r="A19296" s="365" t="s">
        <v>19421</v>
      </c>
      <c r="B19296" s="366">
        <v>2.31</v>
      </c>
    </row>
    <row r="19297" spans="1:2">
      <c r="A19297" s="365" t="s">
        <v>19422</v>
      </c>
      <c r="B19297" s="366">
        <v>1.65</v>
      </c>
    </row>
    <row r="19298" spans="1:2">
      <c r="A19298" s="365" t="s">
        <v>19423</v>
      </c>
      <c r="B19298" s="366">
        <v>2.31</v>
      </c>
    </row>
    <row r="19299" spans="1:2">
      <c r="A19299" s="365" t="s">
        <v>19424</v>
      </c>
      <c r="B19299" s="366">
        <v>1.65</v>
      </c>
    </row>
    <row r="19300" spans="1:2">
      <c r="A19300" s="365" t="s">
        <v>19425</v>
      </c>
      <c r="B19300" s="366">
        <v>3.6</v>
      </c>
    </row>
    <row r="19301" spans="1:2">
      <c r="A19301" s="365" t="s">
        <v>19426</v>
      </c>
      <c r="B19301" s="366">
        <v>1.47</v>
      </c>
    </row>
    <row r="19302" spans="1:2">
      <c r="A19302" s="365" t="s">
        <v>19427</v>
      </c>
      <c r="B19302" s="366">
        <v>3.6</v>
      </c>
    </row>
    <row r="19303" spans="1:2">
      <c r="A19303" s="365" t="s">
        <v>19428</v>
      </c>
      <c r="B19303" s="366">
        <v>1.47</v>
      </c>
    </row>
    <row r="19304" spans="1:2">
      <c r="A19304" s="365" t="s">
        <v>19429</v>
      </c>
      <c r="B19304" s="366">
        <v>1010.21</v>
      </c>
    </row>
    <row r="19305" spans="1:2">
      <c r="A19305" s="365" t="s">
        <v>19430</v>
      </c>
      <c r="B19305" s="366">
        <v>96.68</v>
      </c>
    </row>
    <row r="19306" spans="1:2">
      <c r="A19306" s="365" t="s">
        <v>19431</v>
      </c>
      <c r="B19306" s="366">
        <v>62.65</v>
      </c>
    </row>
    <row r="19307" spans="1:2">
      <c r="A19307" s="365" t="s">
        <v>19432</v>
      </c>
      <c r="B19307" s="366">
        <v>1006.58</v>
      </c>
    </row>
    <row r="19308" spans="1:2">
      <c r="A19308" s="365" t="s">
        <v>19433</v>
      </c>
      <c r="B19308" s="366">
        <v>93.05</v>
      </c>
    </row>
    <row r="19309" spans="1:2">
      <c r="A19309" s="365" t="s">
        <v>19434</v>
      </c>
      <c r="B19309" s="366">
        <v>59.02</v>
      </c>
    </row>
    <row r="19310" spans="1:2">
      <c r="A19310" s="365" t="s">
        <v>19435</v>
      </c>
      <c r="B19310" s="366">
        <v>3.48</v>
      </c>
    </row>
    <row r="19311" spans="1:2">
      <c r="A19311" s="365" t="s">
        <v>19436</v>
      </c>
      <c r="B19311" s="366">
        <v>1.19</v>
      </c>
    </row>
    <row r="19312" spans="1:2">
      <c r="A19312" s="365" t="s">
        <v>19437</v>
      </c>
      <c r="B19312" s="366">
        <v>3.48</v>
      </c>
    </row>
    <row r="19313" spans="1:2">
      <c r="A19313" s="365" t="s">
        <v>19438</v>
      </c>
      <c r="B19313" s="366">
        <v>1.19</v>
      </c>
    </row>
    <row r="19314" spans="1:2">
      <c r="A19314" s="365" t="s">
        <v>19439</v>
      </c>
      <c r="B19314" s="366">
        <v>1.61</v>
      </c>
    </row>
    <row r="19315" spans="1:2">
      <c r="A19315" s="365" t="s">
        <v>19440</v>
      </c>
      <c r="B19315" s="366">
        <v>0.37</v>
      </c>
    </row>
    <row r="19316" spans="1:2">
      <c r="A19316" s="365" t="s">
        <v>19441</v>
      </c>
      <c r="B19316" s="366">
        <v>1.61</v>
      </c>
    </row>
    <row r="19317" spans="1:2">
      <c r="A19317" s="365" t="s">
        <v>19442</v>
      </c>
      <c r="B19317" s="366">
        <v>0.37</v>
      </c>
    </row>
    <row r="19318" spans="1:2">
      <c r="A19318" s="365" t="s">
        <v>19443</v>
      </c>
      <c r="B19318" s="366">
        <v>3.04</v>
      </c>
    </row>
    <row r="19319" spans="1:2">
      <c r="A19319" s="365" t="s">
        <v>19444</v>
      </c>
      <c r="B19319" s="366">
        <v>2.17</v>
      </c>
    </row>
    <row r="19320" spans="1:2">
      <c r="A19320" s="365" t="s">
        <v>19445</v>
      </c>
      <c r="B19320" s="366">
        <v>3.04</v>
      </c>
    </row>
    <row r="19321" spans="1:2">
      <c r="A19321" s="365" t="s">
        <v>19446</v>
      </c>
      <c r="B19321" s="366">
        <v>2.17</v>
      </c>
    </row>
    <row r="19322" spans="1:2">
      <c r="A19322" s="365" t="s">
        <v>19447</v>
      </c>
      <c r="B19322" s="366">
        <v>183.64</v>
      </c>
    </row>
    <row r="19323" spans="1:2">
      <c r="A19323" s="365" t="s">
        <v>19448</v>
      </c>
      <c r="B19323" s="366">
        <v>92.95</v>
      </c>
    </row>
    <row r="19324" spans="1:2">
      <c r="A19324" s="365" t="s">
        <v>19449</v>
      </c>
      <c r="B19324" s="366">
        <v>77.28</v>
      </c>
    </row>
    <row r="19325" spans="1:2">
      <c r="A19325" s="365" t="s">
        <v>19450</v>
      </c>
      <c r="B19325" s="366">
        <v>180.01</v>
      </c>
    </row>
    <row r="19326" spans="1:2">
      <c r="A19326" s="365" t="s">
        <v>19451</v>
      </c>
      <c r="B19326" s="366">
        <v>89.32</v>
      </c>
    </row>
    <row r="19327" spans="1:2">
      <c r="A19327" s="365" t="s">
        <v>19452</v>
      </c>
      <c r="B19327" s="366">
        <v>73.650000000000006</v>
      </c>
    </row>
    <row r="19328" spans="1:2">
      <c r="A19328" s="365" t="s">
        <v>19453</v>
      </c>
      <c r="B19328" s="366">
        <v>172.85</v>
      </c>
    </row>
    <row r="19329" spans="1:2">
      <c r="A19329" s="365" t="s">
        <v>19454</v>
      </c>
      <c r="B19329" s="366">
        <v>81.5</v>
      </c>
    </row>
    <row r="19330" spans="1:2">
      <c r="A19330" s="365" t="s">
        <v>19455</v>
      </c>
      <c r="B19330" s="366">
        <v>66.94</v>
      </c>
    </row>
    <row r="19331" spans="1:2">
      <c r="A19331" s="365" t="s">
        <v>19456</v>
      </c>
      <c r="B19331" s="366">
        <v>169.22</v>
      </c>
    </row>
    <row r="19332" spans="1:2">
      <c r="A19332" s="365" t="s">
        <v>19457</v>
      </c>
      <c r="B19332" s="366">
        <v>77.87</v>
      </c>
    </row>
    <row r="19333" spans="1:2">
      <c r="A19333" s="365" t="s">
        <v>19458</v>
      </c>
      <c r="B19333" s="366">
        <v>63.31</v>
      </c>
    </row>
    <row r="19334" spans="1:2">
      <c r="A19334" s="365" t="s">
        <v>19459</v>
      </c>
      <c r="B19334" s="366">
        <v>176.8</v>
      </c>
    </row>
    <row r="19335" spans="1:2">
      <c r="A19335" s="365" t="s">
        <v>19460</v>
      </c>
      <c r="B19335" s="366">
        <v>87.18</v>
      </c>
    </row>
    <row r="19336" spans="1:2">
      <c r="A19336" s="365" t="s">
        <v>19461</v>
      </c>
      <c r="B19336" s="366">
        <v>72.22</v>
      </c>
    </row>
    <row r="19337" spans="1:2">
      <c r="A19337" s="365" t="s">
        <v>19462</v>
      </c>
      <c r="B19337" s="366">
        <v>173.17</v>
      </c>
    </row>
    <row r="19338" spans="1:2">
      <c r="A19338" s="365" t="s">
        <v>19463</v>
      </c>
      <c r="B19338" s="366">
        <v>83.55</v>
      </c>
    </row>
    <row r="19339" spans="1:2">
      <c r="A19339" s="365" t="s">
        <v>19464</v>
      </c>
      <c r="B19339" s="366">
        <v>68.59</v>
      </c>
    </row>
    <row r="19340" spans="1:2">
      <c r="A19340" s="365" t="s">
        <v>19465</v>
      </c>
      <c r="B19340" s="366">
        <v>172.45</v>
      </c>
    </row>
    <row r="19341" spans="1:2">
      <c r="A19341" s="365" t="s">
        <v>19466</v>
      </c>
      <c r="B19341" s="366">
        <v>79.12</v>
      </c>
    </row>
    <row r="19342" spans="1:2">
      <c r="A19342" s="365" t="s">
        <v>19467</v>
      </c>
      <c r="B19342" s="366">
        <v>64.599999999999994</v>
      </c>
    </row>
    <row r="19343" spans="1:2">
      <c r="A19343" s="365" t="s">
        <v>19468</v>
      </c>
      <c r="B19343" s="366">
        <v>168.82</v>
      </c>
    </row>
    <row r="19344" spans="1:2">
      <c r="A19344" s="365" t="s">
        <v>19469</v>
      </c>
      <c r="B19344" s="366">
        <v>75.489999999999995</v>
      </c>
    </row>
    <row r="19345" spans="1:2">
      <c r="A19345" s="365" t="s">
        <v>19470</v>
      </c>
      <c r="B19345" s="366">
        <v>60.97</v>
      </c>
    </row>
    <row r="19346" spans="1:2">
      <c r="A19346" s="365" t="s">
        <v>19471</v>
      </c>
      <c r="B19346" s="366">
        <v>205.89</v>
      </c>
    </row>
    <row r="19347" spans="1:2">
      <c r="A19347" s="365" t="s">
        <v>19472</v>
      </c>
      <c r="B19347" s="366">
        <v>104.63</v>
      </c>
    </row>
    <row r="19348" spans="1:2">
      <c r="A19348" s="365" t="s">
        <v>19473</v>
      </c>
      <c r="B19348" s="366">
        <v>86.77</v>
      </c>
    </row>
    <row r="19349" spans="1:2">
      <c r="A19349" s="365" t="s">
        <v>19474</v>
      </c>
      <c r="B19349" s="366">
        <v>202.26</v>
      </c>
    </row>
    <row r="19350" spans="1:2">
      <c r="A19350" s="365" t="s">
        <v>19475</v>
      </c>
      <c r="B19350" s="366">
        <v>101</v>
      </c>
    </row>
    <row r="19351" spans="1:2">
      <c r="A19351" s="365" t="s">
        <v>19476</v>
      </c>
      <c r="B19351" s="366">
        <v>83.14</v>
      </c>
    </row>
    <row r="19352" spans="1:2">
      <c r="A19352" s="365" t="s">
        <v>19477</v>
      </c>
      <c r="B19352" s="366">
        <v>84.13</v>
      </c>
    </row>
    <row r="19353" spans="1:2">
      <c r="A19353" s="365" t="s">
        <v>19478</v>
      </c>
      <c r="B19353" s="366">
        <v>52.26</v>
      </c>
    </row>
    <row r="19354" spans="1:2">
      <c r="A19354" s="365" t="s">
        <v>19479</v>
      </c>
      <c r="B19354" s="366">
        <v>46.57</v>
      </c>
    </row>
    <row r="19355" spans="1:2">
      <c r="A19355" s="365" t="s">
        <v>19480</v>
      </c>
      <c r="B19355" s="366">
        <v>80.5</v>
      </c>
    </row>
    <row r="19356" spans="1:2">
      <c r="A19356" s="365" t="s">
        <v>19481</v>
      </c>
      <c r="B19356" s="366">
        <v>48.63</v>
      </c>
    </row>
    <row r="19357" spans="1:2">
      <c r="A19357" s="365" t="s">
        <v>19482</v>
      </c>
      <c r="B19357" s="366">
        <v>42.94</v>
      </c>
    </row>
    <row r="19358" spans="1:2">
      <c r="A19358" s="365" t="s">
        <v>19483</v>
      </c>
      <c r="B19358" s="366">
        <v>212.13</v>
      </c>
    </row>
    <row r="19359" spans="1:2">
      <c r="A19359" s="365" t="s">
        <v>19484</v>
      </c>
      <c r="B19359" s="366">
        <v>108.38</v>
      </c>
    </row>
    <row r="19360" spans="1:2">
      <c r="A19360" s="365" t="s">
        <v>19485</v>
      </c>
      <c r="B19360" s="366">
        <v>89.89</v>
      </c>
    </row>
    <row r="19361" spans="1:2">
      <c r="A19361" s="365" t="s">
        <v>19486</v>
      </c>
      <c r="B19361" s="366">
        <v>208.5</v>
      </c>
    </row>
    <row r="19362" spans="1:2">
      <c r="A19362" s="365" t="s">
        <v>19487</v>
      </c>
      <c r="B19362" s="366">
        <v>104.75</v>
      </c>
    </row>
    <row r="19363" spans="1:2">
      <c r="A19363" s="365" t="s">
        <v>19488</v>
      </c>
      <c r="B19363" s="366">
        <v>86.26</v>
      </c>
    </row>
    <row r="19364" spans="1:2">
      <c r="A19364" s="365" t="s">
        <v>19489</v>
      </c>
      <c r="B19364" s="366">
        <v>33.22</v>
      </c>
    </row>
    <row r="19365" spans="1:2">
      <c r="A19365" s="365" t="s">
        <v>19490</v>
      </c>
      <c r="B19365" s="366">
        <v>10.74</v>
      </c>
    </row>
    <row r="19366" spans="1:2">
      <c r="A19366" s="365" t="s">
        <v>19491</v>
      </c>
      <c r="B19366" s="366">
        <v>33.22</v>
      </c>
    </row>
    <row r="19367" spans="1:2">
      <c r="A19367" s="365" t="s">
        <v>19492</v>
      </c>
      <c r="B19367" s="366">
        <v>10.74</v>
      </c>
    </row>
    <row r="19368" spans="1:2">
      <c r="A19368" s="365" t="s">
        <v>19493</v>
      </c>
      <c r="B19368" s="366">
        <v>673.72</v>
      </c>
    </row>
    <row r="19369" spans="1:2">
      <c r="A19369" s="365" t="s">
        <v>19494</v>
      </c>
      <c r="B19369" s="366">
        <v>398.09</v>
      </c>
    </row>
    <row r="19370" spans="1:2">
      <c r="A19370" s="365" t="s">
        <v>19495</v>
      </c>
      <c r="B19370" s="366">
        <v>376.39</v>
      </c>
    </row>
    <row r="19371" spans="1:2">
      <c r="A19371" s="365" t="s">
        <v>19496</v>
      </c>
      <c r="B19371" s="366">
        <v>660.73</v>
      </c>
    </row>
    <row r="19372" spans="1:2">
      <c r="A19372" s="365" t="s">
        <v>19497</v>
      </c>
      <c r="B19372" s="366">
        <v>385.1</v>
      </c>
    </row>
    <row r="19373" spans="1:2">
      <c r="A19373" s="365" t="s">
        <v>19498</v>
      </c>
      <c r="B19373" s="366">
        <v>363.4</v>
      </c>
    </row>
    <row r="19374" spans="1:2">
      <c r="A19374" s="365" t="s">
        <v>19499</v>
      </c>
      <c r="B19374" s="366">
        <v>3687.35</v>
      </c>
    </row>
    <row r="19375" spans="1:2">
      <c r="A19375" s="365" t="s">
        <v>19500</v>
      </c>
      <c r="B19375" s="366">
        <v>1463.3</v>
      </c>
    </row>
    <row r="19376" spans="1:2">
      <c r="A19376" s="365" t="s">
        <v>19501</v>
      </c>
      <c r="B19376" s="366">
        <v>1029.56</v>
      </c>
    </row>
    <row r="19377" spans="1:2">
      <c r="A19377" s="365" t="s">
        <v>19502</v>
      </c>
      <c r="B19377" s="366">
        <v>3613.66</v>
      </c>
    </row>
    <row r="19378" spans="1:2">
      <c r="A19378" s="365" t="s">
        <v>19503</v>
      </c>
      <c r="B19378" s="366">
        <v>1389.61</v>
      </c>
    </row>
    <row r="19379" spans="1:2">
      <c r="A19379" s="365" t="s">
        <v>19504</v>
      </c>
      <c r="B19379" s="366">
        <v>955.87</v>
      </c>
    </row>
    <row r="19380" spans="1:2">
      <c r="A19380" s="365" t="s">
        <v>19505</v>
      </c>
      <c r="B19380" s="366">
        <v>659.85</v>
      </c>
    </row>
    <row r="19381" spans="1:2">
      <c r="A19381" s="365" t="s">
        <v>19506</v>
      </c>
      <c r="B19381" s="366">
        <v>267.45999999999998</v>
      </c>
    </row>
    <row r="19382" spans="1:2">
      <c r="A19382" s="365" t="s">
        <v>19507</v>
      </c>
      <c r="B19382" s="366">
        <v>194.78</v>
      </c>
    </row>
    <row r="19383" spans="1:2">
      <c r="A19383" s="365" t="s">
        <v>19508</v>
      </c>
      <c r="B19383" s="366">
        <v>638.54999999999995</v>
      </c>
    </row>
    <row r="19384" spans="1:2">
      <c r="A19384" s="365" t="s">
        <v>19509</v>
      </c>
      <c r="B19384" s="366">
        <v>246.16</v>
      </c>
    </row>
    <row r="19385" spans="1:2">
      <c r="A19385" s="365" t="s">
        <v>19510</v>
      </c>
      <c r="B19385" s="366">
        <v>173.48</v>
      </c>
    </row>
    <row r="19386" spans="1:2">
      <c r="A19386" s="365" t="s">
        <v>19511</v>
      </c>
      <c r="B19386" s="366">
        <v>234.63</v>
      </c>
    </row>
    <row r="19387" spans="1:2">
      <c r="A19387" s="365" t="s">
        <v>19512</v>
      </c>
      <c r="B19387" s="366">
        <v>49.47</v>
      </c>
    </row>
    <row r="19388" spans="1:2">
      <c r="A19388" s="365" t="s">
        <v>19513</v>
      </c>
      <c r="B19388" s="366">
        <v>231</v>
      </c>
    </row>
    <row r="19389" spans="1:2">
      <c r="A19389" s="365" t="s">
        <v>19514</v>
      </c>
      <c r="B19389" s="366">
        <v>45.84</v>
      </c>
    </row>
    <row r="19390" spans="1:2">
      <c r="A19390" s="365" t="s">
        <v>19515</v>
      </c>
      <c r="B19390" s="366">
        <v>162.25</v>
      </c>
    </row>
    <row r="19391" spans="1:2">
      <c r="A19391" s="365" t="s">
        <v>19516</v>
      </c>
      <c r="B19391" s="366">
        <v>87.49</v>
      </c>
    </row>
    <row r="19392" spans="1:2">
      <c r="A19392" s="365" t="s">
        <v>19517</v>
      </c>
      <c r="B19392" s="366">
        <v>78.28</v>
      </c>
    </row>
    <row r="19393" spans="1:2">
      <c r="A19393" s="365" t="s">
        <v>19518</v>
      </c>
      <c r="B19393" s="366">
        <v>154.99</v>
      </c>
    </row>
    <row r="19394" spans="1:2">
      <c r="A19394" s="365" t="s">
        <v>19519</v>
      </c>
      <c r="B19394" s="366">
        <v>80.23</v>
      </c>
    </row>
    <row r="19395" spans="1:2">
      <c r="A19395" s="365" t="s">
        <v>19520</v>
      </c>
      <c r="B19395" s="366">
        <v>71.02</v>
      </c>
    </row>
    <row r="19396" spans="1:2">
      <c r="A19396" s="365" t="s">
        <v>19521</v>
      </c>
      <c r="B19396" s="366">
        <v>74.86</v>
      </c>
    </row>
    <row r="19397" spans="1:2">
      <c r="A19397" s="365" t="s">
        <v>19522</v>
      </c>
      <c r="B19397" s="366">
        <v>20.89</v>
      </c>
    </row>
    <row r="19398" spans="1:2">
      <c r="A19398" s="365" t="s">
        <v>19523</v>
      </c>
      <c r="B19398" s="366">
        <v>13.83</v>
      </c>
    </row>
    <row r="19399" spans="1:2">
      <c r="A19399" s="365" t="s">
        <v>19524</v>
      </c>
      <c r="B19399" s="366">
        <v>74.86</v>
      </c>
    </row>
    <row r="19400" spans="1:2">
      <c r="A19400" s="365" t="s">
        <v>19525</v>
      </c>
      <c r="B19400" s="366">
        <v>20.89</v>
      </c>
    </row>
    <row r="19401" spans="1:2">
      <c r="A19401" s="365" t="s">
        <v>19526</v>
      </c>
      <c r="B19401" s="366">
        <v>13.83</v>
      </c>
    </row>
    <row r="19402" spans="1:2">
      <c r="A19402" s="365" t="s">
        <v>19527</v>
      </c>
      <c r="B19402" s="366">
        <v>366.01</v>
      </c>
    </row>
    <row r="19403" spans="1:2">
      <c r="A19403" s="365" t="s">
        <v>19528</v>
      </c>
      <c r="B19403" s="366">
        <v>131.58000000000001</v>
      </c>
    </row>
    <row r="19404" spans="1:2">
      <c r="A19404" s="365" t="s">
        <v>19529</v>
      </c>
      <c r="B19404" s="366">
        <v>101.81</v>
      </c>
    </row>
    <row r="19405" spans="1:2">
      <c r="A19405" s="365" t="s">
        <v>19530</v>
      </c>
      <c r="B19405" s="366">
        <v>362.77</v>
      </c>
    </row>
    <row r="19406" spans="1:2">
      <c r="A19406" s="365" t="s">
        <v>19531</v>
      </c>
      <c r="B19406" s="366">
        <v>128.34</v>
      </c>
    </row>
    <row r="19407" spans="1:2">
      <c r="A19407" s="365" t="s">
        <v>19532</v>
      </c>
      <c r="B19407" s="366">
        <v>98.57</v>
      </c>
    </row>
    <row r="19408" spans="1:2">
      <c r="A19408" s="365" t="s">
        <v>19533</v>
      </c>
      <c r="B19408" s="366">
        <v>12.43</v>
      </c>
    </row>
    <row r="19409" spans="1:2">
      <c r="A19409" s="365" t="s">
        <v>19534</v>
      </c>
      <c r="B19409" s="366">
        <v>6.78</v>
      </c>
    </row>
    <row r="19410" spans="1:2">
      <c r="A19410" s="365" t="s">
        <v>19535</v>
      </c>
      <c r="B19410" s="366">
        <v>12.43</v>
      </c>
    </row>
    <row r="19411" spans="1:2">
      <c r="A19411" s="365" t="s">
        <v>19536</v>
      </c>
      <c r="B19411" s="366">
        <v>6.78</v>
      </c>
    </row>
    <row r="19412" spans="1:2">
      <c r="A19412" s="365" t="s">
        <v>19537</v>
      </c>
      <c r="B19412" s="366">
        <v>302.85000000000002</v>
      </c>
    </row>
    <row r="19413" spans="1:2">
      <c r="A19413" s="365" t="s">
        <v>19538</v>
      </c>
      <c r="B19413" s="366">
        <v>164.32</v>
      </c>
    </row>
    <row r="19414" spans="1:2">
      <c r="A19414" s="365" t="s">
        <v>19539</v>
      </c>
      <c r="B19414" s="366">
        <v>138.52000000000001</v>
      </c>
    </row>
    <row r="19415" spans="1:2">
      <c r="A19415" s="365" t="s">
        <v>19540</v>
      </c>
      <c r="B19415" s="366">
        <v>296.88</v>
      </c>
    </row>
    <row r="19416" spans="1:2">
      <c r="A19416" s="365" t="s">
        <v>19541</v>
      </c>
      <c r="B19416" s="366">
        <v>158.35</v>
      </c>
    </row>
    <row r="19417" spans="1:2">
      <c r="A19417" s="365" t="s">
        <v>19542</v>
      </c>
      <c r="B19417" s="366">
        <v>132.55000000000001</v>
      </c>
    </row>
    <row r="19418" spans="1:2">
      <c r="A19418" s="365" t="s">
        <v>19543</v>
      </c>
      <c r="B19418" s="366">
        <v>301.26</v>
      </c>
    </row>
    <row r="19419" spans="1:2">
      <c r="A19419" s="365" t="s">
        <v>19544</v>
      </c>
      <c r="B19419" s="366">
        <v>147.51</v>
      </c>
    </row>
    <row r="19420" spans="1:2">
      <c r="A19420" s="365" t="s">
        <v>19545</v>
      </c>
      <c r="B19420" s="366">
        <v>121.86</v>
      </c>
    </row>
    <row r="19421" spans="1:2">
      <c r="A19421" s="365" t="s">
        <v>19546</v>
      </c>
      <c r="B19421" s="366">
        <v>295.29000000000002</v>
      </c>
    </row>
    <row r="19422" spans="1:2">
      <c r="A19422" s="365" t="s">
        <v>19547</v>
      </c>
      <c r="B19422" s="366">
        <v>141.54</v>
      </c>
    </row>
    <row r="19423" spans="1:2">
      <c r="A19423" s="365" t="s">
        <v>19548</v>
      </c>
      <c r="B19423" s="366">
        <v>115.89</v>
      </c>
    </row>
    <row r="19424" spans="1:2">
      <c r="A19424" s="365" t="s">
        <v>19549</v>
      </c>
      <c r="B19424" s="366">
        <v>123.66</v>
      </c>
    </row>
    <row r="19425" spans="1:2">
      <c r="A19425" s="365" t="s">
        <v>19550</v>
      </c>
      <c r="B19425" s="366">
        <v>29.35</v>
      </c>
    </row>
    <row r="19426" spans="1:2">
      <c r="A19426" s="365" t="s">
        <v>19551</v>
      </c>
      <c r="B19426" s="366">
        <v>27.89</v>
      </c>
    </row>
    <row r="19427" spans="1:2">
      <c r="A19427" s="365" t="s">
        <v>19552</v>
      </c>
      <c r="B19427" s="366">
        <v>120.03</v>
      </c>
    </row>
    <row r="19428" spans="1:2">
      <c r="A19428" s="365" t="s">
        <v>19553</v>
      </c>
      <c r="B19428" s="366">
        <v>25.72</v>
      </c>
    </row>
    <row r="19429" spans="1:2">
      <c r="A19429" s="365" t="s">
        <v>19554</v>
      </c>
      <c r="B19429" s="366">
        <v>24.26</v>
      </c>
    </row>
    <row r="19430" spans="1:2">
      <c r="A19430" s="365" t="s">
        <v>19555</v>
      </c>
      <c r="B19430" s="366">
        <v>29.05</v>
      </c>
    </row>
    <row r="19431" spans="1:2">
      <c r="A19431" s="365" t="s">
        <v>19556</v>
      </c>
      <c r="B19431" s="366">
        <v>9.07</v>
      </c>
    </row>
    <row r="19432" spans="1:2">
      <c r="A19432" s="365" t="s">
        <v>19557</v>
      </c>
      <c r="B19432" s="366">
        <v>29.05</v>
      </c>
    </row>
    <row r="19433" spans="1:2">
      <c r="A19433" s="365" t="s">
        <v>19558</v>
      </c>
      <c r="B19433" s="366">
        <v>9.07</v>
      </c>
    </row>
    <row r="19434" spans="1:2">
      <c r="A19434" s="365" t="s">
        <v>19559</v>
      </c>
      <c r="B19434" s="366">
        <v>326.41000000000003</v>
      </c>
    </row>
    <row r="19435" spans="1:2">
      <c r="A19435" s="365" t="s">
        <v>19560</v>
      </c>
      <c r="B19435" s="366">
        <v>201.39</v>
      </c>
    </row>
    <row r="19436" spans="1:2">
      <c r="A19436" s="365" t="s">
        <v>19561</v>
      </c>
      <c r="B19436" s="366">
        <v>174.72</v>
      </c>
    </row>
    <row r="19437" spans="1:2">
      <c r="A19437" s="365" t="s">
        <v>19562</v>
      </c>
      <c r="B19437" s="366">
        <v>322.77999999999997</v>
      </c>
    </row>
    <row r="19438" spans="1:2">
      <c r="A19438" s="365" t="s">
        <v>19563</v>
      </c>
      <c r="B19438" s="366">
        <v>197.76</v>
      </c>
    </row>
    <row r="19439" spans="1:2">
      <c r="A19439" s="365" t="s">
        <v>19564</v>
      </c>
      <c r="B19439" s="366">
        <v>171.09</v>
      </c>
    </row>
    <row r="19440" spans="1:2">
      <c r="A19440" s="365" t="s">
        <v>19565</v>
      </c>
      <c r="B19440" s="366">
        <v>339.66</v>
      </c>
    </row>
    <row r="19441" spans="1:2">
      <c r="A19441" s="365" t="s">
        <v>19566</v>
      </c>
      <c r="B19441" s="366">
        <v>160.74</v>
      </c>
    </row>
    <row r="19442" spans="1:2">
      <c r="A19442" s="365" t="s">
        <v>19567</v>
      </c>
      <c r="B19442" s="366">
        <v>130.65</v>
      </c>
    </row>
    <row r="19443" spans="1:2">
      <c r="A19443" s="365" t="s">
        <v>19568</v>
      </c>
      <c r="B19443" s="366">
        <v>336.03</v>
      </c>
    </row>
    <row r="19444" spans="1:2">
      <c r="A19444" s="365" t="s">
        <v>19569</v>
      </c>
      <c r="B19444" s="366">
        <v>157.11000000000001</v>
      </c>
    </row>
    <row r="19445" spans="1:2">
      <c r="A19445" s="365" t="s">
        <v>19570</v>
      </c>
      <c r="B19445" s="366">
        <v>127.02</v>
      </c>
    </row>
    <row r="19446" spans="1:2">
      <c r="A19446" s="365" t="s">
        <v>19571</v>
      </c>
      <c r="B19446" s="366">
        <v>353.72</v>
      </c>
    </row>
    <row r="19447" spans="1:2">
      <c r="A19447" s="365" t="s">
        <v>19572</v>
      </c>
      <c r="B19447" s="366">
        <v>168.29</v>
      </c>
    </row>
    <row r="19448" spans="1:2">
      <c r="A19448" s="365" t="s">
        <v>19573</v>
      </c>
      <c r="B19448" s="366">
        <v>138.94</v>
      </c>
    </row>
    <row r="19449" spans="1:2">
      <c r="A19449" s="365" t="s">
        <v>19574</v>
      </c>
      <c r="B19449" s="366">
        <v>350.48</v>
      </c>
    </row>
    <row r="19450" spans="1:2">
      <c r="A19450" s="365" t="s">
        <v>19575</v>
      </c>
      <c r="B19450" s="366">
        <v>165.05</v>
      </c>
    </row>
    <row r="19451" spans="1:2">
      <c r="A19451" s="365" t="s">
        <v>19576</v>
      </c>
      <c r="B19451" s="366">
        <v>135.69999999999999</v>
      </c>
    </row>
    <row r="19452" spans="1:2">
      <c r="A19452" s="365" t="s">
        <v>19577</v>
      </c>
      <c r="B19452" s="366">
        <v>2369.9299999999998</v>
      </c>
    </row>
    <row r="19453" spans="1:2">
      <c r="A19453" s="365" t="s">
        <v>19578</v>
      </c>
      <c r="B19453" s="366">
        <v>1078.1099999999999</v>
      </c>
    </row>
    <row r="19454" spans="1:2">
      <c r="A19454" s="365" t="s">
        <v>19579</v>
      </c>
      <c r="B19454" s="366">
        <v>818.82</v>
      </c>
    </row>
    <row r="19455" spans="1:2">
      <c r="A19455" s="365" t="s">
        <v>19580</v>
      </c>
      <c r="B19455" s="366">
        <v>2366.3000000000002</v>
      </c>
    </row>
    <row r="19456" spans="1:2">
      <c r="A19456" s="365" t="s">
        <v>19581</v>
      </c>
      <c r="B19456" s="366">
        <v>1074.48</v>
      </c>
    </row>
    <row r="19457" spans="1:2">
      <c r="A19457" s="365" t="s">
        <v>19582</v>
      </c>
      <c r="B19457" s="366">
        <v>815.19</v>
      </c>
    </row>
    <row r="19458" spans="1:2">
      <c r="A19458" s="365" t="s">
        <v>19583</v>
      </c>
      <c r="B19458" s="366">
        <v>495.41</v>
      </c>
    </row>
    <row r="19459" spans="1:2">
      <c r="A19459" s="365" t="s">
        <v>19584</v>
      </c>
      <c r="B19459" s="366">
        <v>232.76</v>
      </c>
    </row>
    <row r="19460" spans="1:2">
      <c r="A19460" s="365" t="s">
        <v>19585</v>
      </c>
      <c r="B19460" s="366">
        <v>187.51</v>
      </c>
    </row>
    <row r="19461" spans="1:2">
      <c r="A19461" s="365" t="s">
        <v>19586</v>
      </c>
      <c r="B19461" s="366">
        <v>492.17</v>
      </c>
    </row>
    <row r="19462" spans="1:2">
      <c r="A19462" s="365" t="s">
        <v>19587</v>
      </c>
      <c r="B19462" s="366">
        <v>229.52</v>
      </c>
    </row>
    <row r="19463" spans="1:2">
      <c r="A19463" s="365" t="s">
        <v>19588</v>
      </c>
      <c r="B19463" s="366">
        <v>184.27</v>
      </c>
    </row>
    <row r="19464" spans="1:2">
      <c r="A19464" s="365" t="s">
        <v>19589</v>
      </c>
      <c r="B19464" s="366">
        <v>9.32</v>
      </c>
    </row>
    <row r="19465" spans="1:2">
      <c r="A19465" s="365" t="s">
        <v>19590</v>
      </c>
      <c r="B19465" s="366">
        <v>2.17</v>
      </c>
    </row>
    <row r="19466" spans="1:2">
      <c r="A19466" s="365" t="s">
        <v>19591</v>
      </c>
      <c r="B19466" s="366">
        <v>9.32</v>
      </c>
    </row>
    <row r="19467" spans="1:2">
      <c r="A19467" s="365" t="s">
        <v>19592</v>
      </c>
      <c r="B19467" s="366">
        <v>2.17</v>
      </c>
    </row>
    <row r="19468" spans="1:2">
      <c r="A19468" s="365" t="s">
        <v>19593</v>
      </c>
      <c r="B19468" s="366">
        <v>1638.71</v>
      </c>
    </row>
    <row r="19469" spans="1:2">
      <c r="A19469" s="365" t="s">
        <v>19594</v>
      </c>
      <c r="B19469" s="366">
        <v>670.09</v>
      </c>
    </row>
    <row r="19470" spans="1:2">
      <c r="A19470" s="365" t="s">
        <v>19595</v>
      </c>
      <c r="B19470" s="366">
        <v>510.97</v>
      </c>
    </row>
    <row r="19471" spans="1:2">
      <c r="A19471" s="365" t="s">
        <v>19596</v>
      </c>
      <c r="B19471" s="366">
        <v>1635.08</v>
      </c>
    </row>
    <row r="19472" spans="1:2">
      <c r="A19472" s="365" t="s">
        <v>19597</v>
      </c>
      <c r="B19472" s="366">
        <v>666.46</v>
      </c>
    </row>
    <row r="19473" spans="1:2">
      <c r="A19473" s="365" t="s">
        <v>19598</v>
      </c>
      <c r="B19473" s="366">
        <v>507.34</v>
      </c>
    </row>
    <row r="19474" spans="1:2">
      <c r="A19474" s="365" t="s">
        <v>19599</v>
      </c>
      <c r="B19474" s="366">
        <v>4.45</v>
      </c>
    </row>
    <row r="19475" spans="1:2">
      <c r="A19475" s="365" t="s">
        <v>19600</v>
      </c>
      <c r="B19475" s="366">
        <v>1.68</v>
      </c>
    </row>
    <row r="19476" spans="1:2">
      <c r="A19476" s="365" t="s">
        <v>19601</v>
      </c>
      <c r="B19476" s="366">
        <v>4.45</v>
      </c>
    </row>
    <row r="19477" spans="1:2">
      <c r="A19477" s="365" t="s">
        <v>19602</v>
      </c>
      <c r="B19477" s="366">
        <v>1.68</v>
      </c>
    </row>
    <row r="19478" spans="1:2">
      <c r="A19478" s="365" t="s">
        <v>19603</v>
      </c>
      <c r="B19478" s="366">
        <v>3.47</v>
      </c>
    </row>
    <row r="19479" spans="1:2">
      <c r="A19479" s="365" t="s">
        <v>19604</v>
      </c>
      <c r="B19479" s="366">
        <v>1.07</v>
      </c>
    </row>
    <row r="19480" spans="1:2">
      <c r="A19480" s="365" t="s">
        <v>19605</v>
      </c>
      <c r="B19480" s="366">
        <v>3.47</v>
      </c>
    </row>
    <row r="19481" spans="1:2">
      <c r="A19481" s="365" t="s">
        <v>19606</v>
      </c>
      <c r="B19481" s="366">
        <v>1.07</v>
      </c>
    </row>
    <row r="19482" spans="1:2">
      <c r="A19482" s="365" t="s">
        <v>19607</v>
      </c>
      <c r="B19482" s="366">
        <v>154.33000000000001</v>
      </c>
    </row>
    <row r="19483" spans="1:2">
      <c r="A19483" s="365" t="s">
        <v>19608</v>
      </c>
      <c r="B19483" s="366">
        <v>63.73</v>
      </c>
    </row>
    <row r="19484" spans="1:2">
      <c r="A19484" s="365" t="s">
        <v>19609</v>
      </c>
      <c r="B19484" s="366">
        <v>154.33000000000001</v>
      </c>
    </row>
    <row r="19485" spans="1:2">
      <c r="A19485" s="365" t="s">
        <v>19610</v>
      </c>
      <c r="B19485" s="366">
        <v>63.73</v>
      </c>
    </row>
    <row r="19486" spans="1:2">
      <c r="A19486" s="365" t="s">
        <v>19611</v>
      </c>
      <c r="B19486" s="366">
        <v>197</v>
      </c>
    </row>
    <row r="19487" spans="1:2">
      <c r="A19487" s="365" t="s">
        <v>19612</v>
      </c>
      <c r="B19487" s="366">
        <v>81.349999999999994</v>
      </c>
    </row>
    <row r="19488" spans="1:2">
      <c r="A19488" s="365" t="s">
        <v>19613</v>
      </c>
      <c r="B19488" s="366">
        <v>197</v>
      </c>
    </row>
    <row r="19489" spans="1:2">
      <c r="A19489" s="365" t="s">
        <v>19614</v>
      </c>
      <c r="B19489" s="366">
        <v>81.349999999999994</v>
      </c>
    </row>
    <row r="19490" spans="1:2">
      <c r="A19490" s="365" t="s">
        <v>19615</v>
      </c>
      <c r="B19490" s="366">
        <v>21.18</v>
      </c>
    </row>
    <row r="19491" spans="1:2">
      <c r="A19491" s="365" t="s">
        <v>19616</v>
      </c>
      <c r="B19491" s="366">
        <v>3.75</v>
      </c>
    </row>
    <row r="19492" spans="1:2">
      <c r="A19492" s="365" t="s">
        <v>19617</v>
      </c>
      <c r="B19492" s="366">
        <v>1.68</v>
      </c>
    </row>
    <row r="19493" spans="1:2">
      <c r="A19493" s="365" t="s">
        <v>19618</v>
      </c>
      <c r="B19493" s="366">
        <v>21.18</v>
      </c>
    </row>
    <row r="19494" spans="1:2">
      <c r="A19494" s="365" t="s">
        <v>19619</v>
      </c>
      <c r="B19494" s="366">
        <v>3.75</v>
      </c>
    </row>
    <row r="19495" spans="1:2">
      <c r="A19495" s="365" t="s">
        <v>19620</v>
      </c>
      <c r="B19495" s="366">
        <v>1.68</v>
      </c>
    </row>
    <row r="19496" spans="1:2">
      <c r="A19496" s="365" t="s">
        <v>19621</v>
      </c>
      <c r="B19496" s="366">
        <v>5.86</v>
      </c>
    </row>
    <row r="19497" spans="1:2">
      <c r="A19497" s="365" t="s">
        <v>19622</v>
      </c>
      <c r="B19497" s="366">
        <v>1.41</v>
      </c>
    </row>
    <row r="19498" spans="1:2">
      <c r="A19498" s="365" t="s">
        <v>19623</v>
      </c>
      <c r="B19498" s="366">
        <v>5.86</v>
      </c>
    </row>
    <row r="19499" spans="1:2">
      <c r="A19499" s="365" t="s">
        <v>19624</v>
      </c>
      <c r="B19499" s="366">
        <v>1.41</v>
      </c>
    </row>
    <row r="19500" spans="1:2">
      <c r="A19500" s="365" t="s">
        <v>19625</v>
      </c>
      <c r="B19500" s="366">
        <v>4.57</v>
      </c>
    </row>
    <row r="19501" spans="1:2">
      <c r="A19501" s="365" t="s">
        <v>19626</v>
      </c>
      <c r="B19501" s="366">
        <v>0.66</v>
      </c>
    </row>
    <row r="19502" spans="1:2">
      <c r="A19502" s="365" t="s">
        <v>19627</v>
      </c>
      <c r="B19502" s="366">
        <v>4.57</v>
      </c>
    </row>
    <row r="19503" spans="1:2">
      <c r="A19503" s="365" t="s">
        <v>19628</v>
      </c>
      <c r="B19503" s="366">
        <v>0.66</v>
      </c>
    </row>
    <row r="19504" spans="1:2">
      <c r="A19504" s="365" t="s">
        <v>19629</v>
      </c>
      <c r="B19504" s="366">
        <v>12.61</v>
      </c>
    </row>
    <row r="19505" spans="1:2">
      <c r="A19505" s="365" t="s">
        <v>19630</v>
      </c>
      <c r="B19505" s="366">
        <v>1.59</v>
      </c>
    </row>
    <row r="19506" spans="1:2">
      <c r="A19506" s="365" t="s">
        <v>19631</v>
      </c>
      <c r="B19506" s="366">
        <v>12.61</v>
      </c>
    </row>
    <row r="19507" spans="1:2">
      <c r="A19507" s="365" t="s">
        <v>19632</v>
      </c>
      <c r="B19507" s="366">
        <v>1.59</v>
      </c>
    </row>
    <row r="19508" spans="1:2">
      <c r="A19508" s="365" t="s">
        <v>19633</v>
      </c>
      <c r="B19508" s="366">
        <v>12.94</v>
      </c>
    </row>
    <row r="19509" spans="1:2">
      <c r="A19509" s="365" t="s">
        <v>19634</v>
      </c>
      <c r="B19509" s="366">
        <v>5.25</v>
      </c>
    </row>
    <row r="19510" spans="1:2">
      <c r="A19510" s="365" t="s">
        <v>19635</v>
      </c>
      <c r="B19510" s="366">
        <v>12.94</v>
      </c>
    </row>
    <row r="19511" spans="1:2">
      <c r="A19511" s="365" t="s">
        <v>19636</v>
      </c>
      <c r="B19511" s="366">
        <v>5.25</v>
      </c>
    </row>
    <row r="19512" spans="1:2">
      <c r="A19512" s="365" t="s">
        <v>19637</v>
      </c>
      <c r="B19512" s="366">
        <v>31.67</v>
      </c>
    </row>
    <row r="19513" spans="1:2">
      <c r="A19513" s="365" t="s">
        <v>19638</v>
      </c>
      <c r="B19513" s="366">
        <v>7.59</v>
      </c>
    </row>
    <row r="19514" spans="1:2">
      <c r="A19514" s="365" t="s">
        <v>19639</v>
      </c>
      <c r="B19514" s="366">
        <v>31.67</v>
      </c>
    </row>
    <row r="19515" spans="1:2">
      <c r="A19515" s="365" t="s">
        <v>19640</v>
      </c>
      <c r="B19515" s="366">
        <v>7.59</v>
      </c>
    </row>
    <row r="19516" spans="1:2">
      <c r="A19516" s="365" t="s">
        <v>19641</v>
      </c>
      <c r="B19516" s="366">
        <v>17.64</v>
      </c>
    </row>
    <row r="19517" spans="1:2">
      <c r="A19517" s="365" t="s">
        <v>19642</v>
      </c>
      <c r="B19517" s="366">
        <v>6.51</v>
      </c>
    </row>
    <row r="19518" spans="1:2">
      <c r="A19518" s="365" t="s">
        <v>19643</v>
      </c>
      <c r="B19518" s="366">
        <v>17.64</v>
      </c>
    </row>
    <row r="19519" spans="1:2">
      <c r="A19519" s="365" t="s">
        <v>19644</v>
      </c>
      <c r="B19519" s="366">
        <v>6.51</v>
      </c>
    </row>
    <row r="19520" spans="1:2">
      <c r="A19520" s="365" t="s">
        <v>19645</v>
      </c>
      <c r="B19520" s="366">
        <v>444.46</v>
      </c>
    </row>
    <row r="19521" spans="1:2">
      <c r="A19521" s="365" t="s">
        <v>19646</v>
      </c>
      <c r="B19521" s="366">
        <v>333.29</v>
      </c>
    </row>
    <row r="19522" spans="1:2">
      <c r="A19522" s="365" t="s">
        <v>19647</v>
      </c>
      <c r="B19522" s="366">
        <v>297.2</v>
      </c>
    </row>
    <row r="19523" spans="1:2">
      <c r="A19523" s="365" t="s">
        <v>19648</v>
      </c>
      <c r="B19523" s="366">
        <v>418</v>
      </c>
    </row>
    <row r="19524" spans="1:2">
      <c r="A19524" s="365" t="s">
        <v>19649</v>
      </c>
      <c r="B19524" s="366">
        <v>306.83</v>
      </c>
    </row>
    <row r="19525" spans="1:2">
      <c r="A19525" s="365" t="s">
        <v>19650</v>
      </c>
      <c r="B19525" s="366">
        <v>270.74</v>
      </c>
    </row>
    <row r="19526" spans="1:2">
      <c r="A19526" s="365" t="s">
        <v>19651</v>
      </c>
      <c r="B19526" s="366">
        <v>475.8</v>
      </c>
    </row>
    <row r="19527" spans="1:2">
      <c r="A19527" s="365" t="s">
        <v>19652</v>
      </c>
      <c r="B19527" s="366">
        <v>363.32</v>
      </c>
    </row>
    <row r="19528" spans="1:2">
      <c r="A19528" s="365" t="s">
        <v>19653</v>
      </c>
      <c r="B19528" s="366">
        <v>326.89999999999998</v>
      </c>
    </row>
    <row r="19529" spans="1:2">
      <c r="A19529" s="365" t="s">
        <v>19654</v>
      </c>
      <c r="B19529" s="366">
        <v>445.71</v>
      </c>
    </row>
    <row r="19530" spans="1:2">
      <c r="A19530" s="365" t="s">
        <v>19655</v>
      </c>
      <c r="B19530" s="366">
        <v>333.23</v>
      </c>
    </row>
    <row r="19531" spans="1:2">
      <c r="A19531" s="365" t="s">
        <v>19656</v>
      </c>
      <c r="B19531" s="366">
        <v>296.81</v>
      </c>
    </row>
    <row r="19532" spans="1:2">
      <c r="A19532" s="365" t="s">
        <v>19657</v>
      </c>
      <c r="B19532" s="366">
        <v>539.52</v>
      </c>
    </row>
    <row r="19533" spans="1:2">
      <c r="A19533" s="365" t="s">
        <v>19658</v>
      </c>
      <c r="B19533" s="366">
        <v>419.3</v>
      </c>
    </row>
    <row r="19534" spans="1:2">
      <c r="A19534" s="365" t="s">
        <v>19659</v>
      </c>
      <c r="B19534" s="366">
        <v>381.85</v>
      </c>
    </row>
    <row r="19535" spans="1:2">
      <c r="A19535" s="365" t="s">
        <v>19660</v>
      </c>
      <c r="B19535" s="366">
        <v>502.41</v>
      </c>
    </row>
    <row r="19536" spans="1:2">
      <c r="A19536" s="365" t="s">
        <v>19661</v>
      </c>
      <c r="B19536" s="366">
        <v>382.19</v>
      </c>
    </row>
    <row r="19537" spans="1:2">
      <c r="A19537" s="365" t="s">
        <v>19662</v>
      </c>
      <c r="B19537" s="366">
        <v>344.74</v>
      </c>
    </row>
    <row r="19538" spans="1:2">
      <c r="A19538" s="365" t="s">
        <v>19663</v>
      </c>
      <c r="B19538" s="366">
        <v>584.95000000000005</v>
      </c>
    </row>
    <row r="19539" spans="1:2">
      <c r="A19539" s="365" t="s">
        <v>19664</v>
      </c>
      <c r="B19539" s="366">
        <v>453.29</v>
      </c>
    </row>
    <row r="19540" spans="1:2">
      <c r="A19540" s="365" t="s">
        <v>19665</v>
      </c>
      <c r="B19540" s="366">
        <v>412.98</v>
      </c>
    </row>
    <row r="19541" spans="1:2">
      <c r="A19541" s="365" t="s">
        <v>19666</v>
      </c>
      <c r="B19541" s="366">
        <v>546.54999999999995</v>
      </c>
    </row>
    <row r="19542" spans="1:2">
      <c r="A19542" s="365" t="s">
        <v>19667</v>
      </c>
      <c r="B19542" s="366">
        <v>414.89</v>
      </c>
    </row>
    <row r="19543" spans="1:2">
      <c r="A19543" s="365" t="s">
        <v>19668</v>
      </c>
      <c r="B19543" s="366">
        <v>374.58</v>
      </c>
    </row>
    <row r="19544" spans="1:2">
      <c r="A19544" s="365" t="s">
        <v>19669</v>
      </c>
      <c r="B19544" s="366">
        <v>1.49</v>
      </c>
    </row>
    <row r="19545" spans="1:2">
      <c r="A19545" s="365" t="s">
        <v>19670</v>
      </c>
      <c r="B19545" s="366">
        <v>0.33</v>
      </c>
    </row>
    <row r="19546" spans="1:2">
      <c r="A19546" s="365" t="s">
        <v>19671</v>
      </c>
      <c r="B19546" s="366">
        <v>1.49</v>
      </c>
    </row>
    <row r="19547" spans="1:2">
      <c r="A19547" s="365" t="s">
        <v>19672</v>
      </c>
      <c r="B19547" s="366">
        <v>0.33</v>
      </c>
    </row>
    <row r="19548" spans="1:2">
      <c r="A19548" s="365" t="s">
        <v>19673</v>
      </c>
      <c r="B19548" s="366">
        <v>5.15</v>
      </c>
    </row>
    <row r="19549" spans="1:2">
      <c r="A19549" s="365" t="s">
        <v>19674</v>
      </c>
      <c r="B19549" s="366">
        <v>0.86</v>
      </c>
    </row>
    <row r="19550" spans="1:2">
      <c r="A19550" s="365" t="s">
        <v>19675</v>
      </c>
      <c r="B19550" s="366">
        <v>5.15</v>
      </c>
    </row>
    <row r="19551" spans="1:2">
      <c r="A19551" s="365" t="s">
        <v>19676</v>
      </c>
      <c r="B19551" s="366">
        <v>0.86</v>
      </c>
    </row>
    <row r="19552" spans="1:2">
      <c r="A19552" s="365" t="s">
        <v>19677</v>
      </c>
      <c r="B19552" s="366">
        <v>10.95</v>
      </c>
    </row>
    <row r="19553" spans="1:2">
      <c r="A19553" s="365" t="s">
        <v>19678</v>
      </c>
      <c r="B19553" s="366">
        <v>0.96</v>
      </c>
    </row>
    <row r="19554" spans="1:2">
      <c r="A19554" s="365" t="s">
        <v>19679</v>
      </c>
      <c r="B19554" s="366">
        <v>10.95</v>
      </c>
    </row>
    <row r="19555" spans="1:2">
      <c r="A19555" s="365" t="s">
        <v>19680</v>
      </c>
      <c r="B19555" s="366">
        <v>0.96</v>
      </c>
    </row>
    <row r="19556" spans="1:2">
      <c r="A19556" s="365" t="s">
        <v>19681</v>
      </c>
      <c r="B19556" s="366">
        <v>41.66</v>
      </c>
    </row>
    <row r="19557" spans="1:2">
      <c r="A19557" s="365" t="s">
        <v>19682</v>
      </c>
      <c r="B19557" s="366">
        <v>16.87</v>
      </c>
    </row>
    <row r="19558" spans="1:2">
      <c r="A19558" s="365" t="s">
        <v>19683</v>
      </c>
      <c r="B19558" s="366">
        <v>10.41</v>
      </c>
    </row>
    <row r="19559" spans="1:2">
      <c r="A19559" s="365" t="s">
        <v>19684</v>
      </c>
      <c r="B19559" s="366">
        <v>41.66</v>
      </c>
    </row>
    <row r="19560" spans="1:2">
      <c r="A19560" s="365" t="s">
        <v>19685</v>
      </c>
      <c r="B19560" s="366">
        <v>16.87</v>
      </c>
    </row>
    <row r="19561" spans="1:2">
      <c r="A19561" s="365" t="s">
        <v>19686</v>
      </c>
      <c r="B19561" s="366">
        <v>10.41</v>
      </c>
    </row>
    <row r="19562" spans="1:2">
      <c r="A19562" s="365" t="s">
        <v>19687</v>
      </c>
      <c r="B19562" s="366">
        <v>80.05</v>
      </c>
    </row>
    <row r="19563" spans="1:2">
      <c r="A19563" s="365" t="s">
        <v>19688</v>
      </c>
      <c r="B19563" s="366">
        <v>52.92</v>
      </c>
    </row>
    <row r="19564" spans="1:2">
      <c r="A19564" s="365" t="s">
        <v>19689</v>
      </c>
      <c r="B19564" s="366">
        <v>80.05</v>
      </c>
    </row>
    <row r="19565" spans="1:2">
      <c r="A19565" s="365" t="s">
        <v>19690</v>
      </c>
      <c r="B19565" s="366">
        <v>52.92</v>
      </c>
    </row>
    <row r="19566" spans="1:2">
      <c r="A19566" s="365" t="s">
        <v>19691</v>
      </c>
      <c r="B19566" s="366">
        <v>270.13</v>
      </c>
    </row>
    <row r="19567" spans="1:2">
      <c r="A19567" s="365" t="s">
        <v>19692</v>
      </c>
      <c r="B19567" s="366">
        <v>112.95</v>
      </c>
    </row>
    <row r="19568" spans="1:2">
      <c r="A19568" s="365" t="s">
        <v>19693</v>
      </c>
      <c r="B19568" s="366">
        <v>88.53</v>
      </c>
    </row>
    <row r="19569" spans="1:2">
      <c r="A19569" s="365" t="s">
        <v>19694</v>
      </c>
      <c r="B19569" s="366">
        <v>266.5</v>
      </c>
    </row>
    <row r="19570" spans="1:2">
      <c r="A19570" s="365" t="s">
        <v>19695</v>
      </c>
      <c r="B19570" s="366">
        <v>109.32</v>
      </c>
    </row>
    <row r="19571" spans="1:2">
      <c r="A19571" s="365" t="s">
        <v>19696</v>
      </c>
      <c r="B19571" s="366">
        <v>84.9</v>
      </c>
    </row>
    <row r="19572" spans="1:2">
      <c r="A19572" s="365" t="s">
        <v>19697</v>
      </c>
      <c r="B19572" s="366">
        <v>481.3</v>
      </c>
    </row>
    <row r="19573" spans="1:2">
      <c r="A19573" s="365" t="s">
        <v>19698</v>
      </c>
      <c r="B19573" s="366">
        <v>250.88</v>
      </c>
    </row>
    <row r="19574" spans="1:2">
      <c r="A19574" s="365" t="s">
        <v>19699</v>
      </c>
      <c r="B19574" s="366">
        <v>212.23</v>
      </c>
    </row>
    <row r="19575" spans="1:2">
      <c r="A19575" s="365" t="s">
        <v>19700</v>
      </c>
      <c r="B19575" s="366">
        <v>477.67</v>
      </c>
    </row>
    <row r="19576" spans="1:2">
      <c r="A19576" s="365" t="s">
        <v>19701</v>
      </c>
      <c r="B19576" s="366">
        <v>247.25</v>
      </c>
    </row>
    <row r="19577" spans="1:2">
      <c r="A19577" s="365" t="s">
        <v>19702</v>
      </c>
      <c r="B19577" s="366">
        <v>208.6</v>
      </c>
    </row>
    <row r="19578" spans="1:2">
      <c r="A19578" s="365" t="s">
        <v>19703</v>
      </c>
      <c r="B19578" s="366">
        <v>4.92</v>
      </c>
    </row>
    <row r="19579" spans="1:2">
      <c r="A19579" s="365" t="s">
        <v>19704</v>
      </c>
      <c r="B19579" s="366">
        <v>0.6</v>
      </c>
    </row>
    <row r="19580" spans="1:2">
      <c r="A19580" s="365" t="s">
        <v>19705</v>
      </c>
      <c r="B19580" s="366">
        <v>4.92</v>
      </c>
    </row>
    <row r="19581" spans="1:2">
      <c r="A19581" s="365" t="s">
        <v>19706</v>
      </c>
      <c r="B19581" s="366">
        <v>0.6</v>
      </c>
    </row>
    <row r="19582" spans="1:2">
      <c r="A19582" s="365" t="s">
        <v>19707</v>
      </c>
      <c r="B19582" s="366">
        <v>14.48</v>
      </c>
    </row>
    <row r="19583" spans="1:2">
      <c r="A19583" s="365" t="s">
        <v>19708</v>
      </c>
      <c r="B19583" s="366">
        <v>0.99</v>
      </c>
    </row>
    <row r="19584" spans="1:2">
      <c r="A19584" s="365" t="s">
        <v>19709</v>
      </c>
      <c r="B19584" s="366">
        <v>14.48</v>
      </c>
    </row>
    <row r="19585" spans="1:2">
      <c r="A19585" s="365" t="s">
        <v>19710</v>
      </c>
      <c r="B19585" s="366">
        <v>0.99</v>
      </c>
    </row>
    <row r="19586" spans="1:2">
      <c r="A19586" s="365" t="s">
        <v>19711</v>
      </c>
      <c r="B19586" s="366">
        <v>21.11</v>
      </c>
    </row>
    <row r="19587" spans="1:2">
      <c r="A19587" s="365" t="s">
        <v>19712</v>
      </c>
      <c r="B19587" s="366">
        <v>1.08</v>
      </c>
    </row>
    <row r="19588" spans="1:2">
      <c r="A19588" s="365" t="s">
        <v>19713</v>
      </c>
      <c r="B19588" s="366">
        <v>21.11</v>
      </c>
    </row>
    <row r="19589" spans="1:2">
      <c r="A19589" s="365" t="s">
        <v>19714</v>
      </c>
      <c r="B19589" s="366">
        <v>1.08</v>
      </c>
    </row>
    <row r="19590" spans="1:2">
      <c r="A19590" s="365" t="s">
        <v>19715</v>
      </c>
      <c r="B19590" s="366">
        <v>27.65</v>
      </c>
    </row>
    <row r="19591" spans="1:2">
      <c r="A19591" s="365" t="s">
        <v>19716</v>
      </c>
      <c r="B19591" s="366">
        <v>1.1599999999999999</v>
      </c>
    </row>
    <row r="19592" spans="1:2">
      <c r="A19592" s="365" t="s">
        <v>19717</v>
      </c>
      <c r="B19592" s="366">
        <v>27.65</v>
      </c>
    </row>
    <row r="19593" spans="1:2">
      <c r="A19593" s="365" t="s">
        <v>19718</v>
      </c>
      <c r="B19593" s="366">
        <v>1.1599999999999999</v>
      </c>
    </row>
    <row r="19594" spans="1:2">
      <c r="A19594" s="365" t="s">
        <v>19719</v>
      </c>
      <c r="B19594" s="366">
        <v>4.42</v>
      </c>
    </row>
    <row r="19595" spans="1:2">
      <c r="A19595" s="365" t="s">
        <v>19720</v>
      </c>
      <c r="B19595" s="366">
        <v>0.54</v>
      </c>
    </row>
    <row r="19596" spans="1:2">
      <c r="A19596" s="365" t="s">
        <v>19721</v>
      </c>
      <c r="B19596" s="366">
        <v>4.42</v>
      </c>
    </row>
    <row r="19597" spans="1:2">
      <c r="A19597" s="365" t="s">
        <v>19722</v>
      </c>
      <c r="B19597" s="366">
        <v>0.54</v>
      </c>
    </row>
    <row r="19598" spans="1:2">
      <c r="A19598" s="365" t="s">
        <v>19723</v>
      </c>
      <c r="B19598" s="366">
        <v>6.59</v>
      </c>
    </row>
    <row r="19599" spans="1:2">
      <c r="A19599" s="365" t="s">
        <v>19724</v>
      </c>
      <c r="B19599" s="366">
        <v>1.26</v>
      </c>
    </row>
    <row r="19600" spans="1:2">
      <c r="A19600" s="365" t="s">
        <v>19725</v>
      </c>
      <c r="B19600" s="366">
        <v>6.59</v>
      </c>
    </row>
    <row r="19601" spans="1:2">
      <c r="A19601" s="365" t="s">
        <v>19726</v>
      </c>
      <c r="B19601" s="366">
        <v>1.26</v>
      </c>
    </row>
    <row r="19602" spans="1:2">
      <c r="A19602" s="365" t="s">
        <v>19727</v>
      </c>
      <c r="B19602" s="366">
        <v>86.72</v>
      </c>
    </row>
    <row r="19603" spans="1:2">
      <c r="A19603" s="365" t="s">
        <v>19728</v>
      </c>
      <c r="B19603" s="366">
        <v>4.3899999999999997</v>
      </c>
    </row>
    <row r="19604" spans="1:2">
      <c r="A19604" s="365" t="s">
        <v>19729</v>
      </c>
      <c r="B19604" s="366">
        <v>86.72</v>
      </c>
    </row>
    <row r="19605" spans="1:2">
      <c r="A19605" s="365" t="s">
        <v>19730</v>
      </c>
      <c r="B19605" s="366">
        <v>4.3899999999999997</v>
      </c>
    </row>
    <row r="19606" spans="1:2">
      <c r="A19606" s="365" t="s">
        <v>19731</v>
      </c>
      <c r="B19606" s="366">
        <v>258.02999999999997</v>
      </c>
    </row>
    <row r="19607" spans="1:2">
      <c r="A19607" s="365" t="s">
        <v>19732</v>
      </c>
      <c r="B19607" s="366">
        <v>138.49</v>
      </c>
    </row>
    <row r="19608" spans="1:2">
      <c r="A19608" s="365" t="s">
        <v>19733</v>
      </c>
      <c r="B19608" s="366">
        <v>118.08</v>
      </c>
    </row>
    <row r="19609" spans="1:2">
      <c r="A19609" s="365" t="s">
        <v>19734</v>
      </c>
      <c r="B19609" s="366">
        <v>252.06</v>
      </c>
    </row>
    <row r="19610" spans="1:2">
      <c r="A19610" s="365" t="s">
        <v>19735</v>
      </c>
      <c r="B19610" s="366">
        <v>132.52000000000001</v>
      </c>
    </row>
    <row r="19611" spans="1:2">
      <c r="A19611" s="365" t="s">
        <v>19736</v>
      </c>
      <c r="B19611" s="366">
        <v>112.11</v>
      </c>
    </row>
    <row r="19612" spans="1:2">
      <c r="A19612" s="365" t="s">
        <v>19737</v>
      </c>
      <c r="B19612" s="366">
        <v>281.98</v>
      </c>
    </row>
    <row r="19613" spans="1:2">
      <c r="A19613" s="365" t="s">
        <v>19738</v>
      </c>
      <c r="B19613" s="366">
        <v>140.88</v>
      </c>
    </row>
    <row r="19614" spans="1:2">
      <c r="A19614" s="365" t="s">
        <v>19739</v>
      </c>
      <c r="B19614" s="366">
        <v>118.08</v>
      </c>
    </row>
    <row r="19615" spans="1:2">
      <c r="A19615" s="365" t="s">
        <v>19740</v>
      </c>
      <c r="B19615" s="366">
        <v>276.01</v>
      </c>
    </row>
    <row r="19616" spans="1:2">
      <c r="A19616" s="365" t="s">
        <v>19741</v>
      </c>
      <c r="B19616" s="366">
        <v>134.91</v>
      </c>
    </row>
    <row r="19617" spans="1:2">
      <c r="A19617" s="365" t="s">
        <v>19742</v>
      </c>
      <c r="B19617" s="366">
        <v>112.11</v>
      </c>
    </row>
    <row r="19618" spans="1:2">
      <c r="A19618" s="365" t="s">
        <v>19743</v>
      </c>
      <c r="B19618" s="366">
        <v>376.67</v>
      </c>
    </row>
    <row r="19619" spans="1:2">
      <c r="A19619" s="365" t="s">
        <v>19744</v>
      </c>
      <c r="B19619" s="366">
        <v>169.66</v>
      </c>
    </row>
    <row r="19620" spans="1:2">
      <c r="A19620" s="365" t="s">
        <v>19745</v>
      </c>
      <c r="B19620" s="366">
        <v>137.63</v>
      </c>
    </row>
    <row r="19621" spans="1:2">
      <c r="A19621" s="365" t="s">
        <v>19746</v>
      </c>
      <c r="B19621" s="366">
        <v>370.7</v>
      </c>
    </row>
    <row r="19622" spans="1:2">
      <c r="A19622" s="365" t="s">
        <v>19747</v>
      </c>
      <c r="B19622" s="366">
        <v>163.69</v>
      </c>
    </row>
    <row r="19623" spans="1:2">
      <c r="A19623" s="365" t="s">
        <v>19748</v>
      </c>
      <c r="B19623" s="366">
        <v>131.66</v>
      </c>
    </row>
    <row r="19624" spans="1:2">
      <c r="A19624" s="365" t="s">
        <v>19749</v>
      </c>
      <c r="B19624" s="366">
        <v>327.14</v>
      </c>
    </row>
    <row r="19625" spans="1:2">
      <c r="A19625" s="365" t="s">
        <v>19750</v>
      </c>
      <c r="B19625" s="366">
        <v>122.69</v>
      </c>
    </row>
    <row r="19626" spans="1:2">
      <c r="A19626" s="365" t="s">
        <v>19751</v>
      </c>
      <c r="B19626" s="366">
        <v>95.08</v>
      </c>
    </row>
    <row r="19627" spans="1:2">
      <c r="A19627" s="365" t="s">
        <v>19752</v>
      </c>
      <c r="B19627" s="366">
        <v>321.17</v>
      </c>
    </row>
    <row r="19628" spans="1:2">
      <c r="A19628" s="365" t="s">
        <v>19753</v>
      </c>
      <c r="B19628" s="366">
        <v>116.72</v>
      </c>
    </row>
    <row r="19629" spans="1:2">
      <c r="A19629" s="365" t="s">
        <v>19754</v>
      </c>
      <c r="B19629" s="366">
        <v>89.11</v>
      </c>
    </row>
    <row r="19630" spans="1:2">
      <c r="A19630" s="365" t="s">
        <v>19755</v>
      </c>
      <c r="B19630" s="366">
        <v>265.82</v>
      </c>
    </row>
    <row r="19631" spans="1:2">
      <c r="A19631" s="365" t="s">
        <v>19756</v>
      </c>
      <c r="B19631" s="366">
        <v>255.4</v>
      </c>
    </row>
    <row r="19632" spans="1:2">
      <c r="A19632" s="365" t="s">
        <v>19757</v>
      </c>
      <c r="B19632" s="366">
        <v>243.33</v>
      </c>
    </row>
    <row r="19633" spans="1:2">
      <c r="A19633" s="365" t="s">
        <v>19758</v>
      </c>
      <c r="B19633" s="366">
        <v>232.92</v>
      </c>
    </row>
    <row r="19634" spans="1:2">
      <c r="A19634" s="365" t="s">
        <v>19759</v>
      </c>
      <c r="B19634" s="366">
        <v>312.07</v>
      </c>
    </row>
    <row r="19635" spans="1:2">
      <c r="A19635" s="365" t="s">
        <v>19760</v>
      </c>
      <c r="B19635" s="366">
        <v>301.64999999999998</v>
      </c>
    </row>
    <row r="19636" spans="1:2">
      <c r="A19636" s="365" t="s">
        <v>19761</v>
      </c>
      <c r="B19636" s="366">
        <v>553.27</v>
      </c>
    </row>
    <row r="19637" spans="1:2">
      <c r="A19637" s="365" t="s">
        <v>19762</v>
      </c>
      <c r="B19637" s="366">
        <v>249.57</v>
      </c>
    </row>
    <row r="19638" spans="1:2">
      <c r="A19638" s="365" t="s">
        <v>19763</v>
      </c>
      <c r="B19638" s="366">
        <v>192.83</v>
      </c>
    </row>
    <row r="19639" spans="1:2">
      <c r="A19639" s="365" t="s">
        <v>19764</v>
      </c>
      <c r="B19639" s="366">
        <v>549.64</v>
      </c>
    </row>
    <row r="19640" spans="1:2">
      <c r="A19640" s="365" t="s">
        <v>19765</v>
      </c>
      <c r="B19640" s="366">
        <v>245.94</v>
      </c>
    </row>
    <row r="19641" spans="1:2">
      <c r="A19641" s="365" t="s">
        <v>19766</v>
      </c>
      <c r="B19641" s="366">
        <v>189.2</v>
      </c>
    </row>
    <row r="19642" spans="1:2">
      <c r="A19642" s="365" t="s">
        <v>19767</v>
      </c>
      <c r="B19642" s="366">
        <v>122.31</v>
      </c>
    </row>
    <row r="19643" spans="1:2">
      <c r="A19643" s="365" t="s">
        <v>19768</v>
      </c>
      <c r="B19643" s="366">
        <v>21.99</v>
      </c>
    </row>
    <row r="19644" spans="1:2">
      <c r="A19644" s="365" t="s">
        <v>19769</v>
      </c>
      <c r="B19644" s="366">
        <v>10.01</v>
      </c>
    </row>
    <row r="19645" spans="1:2">
      <c r="A19645" s="365" t="s">
        <v>19770</v>
      </c>
      <c r="B19645" s="366">
        <v>122.31</v>
      </c>
    </row>
    <row r="19646" spans="1:2">
      <c r="A19646" s="365" t="s">
        <v>19771</v>
      </c>
      <c r="B19646" s="366">
        <v>21.99</v>
      </c>
    </row>
    <row r="19647" spans="1:2">
      <c r="A19647" s="365" t="s">
        <v>19772</v>
      </c>
      <c r="B19647" s="366">
        <v>10.01</v>
      </c>
    </row>
    <row r="19648" spans="1:2">
      <c r="A19648" s="365" t="s">
        <v>19773</v>
      </c>
      <c r="B19648" s="366">
        <v>171.11</v>
      </c>
    </row>
    <row r="19649" spans="1:2">
      <c r="A19649" s="365" t="s">
        <v>19774</v>
      </c>
      <c r="B19649" s="366">
        <v>26.81</v>
      </c>
    </row>
    <row r="19650" spans="1:2">
      <c r="A19650" s="365" t="s">
        <v>19775</v>
      </c>
      <c r="B19650" s="366">
        <v>9.94</v>
      </c>
    </row>
    <row r="19651" spans="1:2">
      <c r="A19651" s="365" t="s">
        <v>19776</v>
      </c>
      <c r="B19651" s="366">
        <v>171.11</v>
      </c>
    </row>
    <row r="19652" spans="1:2">
      <c r="A19652" s="365" t="s">
        <v>19777</v>
      </c>
      <c r="B19652" s="366">
        <v>26.81</v>
      </c>
    </row>
    <row r="19653" spans="1:2">
      <c r="A19653" s="365" t="s">
        <v>19778</v>
      </c>
      <c r="B19653" s="366">
        <v>9.94</v>
      </c>
    </row>
    <row r="19654" spans="1:2">
      <c r="A19654" s="365" t="s">
        <v>19779</v>
      </c>
      <c r="B19654" s="366">
        <v>204.38</v>
      </c>
    </row>
    <row r="19655" spans="1:2">
      <c r="A19655" s="365" t="s">
        <v>19780</v>
      </c>
      <c r="B19655" s="366">
        <v>41.85</v>
      </c>
    </row>
    <row r="19656" spans="1:2">
      <c r="A19656" s="365" t="s">
        <v>19781</v>
      </c>
      <c r="B19656" s="366">
        <v>21.96</v>
      </c>
    </row>
    <row r="19657" spans="1:2">
      <c r="A19657" s="365" t="s">
        <v>19782</v>
      </c>
      <c r="B19657" s="366">
        <v>204.38</v>
      </c>
    </row>
    <row r="19658" spans="1:2">
      <c r="A19658" s="365" t="s">
        <v>19783</v>
      </c>
      <c r="B19658" s="366">
        <v>41.85</v>
      </c>
    </row>
    <row r="19659" spans="1:2">
      <c r="A19659" s="365" t="s">
        <v>19784</v>
      </c>
      <c r="B19659" s="366">
        <v>21.96</v>
      </c>
    </row>
    <row r="19660" spans="1:2">
      <c r="A19660" s="365" t="s">
        <v>19785</v>
      </c>
      <c r="B19660" s="366">
        <v>325.76</v>
      </c>
    </row>
    <row r="19661" spans="1:2">
      <c r="A19661" s="365" t="s">
        <v>19786</v>
      </c>
      <c r="B19661" s="366">
        <v>76.760000000000005</v>
      </c>
    </row>
    <row r="19662" spans="1:2">
      <c r="A19662" s="365" t="s">
        <v>19787</v>
      </c>
      <c r="B19662" s="366">
        <v>45.48</v>
      </c>
    </row>
    <row r="19663" spans="1:2">
      <c r="A19663" s="365" t="s">
        <v>19788</v>
      </c>
      <c r="B19663" s="366">
        <v>325.76</v>
      </c>
    </row>
    <row r="19664" spans="1:2">
      <c r="A19664" s="365" t="s">
        <v>19789</v>
      </c>
      <c r="B19664" s="366">
        <v>76.760000000000005</v>
      </c>
    </row>
    <row r="19665" spans="1:2">
      <c r="A19665" s="365" t="s">
        <v>19790</v>
      </c>
      <c r="B19665" s="366">
        <v>45.48</v>
      </c>
    </row>
    <row r="19666" spans="1:2">
      <c r="A19666" s="365" t="s">
        <v>19791</v>
      </c>
      <c r="B19666" s="366">
        <v>7.96</v>
      </c>
    </row>
    <row r="19667" spans="1:2">
      <c r="A19667" s="365" t="s">
        <v>19792</v>
      </c>
      <c r="B19667" s="366">
        <v>0.95</v>
      </c>
    </row>
    <row r="19668" spans="1:2">
      <c r="A19668" s="365" t="s">
        <v>19793</v>
      </c>
      <c r="B19668" s="366">
        <v>0.16</v>
      </c>
    </row>
    <row r="19669" spans="1:2">
      <c r="A19669" s="365" t="s">
        <v>19794</v>
      </c>
      <c r="B19669" s="366">
        <v>7.96</v>
      </c>
    </row>
    <row r="19670" spans="1:2">
      <c r="A19670" s="365" t="s">
        <v>19795</v>
      </c>
      <c r="B19670" s="366">
        <v>0.95</v>
      </c>
    </row>
    <row r="19671" spans="1:2">
      <c r="A19671" s="365" t="s">
        <v>19796</v>
      </c>
      <c r="B19671" s="366">
        <v>0.16</v>
      </c>
    </row>
    <row r="19672" spans="1:2">
      <c r="A19672" s="365" t="s">
        <v>19797</v>
      </c>
      <c r="B19672" s="366">
        <v>104.9</v>
      </c>
    </row>
    <row r="19673" spans="1:2">
      <c r="A19673" s="365" t="s">
        <v>19798</v>
      </c>
      <c r="B19673" s="366">
        <v>16.7</v>
      </c>
    </row>
    <row r="19674" spans="1:2">
      <c r="A19674" s="365" t="s">
        <v>19799</v>
      </c>
      <c r="B19674" s="366">
        <v>6.52</v>
      </c>
    </row>
    <row r="19675" spans="1:2">
      <c r="A19675" s="365" t="s">
        <v>19800</v>
      </c>
      <c r="B19675" s="366">
        <v>104.9</v>
      </c>
    </row>
    <row r="19676" spans="1:2">
      <c r="A19676" s="365" t="s">
        <v>19801</v>
      </c>
      <c r="B19676" s="366">
        <v>16.7</v>
      </c>
    </row>
    <row r="19677" spans="1:2">
      <c r="A19677" s="365" t="s">
        <v>19802</v>
      </c>
      <c r="B19677" s="366">
        <v>6.52</v>
      </c>
    </row>
    <row r="19678" spans="1:2">
      <c r="A19678" s="365" t="s">
        <v>19803</v>
      </c>
      <c r="B19678" s="366">
        <v>239.37</v>
      </c>
    </row>
    <row r="19679" spans="1:2">
      <c r="A19679" s="365" t="s">
        <v>19804</v>
      </c>
      <c r="B19679" s="366">
        <v>31.79</v>
      </c>
    </row>
    <row r="19680" spans="1:2">
      <c r="A19680" s="365" t="s">
        <v>19805</v>
      </c>
      <c r="B19680" s="366">
        <v>8.25</v>
      </c>
    </row>
    <row r="19681" spans="1:2">
      <c r="A19681" s="365" t="s">
        <v>19806</v>
      </c>
      <c r="B19681" s="366">
        <v>239.37</v>
      </c>
    </row>
    <row r="19682" spans="1:2">
      <c r="A19682" s="365" t="s">
        <v>19807</v>
      </c>
      <c r="B19682" s="366">
        <v>31.79</v>
      </c>
    </row>
    <row r="19683" spans="1:2">
      <c r="A19683" s="365" t="s">
        <v>19808</v>
      </c>
      <c r="B19683" s="366">
        <v>8.25</v>
      </c>
    </row>
    <row r="19684" spans="1:2">
      <c r="A19684" s="365" t="s">
        <v>19809</v>
      </c>
      <c r="B19684" s="366">
        <v>14.11</v>
      </c>
    </row>
    <row r="19685" spans="1:2">
      <c r="A19685" s="365" t="s">
        <v>19810</v>
      </c>
      <c r="B19685" s="366">
        <v>1.79</v>
      </c>
    </row>
    <row r="19686" spans="1:2">
      <c r="A19686" s="365" t="s">
        <v>19811</v>
      </c>
      <c r="B19686" s="366">
        <v>0.41</v>
      </c>
    </row>
    <row r="19687" spans="1:2">
      <c r="A19687" s="365" t="s">
        <v>19812</v>
      </c>
      <c r="B19687" s="366">
        <v>14.11</v>
      </c>
    </row>
    <row r="19688" spans="1:2">
      <c r="A19688" s="365" t="s">
        <v>19813</v>
      </c>
      <c r="B19688" s="366">
        <v>1.79</v>
      </c>
    </row>
    <row r="19689" spans="1:2">
      <c r="A19689" s="365" t="s">
        <v>19814</v>
      </c>
      <c r="B19689" s="366">
        <v>0.41</v>
      </c>
    </row>
    <row r="19690" spans="1:2">
      <c r="A19690" s="365" t="s">
        <v>19815</v>
      </c>
      <c r="B19690" s="366">
        <v>89.95</v>
      </c>
    </row>
    <row r="19691" spans="1:2">
      <c r="A19691" s="365" t="s">
        <v>19816</v>
      </c>
      <c r="B19691" s="366">
        <v>17.86</v>
      </c>
    </row>
    <row r="19692" spans="1:2">
      <c r="A19692" s="365" t="s">
        <v>19817</v>
      </c>
      <c r="B19692" s="366">
        <v>9.33</v>
      </c>
    </row>
    <row r="19693" spans="1:2">
      <c r="A19693" s="365" t="s">
        <v>19818</v>
      </c>
      <c r="B19693" s="366">
        <v>89.95</v>
      </c>
    </row>
    <row r="19694" spans="1:2">
      <c r="A19694" s="365" t="s">
        <v>19819</v>
      </c>
      <c r="B19694" s="366">
        <v>17.86</v>
      </c>
    </row>
    <row r="19695" spans="1:2">
      <c r="A19695" s="365" t="s">
        <v>19820</v>
      </c>
      <c r="B19695" s="366">
        <v>9.33</v>
      </c>
    </row>
    <row r="19696" spans="1:2">
      <c r="A19696" s="365" t="s">
        <v>19821</v>
      </c>
      <c r="B19696" s="366">
        <v>1709.01</v>
      </c>
    </row>
    <row r="19697" spans="1:2">
      <c r="A19697" s="365" t="s">
        <v>19822</v>
      </c>
      <c r="B19697" s="366">
        <v>924.47</v>
      </c>
    </row>
    <row r="19698" spans="1:2">
      <c r="A19698" s="365" t="s">
        <v>19823</v>
      </c>
      <c r="B19698" s="366">
        <v>756.69</v>
      </c>
    </row>
    <row r="19699" spans="1:2">
      <c r="A19699" s="365" t="s">
        <v>19824</v>
      </c>
      <c r="B19699" s="366">
        <v>1705.38</v>
      </c>
    </row>
    <row r="19700" spans="1:2">
      <c r="A19700" s="365" t="s">
        <v>19825</v>
      </c>
      <c r="B19700" s="366">
        <v>920.84</v>
      </c>
    </row>
    <row r="19701" spans="1:2">
      <c r="A19701" s="365" t="s">
        <v>19826</v>
      </c>
      <c r="B19701" s="366">
        <v>753.06</v>
      </c>
    </row>
    <row r="19702" spans="1:2">
      <c r="A19702" s="365" t="s">
        <v>19827</v>
      </c>
      <c r="B19702" s="366">
        <v>18.149999999999999</v>
      </c>
    </row>
    <row r="19703" spans="1:2">
      <c r="A19703" s="365" t="s">
        <v>19828</v>
      </c>
      <c r="B19703" s="366">
        <v>15.12</v>
      </c>
    </row>
    <row r="19704" spans="1:2">
      <c r="A19704" s="365" t="s">
        <v>19829</v>
      </c>
      <c r="B19704" s="366">
        <v>18.149999999999999</v>
      </c>
    </row>
    <row r="19705" spans="1:2">
      <c r="A19705" s="365" t="s">
        <v>19830</v>
      </c>
      <c r="B19705" s="366">
        <v>15.12</v>
      </c>
    </row>
    <row r="19706" spans="1:2">
      <c r="A19706" s="365" t="s">
        <v>19831</v>
      </c>
      <c r="B19706" s="366">
        <v>34.950000000000003</v>
      </c>
    </row>
    <row r="19707" spans="1:2">
      <c r="A19707" s="365" t="s">
        <v>19832</v>
      </c>
      <c r="B19707" s="366">
        <v>29.12</v>
      </c>
    </row>
    <row r="19708" spans="1:2">
      <c r="A19708" s="365" t="s">
        <v>19833</v>
      </c>
      <c r="B19708" s="366">
        <v>34.950000000000003</v>
      </c>
    </row>
    <row r="19709" spans="1:2">
      <c r="A19709" s="365" t="s">
        <v>19834</v>
      </c>
      <c r="B19709" s="366">
        <v>29.12</v>
      </c>
    </row>
    <row r="19710" spans="1:2">
      <c r="A19710" s="365" t="s">
        <v>19835</v>
      </c>
      <c r="B19710" s="366">
        <v>0.42</v>
      </c>
    </row>
    <row r="19711" spans="1:2">
      <c r="A19711" s="365" t="s">
        <v>19836</v>
      </c>
      <c r="B19711" s="366">
        <v>0.42</v>
      </c>
    </row>
    <row r="19712" spans="1:2">
      <c r="A19712" s="365" t="s">
        <v>19837</v>
      </c>
      <c r="B19712" s="366">
        <v>0.42</v>
      </c>
    </row>
    <row r="19713" spans="1:2">
      <c r="A19713" s="365" t="s">
        <v>19838</v>
      </c>
      <c r="B19713" s="366">
        <v>0.42</v>
      </c>
    </row>
    <row r="19714" spans="1:2">
      <c r="A19714" s="365" t="s">
        <v>19839</v>
      </c>
      <c r="B19714" s="366">
        <v>1.19</v>
      </c>
    </row>
    <row r="19715" spans="1:2">
      <c r="A19715" s="365" t="s">
        <v>19840</v>
      </c>
      <c r="B19715" s="366">
        <v>1.19</v>
      </c>
    </row>
    <row r="19716" spans="1:2">
      <c r="A19716" s="365" t="s">
        <v>19841</v>
      </c>
      <c r="B19716" s="366">
        <v>1.19</v>
      </c>
    </row>
    <row r="19717" spans="1:2">
      <c r="A19717" s="365" t="s">
        <v>19842</v>
      </c>
      <c r="B19717" s="366">
        <v>1.19</v>
      </c>
    </row>
    <row r="19718" spans="1:2">
      <c r="A19718" s="365" t="s">
        <v>19843</v>
      </c>
      <c r="B19718" s="366">
        <v>4.08</v>
      </c>
    </row>
    <row r="19719" spans="1:2">
      <c r="A19719" s="365" t="s">
        <v>19844</v>
      </c>
      <c r="B19719" s="366">
        <v>0.62</v>
      </c>
    </row>
    <row r="19720" spans="1:2">
      <c r="A19720" s="365" t="s">
        <v>19845</v>
      </c>
      <c r="B19720" s="366">
        <v>0.21</v>
      </c>
    </row>
    <row r="19721" spans="1:2">
      <c r="A19721" s="365" t="s">
        <v>19846</v>
      </c>
      <c r="B19721" s="366">
        <v>4.08</v>
      </c>
    </row>
    <row r="19722" spans="1:2">
      <c r="A19722" s="365" t="s">
        <v>19847</v>
      </c>
      <c r="B19722" s="366">
        <v>0.62</v>
      </c>
    </row>
    <row r="19723" spans="1:2">
      <c r="A19723" s="365" t="s">
        <v>19848</v>
      </c>
      <c r="B19723" s="366">
        <v>0.21</v>
      </c>
    </row>
    <row r="19724" spans="1:2">
      <c r="A19724" s="365" t="s">
        <v>153</v>
      </c>
      <c r="B19724" s="366">
        <v>1.38</v>
      </c>
    </row>
    <row r="19725" spans="1:2">
      <c r="A19725" s="365" t="s">
        <v>154</v>
      </c>
      <c r="B19725" s="366">
        <v>0.93</v>
      </c>
    </row>
    <row r="19726" spans="1:2">
      <c r="A19726" s="365" t="s">
        <v>19849</v>
      </c>
      <c r="B19726" s="366">
        <v>1.38</v>
      </c>
    </row>
    <row r="19727" spans="1:2">
      <c r="A19727" s="365" t="s">
        <v>19850</v>
      </c>
      <c r="B19727" s="366">
        <v>0.93</v>
      </c>
    </row>
    <row r="19728" spans="1:2">
      <c r="A19728" s="365" t="s">
        <v>19851</v>
      </c>
      <c r="B19728" s="366">
        <v>31.16</v>
      </c>
    </row>
    <row r="19729" spans="1:2">
      <c r="A19729" s="365" t="s">
        <v>19852</v>
      </c>
      <c r="B19729" s="366">
        <v>20.77</v>
      </c>
    </row>
    <row r="19730" spans="1:2">
      <c r="A19730" s="365" t="s">
        <v>19853</v>
      </c>
      <c r="B19730" s="366">
        <v>31.16</v>
      </c>
    </row>
    <row r="19731" spans="1:2">
      <c r="A19731" s="365" t="s">
        <v>19854</v>
      </c>
      <c r="B19731" s="366">
        <v>20.77</v>
      </c>
    </row>
    <row r="19732" spans="1:2">
      <c r="A19732" s="365" t="s">
        <v>19855</v>
      </c>
      <c r="B19732" s="366">
        <v>5.54</v>
      </c>
    </row>
    <row r="19733" spans="1:2">
      <c r="A19733" s="365" t="s">
        <v>19856</v>
      </c>
      <c r="B19733" s="366">
        <v>0.13</v>
      </c>
    </row>
    <row r="19734" spans="1:2">
      <c r="A19734" s="365" t="s">
        <v>19857</v>
      </c>
      <c r="B19734" s="366">
        <v>5.54</v>
      </c>
    </row>
    <row r="19735" spans="1:2">
      <c r="A19735" s="365" t="s">
        <v>19858</v>
      </c>
      <c r="B19735" s="366">
        <v>0.13</v>
      </c>
    </row>
    <row r="19736" spans="1:2">
      <c r="A19736" s="365" t="s">
        <v>19859</v>
      </c>
      <c r="B19736" s="366">
        <v>5.51</v>
      </c>
    </row>
    <row r="19737" spans="1:2">
      <c r="A19737" s="365" t="s">
        <v>19860</v>
      </c>
      <c r="B19737" s="366">
        <v>0.11</v>
      </c>
    </row>
    <row r="19738" spans="1:2">
      <c r="A19738" s="365" t="s">
        <v>19861</v>
      </c>
      <c r="B19738" s="366">
        <v>5.51</v>
      </c>
    </row>
    <row r="19739" spans="1:2">
      <c r="A19739" s="365" t="s">
        <v>19862</v>
      </c>
      <c r="B19739" s="366">
        <v>0.11</v>
      </c>
    </row>
    <row r="19740" spans="1:2">
      <c r="A19740" s="365" t="s">
        <v>19863</v>
      </c>
      <c r="B19740" s="366">
        <v>667.1</v>
      </c>
    </row>
    <row r="19741" spans="1:2">
      <c r="A19741" s="365" t="s">
        <v>19864</v>
      </c>
      <c r="B19741" s="366">
        <v>378.53</v>
      </c>
    </row>
    <row r="19742" spans="1:2">
      <c r="A19742" s="365" t="s">
        <v>19865</v>
      </c>
      <c r="B19742" s="366">
        <v>340.6</v>
      </c>
    </row>
    <row r="19743" spans="1:2">
      <c r="A19743" s="365" t="s">
        <v>19866</v>
      </c>
      <c r="B19743" s="366">
        <v>653.29</v>
      </c>
    </row>
    <row r="19744" spans="1:2">
      <c r="A19744" s="365" t="s">
        <v>19867</v>
      </c>
      <c r="B19744" s="366">
        <v>364.72</v>
      </c>
    </row>
    <row r="19745" spans="1:2">
      <c r="A19745" s="365" t="s">
        <v>19868</v>
      </c>
      <c r="B19745" s="366">
        <v>326.79000000000002</v>
      </c>
    </row>
    <row r="19746" spans="1:2">
      <c r="A19746" s="365" t="s">
        <v>19869</v>
      </c>
      <c r="B19746" s="366">
        <v>21.45</v>
      </c>
    </row>
    <row r="19747" spans="1:2">
      <c r="A19747" s="365" t="s">
        <v>19870</v>
      </c>
      <c r="B19747" s="366">
        <v>0.26</v>
      </c>
    </row>
    <row r="19748" spans="1:2">
      <c r="A19748" s="365" t="s">
        <v>19871</v>
      </c>
      <c r="B19748" s="366">
        <v>21.45</v>
      </c>
    </row>
    <row r="19749" spans="1:2">
      <c r="A19749" s="365" t="s">
        <v>19872</v>
      </c>
      <c r="B19749" s="366">
        <v>0.26</v>
      </c>
    </row>
    <row r="19750" spans="1:2">
      <c r="A19750" s="365" t="s">
        <v>19873</v>
      </c>
      <c r="B19750" s="366">
        <v>121.34</v>
      </c>
    </row>
    <row r="19751" spans="1:2">
      <c r="A19751" s="365" t="s">
        <v>19874</v>
      </c>
      <c r="B19751" s="366">
        <v>48.62</v>
      </c>
    </row>
    <row r="19752" spans="1:2">
      <c r="A19752" s="365" t="s">
        <v>19875</v>
      </c>
      <c r="B19752" s="366">
        <v>118.1</v>
      </c>
    </row>
    <row r="19753" spans="1:2">
      <c r="A19753" s="365" t="s">
        <v>19876</v>
      </c>
      <c r="B19753" s="366">
        <v>45.38</v>
      </c>
    </row>
    <row r="19754" spans="1:2">
      <c r="A19754" s="365" t="s">
        <v>19877</v>
      </c>
      <c r="B19754" s="366">
        <v>17.54</v>
      </c>
    </row>
    <row r="19755" spans="1:2">
      <c r="A19755" s="365" t="s">
        <v>19878</v>
      </c>
      <c r="B19755" s="366">
        <v>12.42</v>
      </c>
    </row>
    <row r="19756" spans="1:2">
      <c r="A19756" s="365" t="s">
        <v>19879</v>
      </c>
      <c r="B19756" s="366">
        <v>11.22</v>
      </c>
    </row>
    <row r="19757" spans="1:2">
      <c r="A19757" s="365" t="s">
        <v>19880</v>
      </c>
      <c r="B19757" s="366">
        <v>17.54</v>
      </c>
    </row>
    <row r="19758" spans="1:2">
      <c r="A19758" s="365" t="s">
        <v>19881</v>
      </c>
      <c r="B19758" s="366">
        <v>12.42</v>
      </c>
    </row>
    <row r="19759" spans="1:2">
      <c r="A19759" s="365" t="s">
        <v>19882</v>
      </c>
      <c r="B19759" s="366">
        <v>11.22</v>
      </c>
    </row>
    <row r="19760" spans="1:2">
      <c r="A19760" s="365" t="s">
        <v>19883</v>
      </c>
      <c r="B19760" s="366">
        <v>71.53</v>
      </c>
    </row>
    <row r="19761" spans="1:2">
      <c r="A19761" s="365" t="s">
        <v>19884</v>
      </c>
      <c r="B19761" s="366">
        <v>51.45</v>
      </c>
    </row>
    <row r="19762" spans="1:2">
      <c r="A19762" s="365" t="s">
        <v>19885</v>
      </c>
      <c r="B19762" s="366">
        <v>46.63</v>
      </c>
    </row>
    <row r="19763" spans="1:2">
      <c r="A19763" s="365" t="s">
        <v>19886</v>
      </c>
      <c r="B19763" s="366">
        <v>71.53</v>
      </c>
    </row>
    <row r="19764" spans="1:2">
      <c r="A19764" s="365" t="s">
        <v>19887</v>
      </c>
      <c r="B19764" s="366">
        <v>51.45</v>
      </c>
    </row>
    <row r="19765" spans="1:2">
      <c r="A19765" s="365" t="s">
        <v>19888</v>
      </c>
      <c r="B19765" s="366">
        <v>46.63</v>
      </c>
    </row>
    <row r="19766" spans="1:2">
      <c r="A19766" s="365" t="s">
        <v>19889</v>
      </c>
      <c r="B19766" s="366">
        <v>1.05</v>
      </c>
    </row>
    <row r="19767" spans="1:2">
      <c r="A19767" s="365" t="s">
        <v>19890</v>
      </c>
      <c r="B19767" s="366">
        <v>1.04</v>
      </c>
    </row>
    <row r="19768" spans="1:2">
      <c r="A19768" s="365" t="s">
        <v>19891</v>
      </c>
      <c r="B19768" s="366">
        <v>0.86</v>
      </c>
    </row>
    <row r="19769" spans="1:2">
      <c r="A19769" s="365" t="s">
        <v>19892</v>
      </c>
      <c r="B19769" s="366">
        <v>0.85</v>
      </c>
    </row>
    <row r="19770" spans="1:2">
      <c r="A19770" s="365" t="s">
        <v>19893</v>
      </c>
      <c r="B19770" s="366">
        <v>1.49</v>
      </c>
    </row>
    <row r="19771" spans="1:2">
      <c r="A19771" s="365" t="s">
        <v>19894</v>
      </c>
      <c r="B19771" s="366">
        <v>1.45</v>
      </c>
    </row>
    <row r="19772" spans="1:2">
      <c r="A19772" s="365" t="s">
        <v>19895</v>
      </c>
      <c r="B19772" s="366">
        <v>7.34</v>
      </c>
    </row>
    <row r="19773" spans="1:2">
      <c r="A19773" s="365" t="s">
        <v>19896</v>
      </c>
      <c r="B19773" s="366">
        <v>7.12</v>
      </c>
    </row>
    <row r="19774" spans="1:2">
      <c r="A19774" s="365" t="s">
        <v>19897</v>
      </c>
      <c r="B19774" s="366">
        <v>13.67</v>
      </c>
    </row>
    <row r="19775" spans="1:2">
      <c r="A19775" s="365" t="s">
        <v>19898</v>
      </c>
      <c r="B19775" s="366">
        <v>13.38</v>
      </c>
    </row>
    <row r="19776" spans="1:2">
      <c r="A19776" s="365" t="s">
        <v>19899</v>
      </c>
      <c r="B19776" s="366">
        <v>8.5299999999999994</v>
      </c>
    </row>
    <row r="19777" spans="1:2">
      <c r="A19777" s="365" t="s">
        <v>19900</v>
      </c>
      <c r="B19777" s="366">
        <v>8.3699999999999992</v>
      </c>
    </row>
    <row r="19778" spans="1:2">
      <c r="A19778" s="365" t="s">
        <v>19901</v>
      </c>
      <c r="B19778" s="366">
        <v>31.92</v>
      </c>
    </row>
    <row r="19779" spans="1:2">
      <c r="A19779" s="365" t="s">
        <v>19902</v>
      </c>
      <c r="B19779" s="366">
        <v>28.49</v>
      </c>
    </row>
    <row r="19780" spans="1:2">
      <c r="A19780" s="365" t="s">
        <v>19903</v>
      </c>
      <c r="B19780" s="366">
        <v>16.84</v>
      </c>
    </row>
    <row r="19781" spans="1:2">
      <c r="A19781" s="365" t="s">
        <v>19904</v>
      </c>
      <c r="B19781" s="366">
        <v>15.96</v>
      </c>
    </row>
    <row r="19782" spans="1:2">
      <c r="A19782" s="365" t="s">
        <v>19905</v>
      </c>
      <c r="B19782" s="366">
        <v>2.98</v>
      </c>
    </row>
    <row r="19783" spans="1:2">
      <c r="A19783" s="365" t="s">
        <v>19906</v>
      </c>
      <c r="B19783" s="366">
        <v>2.89</v>
      </c>
    </row>
    <row r="19784" spans="1:2">
      <c r="A19784" s="365" t="s">
        <v>19907</v>
      </c>
      <c r="B19784" s="366">
        <v>60.87</v>
      </c>
    </row>
    <row r="19785" spans="1:2">
      <c r="A19785" s="365" t="s">
        <v>19908</v>
      </c>
      <c r="B19785" s="366">
        <v>54.82</v>
      </c>
    </row>
    <row r="19786" spans="1:2">
      <c r="A19786" s="365" t="s">
        <v>19909</v>
      </c>
      <c r="B19786" s="366">
        <v>6.94</v>
      </c>
    </row>
    <row r="19787" spans="1:2">
      <c r="A19787" s="365" t="s">
        <v>19910</v>
      </c>
      <c r="B19787" s="366">
        <v>6.42</v>
      </c>
    </row>
    <row r="19788" spans="1:2">
      <c r="A19788" s="365" t="s">
        <v>19911</v>
      </c>
      <c r="B19788" s="366">
        <v>349.41</v>
      </c>
    </row>
    <row r="19789" spans="1:2">
      <c r="A19789" s="365" t="s">
        <v>19912</v>
      </c>
      <c r="B19789" s="366">
        <v>328.8</v>
      </c>
    </row>
    <row r="19790" spans="1:2">
      <c r="A19790" s="365" t="s">
        <v>19913</v>
      </c>
      <c r="B19790" s="366">
        <v>384.5</v>
      </c>
    </row>
    <row r="19791" spans="1:2">
      <c r="A19791" s="365" t="s">
        <v>19914</v>
      </c>
      <c r="B19791" s="366">
        <v>337.03</v>
      </c>
    </row>
    <row r="19792" spans="1:2">
      <c r="A19792" s="365" t="s">
        <v>19915</v>
      </c>
      <c r="B19792" s="366">
        <v>13</v>
      </c>
    </row>
    <row r="19793" spans="1:2">
      <c r="A19793" s="365" t="s">
        <v>19916</v>
      </c>
      <c r="B19793" s="366">
        <v>12.6</v>
      </c>
    </row>
    <row r="19794" spans="1:2">
      <c r="A19794" s="365" t="s">
        <v>19917</v>
      </c>
      <c r="B19794" s="366">
        <v>3.27</v>
      </c>
    </row>
    <row r="19795" spans="1:2">
      <c r="A19795" s="365" t="s">
        <v>19918</v>
      </c>
      <c r="B19795" s="366">
        <v>3.21</v>
      </c>
    </row>
    <row r="19796" spans="1:2">
      <c r="A19796" s="365" t="s">
        <v>19919</v>
      </c>
      <c r="B19796" s="366">
        <v>1006.39</v>
      </c>
    </row>
    <row r="19797" spans="1:2">
      <c r="A19797" s="365" t="s">
        <v>19920</v>
      </c>
      <c r="B19797" s="366">
        <v>1004.31</v>
      </c>
    </row>
    <row r="19798" spans="1:2">
      <c r="A19798" s="365" t="s">
        <v>19921</v>
      </c>
      <c r="B19798" s="366">
        <v>1047.1500000000001</v>
      </c>
    </row>
    <row r="19799" spans="1:2">
      <c r="A19799" s="365" t="s">
        <v>19922</v>
      </c>
      <c r="B19799" s="366">
        <v>1045.06</v>
      </c>
    </row>
    <row r="19800" spans="1:2">
      <c r="A19800" s="365" t="s">
        <v>19923</v>
      </c>
      <c r="B19800" s="366">
        <v>624.52</v>
      </c>
    </row>
    <row r="19801" spans="1:2">
      <c r="A19801" s="365" t="s">
        <v>19924</v>
      </c>
      <c r="B19801" s="366">
        <v>623.23</v>
      </c>
    </row>
    <row r="19802" spans="1:2">
      <c r="A19802" s="365" t="s">
        <v>19925</v>
      </c>
      <c r="B19802" s="366">
        <v>78.02</v>
      </c>
    </row>
    <row r="19803" spans="1:2">
      <c r="A19803" s="365" t="s">
        <v>19926</v>
      </c>
      <c r="B19803" s="366">
        <v>77.13</v>
      </c>
    </row>
    <row r="19804" spans="1:2">
      <c r="A19804" s="365" t="s">
        <v>19927</v>
      </c>
      <c r="B19804" s="366">
        <v>179.48</v>
      </c>
    </row>
    <row r="19805" spans="1:2">
      <c r="A19805" s="365" t="s">
        <v>19928</v>
      </c>
      <c r="B19805" s="366">
        <v>171.74</v>
      </c>
    </row>
    <row r="19806" spans="1:2">
      <c r="A19806" s="365" t="s">
        <v>19929</v>
      </c>
      <c r="B19806" s="366">
        <v>163.6</v>
      </c>
    </row>
    <row r="19807" spans="1:2">
      <c r="A19807" s="365" t="s">
        <v>19930</v>
      </c>
      <c r="B19807" s="366">
        <v>154.1</v>
      </c>
    </row>
    <row r="19808" spans="1:2">
      <c r="A19808" s="365" t="s">
        <v>19931</v>
      </c>
      <c r="B19808" s="366">
        <v>0.89</v>
      </c>
    </row>
    <row r="19809" spans="1:2">
      <c r="A19809" s="365" t="s">
        <v>19932</v>
      </c>
      <c r="B19809" s="366">
        <v>0.87</v>
      </c>
    </row>
    <row r="19810" spans="1:2">
      <c r="A19810" s="365" t="s">
        <v>19933</v>
      </c>
      <c r="B19810" s="366">
        <v>2.98</v>
      </c>
    </row>
    <row r="19811" spans="1:2">
      <c r="A19811" s="365" t="s">
        <v>19934</v>
      </c>
      <c r="B19811" s="366">
        <v>2.92</v>
      </c>
    </row>
    <row r="19812" spans="1:2">
      <c r="A19812" s="365" t="s">
        <v>19935</v>
      </c>
      <c r="B19812" s="366">
        <v>1.92</v>
      </c>
    </row>
    <row r="19813" spans="1:2">
      <c r="A19813" s="365" t="s">
        <v>19936</v>
      </c>
      <c r="B19813" s="366">
        <v>1.88</v>
      </c>
    </row>
    <row r="19814" spans="1:2">
      <c r="A19814" s="365" t="s">
        <v>19937</v>
      </c>
      <c r="B19814" s="366">
        <v>0.24</v>
      </c>
    </row>
    <row r="19815" spans="1:2">
      <c r="A19815" s="365" t="s">
        <v>19938</v>
      </c>
      <c r="B19815" s="366">
        <v>0.24</v>
      </c>
    </row>
    <row r="19816" spans="1:2">
      <c r="A19816" s="365" t="s">
        <v>19939</v>
      </c>
      <c r="B19816" s="366">
        <v>0.33</v>
      </c>
    </row>
    <row r="19817" spans="1:2">
      <c r="A19817" s="365" t="s">
        <v>19940</v>
      </c>
      <c r="B19817" s="366">
        <v>0.33</v>
      </c>
    </row>
    <row r="19818" spans="1:2">
      <c r="A19818" s="365" t="s">
        <v>19941</v>
      </c>
      <c r="B19818" s="366">
        <v>0.4</v>
      </c>
    </row>
    <row r="19819" spans="1:2">
      <c r="A19819" s="365" t="s">
        <v>19942</v>
      </c>
      <c r="B19819" s="366">
        <v>0.38</v>
      </c>
    </row>
    <row r="19820" spans="1:2">
      <c r="A19820" s="365" t="s">
        <v>19943</v>
      </c>
      <c r="B19820" s="366">
        <v>6.45</v>
      </c>
    </row>
    <row r="19821" spans="1:2">
      <c r="A19821" s="365" t="s">
        <v>19944</v>
      </c>
      <c r="B19821" s="366">
        <v>6.22</v>
      </c>
    </row>
    <row r="19822" spans="1:2">
      <c r="A19822" s="365" t="s">
        <v>19945</v>
      </c>
      <c r="B19822" s="366">
        <v>51.56</v>
      </c>
    </row>
    <row r="19823" spans="1:2">
      <c r="A19823" s="365" t="s">
        <v>19946</v>
      </c>
      <c r="B19823" s="366">
        <v>50.75</v>
      </c>
    </row>
    <row r="19824" spans="1:2">
      <c r="A19824" s="365" t="s">
        <v>19947</v>
      </c>
      <c r="B19824" s="366">
        <v>4.3899999999999997</v>
      </c>
    </row>
    <row r="19825" spans="1:2">
      <c r="A19825" s="365" t="s">
        <v>19948</v>
      </c>
      <c r="B19825" s="366">
        <v>4.32</v>
      </c>
    </row>
    <row r="19826" spans="1:2">
      <c r="A19826" s="365" t="s">
        <v>19949</v>
      </c>
      <c r="B19826" s="366">
        <v>7.29</v>
      </c>
    </row>
    <row r="19827" spans="1:2">
      <c r="A19827" s="365" t="s">
        <v>19950</v>
      </c>
      <c r="B19827" s="366">
        <v>7.18</v>
      </c>
    </row>
    <row r="19828" spans="1:2">
      <c r="A19828" s="365" t="s">
        <v>19951</v>
      </c>
      <c r="B19828" s="366">
        <v>22.21</v>
      </c>
    </row>
    <row r="19829" spans="1:2">
      <c r="A19829" s="365" t="s">
        <v>19952</v>
      </c>
      <c r="B19829" s="366">
        <v>21.64</v>
      </c>
    </row>
    <row r="19830" spans="1:2">
      <c r="A19830" s="365" t="s">
        <v>19953</v>
      </c>
      <c r="B19830" s="366">
        <v>0.27</v>
      </c>
    </row>
    <row r="19831" spans="1:2">
      <c r="A19831" s="365" t="s">
        <v>19954</v>
      </c>
      <c r="B19831" s="366">
        <v>0.24</v>
      </c>
    </row>
    <row r="19832" spans="1:2">
      <c r="A19832" s="365" t="s">
        <v>19955</v>
      </c>
      <c r="B19832" s="366">
        <v>189.03</v>
      </c>
    </row>
    <row r="19833" spans="1:2">
      <c r="A19833" s="365" t="s">
        <v>19956</v>
      </c>
      <c r="B19833" s="366">
        <v>183.84</v>
      </c>
    </row>
    <row r="19834" spans="1:2">
      <c r="A19834" s="365" t="s">
        <v>19957</v>
      </c>
      <c r="B19834" s="366">
        <v>2.33</v>
      </c>
    </row>
    <row r="19835" spans="1:2">
      <c r="A19835" s="365" t="s">
        <v>19958</v>
      </c>
      <c r="B19835" s="366">
        <v>2.23</v>
      </c>
    </row>
    <row r="19836" spans="1:2">
      <c r="A19836" s="365" t="s">
        <v>19959</v>
      </c>
      <c r="B19836" s="366">
        <v>1.1000000000000001</v>
      </c>
    </row>
    <row r="19837" spans="1:2">
      <c r="A19837" s="365" t="s">
        <v>19960</v>
      </c>
      <c r="B19837" s="366">
        <v>1.07</v>
      </c>
    </row>
    <row r="19838" spans="1:2">
      <c r="A19838" s="365" t="s">
        <v>19961</v>
      </c>
      <c r="B19838" s="366">
        <v>3.1</v>
      </c>
    </row>
    <row r="19839" spans="1:2">
      <c r="A19839" s="365" t="s">
        <v>19962</v>
      </c>
      <c r="B19839" s="366">
        <v>2.87</v>
      </c>
    </row>
    <row r="19840" spans="1:2">
      <c r="A19840" s="365" t="s">
        <v>19963</v>
      </c>
      <c r="B19840" s="366">
        <v>0.5</v>
      </c>
    </row>
    <row r="19841" spans="1:2">
      <c r="A19841" s="365" t="s">
        <v>19964</v>
      </c>
      <c r="B19841" s="366">
        <v>0.49</v>
      </c>
    </row>
    <row r="19842" spans="1:2">
      <c r="A19842" s="365" t="s">
        <v>19965</v>
      </c>
      <c r="B19842" s="366">
        <v>0.61</v>
      </c>
    </row>
    <row r="19843" spans="1:2">
      <c r="A19843" s="365" t="s">
        <v>19966</v>
      </c>
      <c r="B19843" s="366">
        <v>0.6</v>
      </c>
    </row>
    <row r="19844" spans="1:2">
      <c r="A19844" s="365" t="s">
        <v>19967</v>
      </c>
      <c r="B19844" s="366">
        <v>14.76</v>
      </c>
    </row>
    <row r="19845" spans="1:2">
      <c r="A19845" s="365" t="s">
        <v>19968</v>
      </c>
      <c r="B19845" s="366">
        <v>14.13</v>
      </c>
    </row>
    <row r="19846" spans="1:2">
      <c r="A19846" s="365" t="s">
        <v>19969</v>
      </c>
      <c r="B19846" s="366">
        <v>16.399999999999999</v>
      </c>
    </row>
    <row r="19847" spans="1:2">
      <c r="A19847" s="365" t="s">
        <v>19970</v>
      </c>
      <c r="B19847" s="366">
        <v>15.7</v>
      </c>
    </row>
    <row r="19848" spans="1:2">
      <c r="A19848" s="365" t="s">
        <v>19971</v>
      </c>
      <c r="B19848" s="366">
        <v>17.989999999999998</v>
      </c>
    </row>
    <row r="19849" spans="1:2">
      <c r="A19849" s="365" t="s">
        <v>19972</v>
      </c>
      <c r="B19849" s="366">
        <v>17.21</v>
      </c>
    </row>
    <row r="19850" spans="1:2">
      <c r="A19850" s="365" t="s">
        <v>19973</v>
      </c>
      <c r="B19850" s="366">
        <v>17.87</v>
      </c>
    </row>
    <row r="19851" spans="1:2">
      <c r="A19851" s="365" t="s">
        <v>19974</v>
      </c>
      <c r="B19851" s="366">
        <v>17.11</v>
      </c>
    </row>
    <row r="19852" spans="1:2">
      <c r="A19852" s="365" t="s">
        <v>19975</v>
      </c>
      <c r="B19852" s="366">
        <v>19.84</v>
      </c>
    </row>
    <row r="19853" spans="1:2">
      <c r="A19853" s="365" t="s">
        <v>19976</v>
      </c>
      <c r="B19853" s="366">
        <v>19</v>
      </c>
    </row>
    <row r="19854" spans="1:2">
      <c r="A19854" s="365" t="s">
        <v>19977</v>
      </c>
      <c r="B19854" s="366">
        <v>21.77</v>
      </c>
    </row>
    <row r="19855" spans="1:2">
      <c r="A19855" s="365" t="s">
        <v>19978</v>
      </c>
      <c r="B19855" s="366">
        <v>20.83</v>
      </c>
    </row>
    <row r="19856" spans="1:2">
      <c r="A19856" s="365" t="s">
        <v>19979</v>
      </c>
      <c r="B19856" s="366">
        <v>17.47</v>
      </c>
    </row>
    <row r="19857" spans="1:2">
      <c r="A19857" s="365" t="s">
        <v>19980</v>
      </c>
      <c r="B19857" s="366">
        <v>17.010000000000002</v>
      </c>
    </row>
    <row r="19858" spans="1:2">
      <c r="A19858" s="365" t="s">
        <v>19981</v>
      </c>
      <c r="B19858" s="366">
        <v>20.59</v>
      </c>
    </row>
    <row r="19859" spans="1:2">
      <c r="A19859" s="365" t="s">
        <v>19982</v>
      </c>
      <c r="B19859" s="366">
        <v>20.03</v>
      </c>
    </row>
    <row r="19860" spans="1:2">
      <c r="A19860" s="365" t="s">
        <v>19983</v>
      </c>
      <c r="B19860" s="366">
        <v>38.86</v>
      </c>
    </row>
    <row r="19861" spans="1:2">
      <c r="A19861" s="365" t="s">
        <v>19984</v>
      </c>
      <c r="B19861" s="366">
        <v>37.71</v>
      </c>
    </row>
    <row r="19862" spans="1:2">
      <c r="A19862" s="365" t="s">
        <v>19985</v>
      </c>
      <c r="B19862" s="366">
        <v>28.77</v>
      </c>
    </row>
    <row r="19863" spans="1:2">
      <c r="A19863" s="365" t="s">
        <v>19986</v>
      </c>
      <c r="B19863" s="366">
        <v>27.81</v>
      </c>
    </row>
    <row r="19864" spans="1:2">
      <c r="A19864" s="365" t="s">
        <v>19987</v>
      </c>
      <c r="B19864" s="366">
        <v>11.4</v>
      </c>
    </row>
    <row r="19865" spans="1:2">
      <c r="A19865" s="365" t="s">
        <v>19988</v>
      </c>
      <c r="B19865" s="366">
        <v>10.93</v>
      </c>
    </row>
    <row r="19866" spans="1:2">
      <c r="A19866" s="365" t="s">
        <v>19989</v>
      </c>
      <c r="B19866" s="366">
        <v>21.88</v>
      </c>
    </row>
    <row r="19867" spans="1:2">
      <c r="A19867" s="365" t="s">
        <v>19990</v>
      </c>
      <c r="B19867" s="366">
        <v>21.3</v>
      </c>
    </row>
    <row r="19868" spans="1:2">
      <c r="A19868" s="365" t="s">
        <v>19991</v>
      </c>
      <c r="B19868" s="366">
        <v>12.33</v>
      </c>
    </row>
    <row r="19869" spans="1:2">
      <c r="A19869" s="365" t="s">
        <v>19992</v>
      </c>
      <c r="B19869" s="366">
        <v>11.86</v>
      </c>
    </row>
    <row r="19870" spans="1:2">
      <c r="A19870" s="365" t="s">
        <v>19993</v>
      </c>
      <c r="B19870" s="366">
        <v>235.75</v>
      </c>
    </row>
    <row r="19871" spans="1:2">
      <c r="A19871" s="365" t="s">
        <v>19994</v>
      </c>
      <c r="B19871" s="366">
        <v>227.58</v>
      </c>
    </row>
    <row r="19872" spans="1:2">
      <c r="A19872" s="365" t="s">
        <v>19995</v>
      </c>
      <c r="B19872" s="366">
        <v>26.51</v>
      </c>
    </row>
    <row r="19873" spans="1:2">
      <c r="A19873" s="365" t="s">
        <v>19996</v>
      </c>
      <c r="B19873" s="366">
        <v>25.8</v>
      </c>
    </row>
    <row r="19874" spans="1:2">
      <c r="A19874" s="365" t="s">
        <v>19997</v>
      </c>
      <c r="B19874" s="366">
        <v>15.85</v>
      </c>
    </row>
    <row r="19875" spans="1:2">
      <c r="A19875" s="365" t="s">
        <v>19998</v>
      </c>
      <c r="B19875" s="366">
        <v>15.25</v>
      </c>
    </row>
    <row r="19876" spans="1:2">
      <c r="A19876" s="365" t="s">
        <v>19999</v>
      </c>
      <c r="B19876" s="366">
        <v>16.88</v>
      </c>
    </row>
    <row r="19877" spans="1:2">
      <c r="A19877" s="365" t="s">
        <v>20000</v>
      </c>
      <c r="B19877" s="366">
        <v>16.27</v>
      </c>
    </row>
    <row r="19878" spans="1:2">
      <c r="A19878" s="365" t="s">
        <v>20001</v>
      </c>
      <c r="B19878" s="366">
        <v>15.15</v>
      </c>
    </row>
    <row r="19879" spans="1:2">
      <c r="A19879" s="365" t="s">
        <v>20002</v>
      </c>
      <c r="B19879" s="366">
        <v>14.54</v>
      </c>
    </row>
    <row r="19880" spans="1:2">
      <c r="A19880" s="365" t="s">
        <v>20003</v>
      </c>
      <c r="B19880" s="366">
        <v>10.64</v>
      </c>
    </row>
    <row r="19881" spans="1:2">
      <c r="A19881" s="365" t="s">
        <v>20004</v>
      </c>
      <c r="B19881" s="366">
        <v>10.23</v>
      </c>
    </row>
    <row r="19882" spans="1:2">
      <c r="A19882" s="365" t="s">
        <v>20005</v>
      </c>
      <c r="B19882" s="366">
        <v>10.97</v>
      </c>
    </row>
    <row r="19883" spans="1:2">
      <c r="A19883" s="365" t="s">
        <v>20006</v>
      </c>
      <c r="B19883" s="366">
        <v>10.59</v>
      </c>
    </row>
    <row r="19884" spans="1:2">
      <c r="A19884" s="365" t="s">
        <v>20007</v>
      </c>
      <c r="B19884" s="366">
        <v>16.88</v>
      </c>
    </row>
    <row r="19885" spans="1:2">
      <c r="A19885" s="365" t="s">
        <v>20008</v>
      </c>
      <c r="B19885" s="366">
        <v>16.27</v>
      </c>
    </row>
    <row r="19886" spans="1:2">
      <c r="A19886" s="365" t="s">
        <v>20009</v>
      </c>
      <c r="B19886" s="366">
        <v>15.15</v>
      </c>
    </row>
    <row r="19887" spans="1:2">
      <c r="A19887" s="365" t="s">
        <v>20010</v>
      </c>
      <c r="B19887" s="366">
        <v>14.54</v>
      </c>
    </row>
    <row r="19888" spans="1:2">
      <c r="A19888" s="365" t="s">
        <v>20011</v>
      </c>
      <c r="B19888" s="366">
        <v>0.56000000000000005</v>
      </c>
    </row>
    <row r="19889" spans="1:2">
      <c r="A19889" s="365" t="s">
        <v>20012</v>
      </c>
      <c r="B19889" s="366">
        <v>0.54</v>
      </c>
    </row>
    <row r="19890" spans="1:2">
      <c r="A19890" s="365" t="s">
        <v>20013</v>
      </c>
      <c r="B19890" s="366">
        <v>0.37</v>
      </c>
    </row>
    <row r="19891" spans="1:2">
      <c r="A19891" s="365" t="s">
        <v>20014</v>
      </c>
      <c r="B19891" s="366">
        <v>0.36</v>
      </c>
    </row>
    <row r="19892" spans="1:2">
      <c r="A19892" s="365" t="s">
        <v>20015</v>
      </c>
      <c r="B19892" s="366">
        <v>56.05</v>
      </c>
    </row>
    <row r="19893" spans="1:2">
      <c r="A19893" s="365" t="s">
        <v>20016</v>
      </c>
      <c r="B19893" s="366">
        <v>53.85</v>
      </c>
    </row>
    <row r="19894" spans="1:2">
      <c r="A19894" s="365" t="s">
        <v>20017</v>
      </c>
      <c r="B19894" s="366">
        <v>100.83</v>
      </c>
    </row>
    <row r="19895" spans="1:2">
      <c r="A19895" s="365" t="s">
        <v>20018</v>
      </c>
      <c r="B19895" s="366">
        <v>96.43</v>
      </c>
    </row>
    <row r="19896" spans="1:2">
      <c r="A19896" s="365" t="s">
        <v>20019</v>
      </c>
      <c r="B19896" s="366">
        <v>44.27</v>
      </c>
    </row>
    <row r="19897" spans="1:2">
      <c r="A19897" s="365" t="s">
        <v>20020</v>
      </c>
      <c r="B19897" s="366">
        <v>41.53</v>
      </c>
    </row>
    <row r="19898" spans="1:2">
      <c r="A19898" s="365" t="s">
        <v>20021</v>
      </c>
      <c r="B19898" s="366">
        <v>56.55</v>
      </c>
    </row>
    <row r="19899" spans="1:2">
      <c r="A19899" s="365" t="s">
        <v>20022</v>
      </c>
      <c r="B19899" s="366">
        <v>54.89</v>
      </c>
    </row>
    <row r="19900" spans="1:2">
      <c r="A19900" s="365" t="s">
        <v>20023</v>
      </c>
      <c r="B19900" s="366">
        <v>303.01</v>
      </c>
    </row>
    <row r="19901" spans="1:2">
      <c r="A19901" s="365" t="s">
        <v>20024</v>
      </c>
      <c r="B19901" s="366">
        <v>295.99</v>
      </c>
    </row>
    <row r="19902" spans="1:2">
      <c r="A19902" s="365" t="s">
        <v>20025</v>
      </c>
      <c r="B19902" s="366">
        <v>120.71</v>
      </c>
    </row>
    <row r="19903" spans="1:2">
      <c r="A19903" s="365" t="s">
        <v>20026</v>
      </c>
      <c r="B19903" s="366">
        <v>115.93</v>
      </c>
    </row>
    <row r="19904" spans="1:2">
      <c r="A19904" s="365" t="s">
        <v>20027</v>
      </c>
      <c r="B19904" s="366">
        <v>422.93</v>
      </c>
    </row>
    <row r="19905" spans="1:2">
      <c r="A19905" s="365" t="s">
        <v>20028</v>
      </c>
      <c r="B19905" s="366">
        <v>412.91</v>
      </c>
    </row>
    <row r="19906" spans="1:2">
      <c r="A19906" s="365" t="s">
        <v>20029</v>
      </c>
      <c r="B19906" s="366">
        <v>0.99</v>
      </c>
    </row>
    <row r="19907" spans="1:2">
      <c r="A19907" s="365" t="s">
        <v>20030</v>
      </c>
      <c r="B19907" s="366">
        <v>0.96</v>
      </c>
    </row>
    <row r="19908" spans="1:2">
      <c r="A19908" s="365" t="s">
        <v>20031</v>
      </c>
      <c r="B19908" s="366">
        <v>3.8</v>
      </c>
    </row>
    <row r="19909" spans="1:2">
      <c r="A19909" s="365" t="s">
        <v>20032</v>
      </c>
      <c r="B19909" s="366">
        <v>3.69</v>
      </c>
    </row>
    <row r="19910" spans="1:2">
      <c r="A19910" s="365" t="s">
        <v>20033</v>
      </c>
      <c r="B19910" s="366">
        <v>6.13</v>
      </c>
    </row>
    <row r="19911" spans="1:2">
      <c r="A19911" s="365" t="s">
        <v>20034</v>
      </c>
      <c r="B19911" s="366">
        <v>5.93</v>
      </c>
    </row>
    <row r="19912" spans="1:2">
      <c r="A19912" s="365" t="s">
        <v>20035</v>
      </c>
      <c r="B19912" s="366">
        <v>223.25</v>
      </c>
    </row>
    <row r="19913" spans="1:2">
      <c r="A19913" s="365" t="s">
        <v>20036</v>
      </c>
      <c r="B19913" s="366">
        <v>217.53</v>
      </c>
    </row>
    <row r="19914" spans="1:2">
      <c r="A19914" s="365" t="s">
        <v>20037</v>
      </c>
      <c r="B19914" s="366">
        <v>184.36</v>
      </c>
    </row>
    <row r="19915" spans="1:2">
      <c r="A19915" s="365" t="s">
        <v>20038</v>
      </c>
      <c r="B19915" s="366">
        <v>180.68</v>
      </c>
    </row>
    <row r="19916" spans="1:2">
      <c r="A19916" s="365" t="s">
        <v>20039</v>
      </c>
      <c r="B19916" s="366">
        <v>38.880000000000003</v>
      </c>
    </row>
    <row r="19917" spans="1:2">
      <c r="A19917" s="365" t="s">
        <v>20040</v>
      </c>
      <c r="B19917" s="366">
        <v>36.840000000000003</v>
      </c>
    </row>
    <row r="19918" spans="1:2">
      <c r="A19918" s="365" t="s">
        <v>20041</v>
      </c>
      <c r="B19918" s="366">
        <v>136.56</v>
      </c>
    </row>
    <row r="19919" spans="1:2">
      <c r="A19919" s="365" t="s">
        <v>20042</v>
      </c>
      <c r="B19919" s="366">
        <v>120.25</v>
      </c>
    </row>
    <row r="19920" spans="1:2">
      <c r="A19920" s="365" t="s">
        <v>20043</v>
      </c>
      <c r="B19920" s="366">
        <v>314.02</v>
      </c>
    </row>
    <row r="19921" spans="1:2">
      <c r="A19921" s="365" t="s">
        <v>20044</v>
      </c>
      <c r="B19921" s="366">
        <v>305.41000000000003</v>
      </c>
    </row>
    <row r="19922" spans="1:2">
      <c r="A19922" s="365" t="s">
        <v>20045</v>
      </c>
      <c r="B19922" s="366">
        <v>1.74</v>
      </c>
    </row>
    <row r="19923" spans="1:2">
      <c r="A19923" s="365" t="s">
        <v>20046</v>
      </c>
      <c r="B19923" s="366">
        <v>1.68</v>
      </c>
    </row>
    <row r="19924" spans="1:2">
      <c r="A19924" s="365" t="s">
        <v>20047</v>
      </c>
      <c r="B19924" s="366">
        <v>3.27</v>
      </c>
    </row>
    <row r="19925" spans="1:2">
      <c r="A19925" s="365" t="s">
        <v>20048</v>
      </c>
      <c r="B19925" s="366">
        <v>3.16</v>
      </c>
    </row>
    <row r="19926" spans="1:2">
      <c r="A19926" s="365" t="s">
        <v>20049</v>
      </c>
      <c r="B19926" s="366">
        <v>4.1900000000000004</v>
      </c>
    </row>
    <row r="19927" spans="1:2">
      <c r="A19927" s="365" t="s">
        <v>20050</v>
      </c>
      <c r="B19927" s="366">
        <v>4.05</v>
      </c>
    </row>
    <row r="19928" spans="1:2">
      <c r="A19928" s="365" t="s">
        <v>20051</v>
      </c>
      <c r="B19928" s="366">
        <v>5.3</v>
      </c>
    </row>
    <row r="19929" spans="1:2">
      <c r="A19929" s="365" t="s">
        <v>20052</v>
      </c>
      <c r="B19929" s="366">
        <v>5.1100000000000003</v>
      </c>
    </row>
    <row r="19930" spans="1:2">
      <c r="A19930" s="365" t="s">
        <v>20053</v>
      </c>
      <c r="B19930" s="366">
        <v>59.22</v>
      </c>
    </row>
    <row r="19931" spans="1:2">
      <c r="A19931" s="365" t="s">
        <v>20054</v>
      </c>
      <c r="B19931" s="366">
        <v>55.02</v>
      </c>
    </row>
    <row r="19932" spans="1:2">
      <c r="A19932" s="365" t="s">
        <v>20055</v>
      </c>
      <c r="B19932" s="366">
        <v>48.77</v>
      </c>
    </row>
    <row r="19933" spans="1:2">
      <c r="A19933" s="365" t="s">
        <v>20056</v>
      </c>
      <c r="B19933" s="366">
        <v>45.45</v>
      </c>
    </row>
    <row r="19934" spans="1:2">
      <c r="A19934" s="365" t="s">
        <v>20057</v>
      </c>
      <c r="B19934" s="366">
        <v>667.38</v>
      </c>
    </row>
    <row r="19935" spans="1:2">
      <c r="A19935" s="365" t="s">
        <v>20058</v>
      </c>
      <c r="B19935" s="366">
        <v>602.72</v>
      </c>
    </row>
    <row r="19936" spans="1:2">
      <c r="A19936" s="365" t="s">
        <v>20059</v>
      </c>
      <c r="B19936" s="366">
        <v>2.5</v>
      </c>
    </row>
    <row r="19937" spans="1:2">
      <c r="A19937" s="365" t="s">
        <v>20060</v>
      </c>
      <c r="B19937" s="366">
        <v>2.31</v>
      </c>
    </row>
    <row r="19938" spans="1:2">
      <c r="A19938" s="365" t="s">
        <v>20061</v>
      </c>
      <c r="B19938" s="366">
        <v>4.2300000000000004</v>
      </c>
    </row>
    <row r="19939" spans="1:2">
      <c r="A19939" s="365" t="s">
        <v>20062</v>
      </c>
      <c r="B19939" s="366">
        <v>4.03</v>
      </c>
    </row>
    <row r="19940" spans="1:2">
      <c r="A19940" s="365" t="s">
        <v>20063</v>
      </c>
      <c r="B19940" s="366">
        <v>15.8</v>
      </c>
    </row>
    <row r="19941" spans="1:2">
      <c r="A19941" s="365" t="s">
        <v>20064</v>
      </c>
      <c r="B19941" s="366">
        <v>13.69</v>
      </c>
    </row>
    <row r="19942" spans="1:2">
      <c r="A19942" s="365" t="s">
        <v>20065</v>
      </c>
      <c r="B19942" s="366">
        <v>1.35</v>
      </c>
    </row>
    <row r="19943" spans="1:2">
      <c r="A19943" s="365" t="s">
        <v>20066</v>
      </c>
      <c r="B19943" s="366">
        <v>1.17</v>
      </c>
    </row>
    <row r="19944" spans="1:2">
      <c r="A19944" s="365" t="s">
        <v>20067</v>
      </c>
      <c r="B19944" s="366">
        <v>1.44</v>
      </c>
    </row>
    <row r="19945" spans="1:2">
      <c r="A19945" s="365" t="s">
        <v>20068</v>
      </c>
      <c r="B19945" s="366">
        <v>1.25</v>
      </c>
    </row>
    <row r="19946" spans="1:2">
      <c r="A19946" s="365" t="s">
        <v>20069</v>
      </c>
      <c r="B19946" s="366">
        <v>361.32</v>
      </c>
    </row>
    <row r="19947" spans="1:2">
      <c r="A19947" s="365" t="s">
        <v>20070</v>
      </c>
      <c r="B19947" s="366">
        <v>313.12</v>
      </c>
    </row>
    <row r="19948" spans="1:2">
      <c r="A19948" s="365" t="s">
        <v>20071</v>
      </c>
      <c r="B19948" s="366">
        <v>22.76</v>
      </c>
    </row>
    <row r="19949" spans="1:2">
      <c r="A19949" s="365" t="s">
        <v>20072</v>
      </c>
      <c r="B19949" s="366">
        <v>19.72</v>
      </c>
    </row>
    <row r="19950" spans="1:2">
      <c r="A19950" s="365" t="s">
        <v>20073</v>
      </c>
      <c r="B19950" s="366">
        <v>18.420000000000002</v>
      </c>
    </row>
    <row r="19951" spans="1:2">
      <c r="A19951" s="365" t="s">
        <v>20074</v>
      </c>
      <c r="B19951" s="366">
        <v>15.96</v>
      </c>
    </row>
    <row r="19952" spans="1:2">
      <c r="A19952" s="365" t="s">
        <v>20075</v>
      </c>
      <c r="B19952" s="366">
        <v>1.08</v>
      </c>
    </row>
    <row r="19953" spans="1:2">
      <c r="A19953" s="365" t="s">
        <v>20076</v>
      </c>
      <c r="B19953" s="366">
        <v>0.93</v>
      </c>
    </row>
    <row r="19954" spans="1:2">
      <c r="A19954" s="365" t="s">
        <v>20077</v>
      </c>
      <c r="B19954" s="366">
        <v>19.690000000000001</v>
      </c>
    </row>
    <row r="19955" spans="1:2">
      <c r="A19955" s="365" t="s">
        <v>20078</v>
      </c>
      <c r="B19955" s="366">
        <v>17.059999999999999</v>
      </c>
    </row>
    <row r="19956" spans="1:2">
      <c r="A19956" s="365" t="s">
        <v>20079</v>
      </c>
      <c r="B19956" s="366">
        <v>30.87</v>
      </c>
    </row>
    <row r="19957" spans="1:2">
      <c r="A19957" s="365" t="s">
        <v>20080</v>
      </c>
      <c r="B19957" s="366">
        <v>27.95</v>
      </c>
    </row>
    <row r="19958" spans="1:2">
      <c r="A19958" s="365" t="s">
        <v>20081</v>
      </c>
      <c r="B19958" s="366">
        <v>89.59</v>
      </c>
    </row>
    <row r="19959" spans="1:2">
      <c r="A19959" s="365" t="s">
        <v>20082</v>
      </c>
      <c r="B19959" s="366">
        <v>78.02</v>
      </c>
    </row>
    <row r="19960" spans="1:2">
      <c r="A19960" s="365" t="s">
        <v>20083</v>
      </c>
      <c r="B19960" s="366">
        <v>9.75</v>
      </c>
    </row>
    <row r="19961" spans="1:2">
      <c r="A19961" s="365" t="s">
        <v>20084</v>
      </c>
      <c r="B19961" s="366">
        <v>8.4499999999999993</v>
      </c>
    </row>
    <row r="19962" spans="1:2">
      <c r="A19962" s="365" t="s">
        <v>20085</v>
      </c>
      <c r="B19962" s="366">
        <v>13.54</v>
      </c>
    </row>
    <row r="19963" spans="1:2">
      <c r="A19963" s="365" t="s">
        <v>20086</v>
      </c>
      <c r="B19963" s="366">
        <v>11.74</v>
      </c>
    </row>
    <row r="19964" spans="1:2">
      <c r="A19964" s="365" t="s">
        <v>20087</v>
      </c>
      <c r="B19964" s="366">
        <v>4.0999999999999996</v>
      </c>
    </row>
    <row r="19965" spans="1:2">
      <c r="A19965" s="365" t="s">
        <v>20088</v>
      </c>
      <c r="B19965" s="366">
        <v>3.67</v>
      </c>
    </row>
    <row r="19966" spans="1:2">
      <c r="A19966" s="365" t="s">
        <v>20089</v>
      </c>
      <c r="B19966" s="366">
        <v>10.83</v>
      </c>
    </row>
    <row r="19967" spans="1:2">
      <c r="A19967" s="365" t="s">
        <v>20090</v>
      </c>
      <c r="B19967" s="366">
        <v>9.39</v>
      </c>
    </row>
    <row r="19968" spans="1:2">
      <c r="A19968" s="365" t="s">
        <v>20091</v>
      </c>
      <c r="B19968" s="366">
        <v>13.54</v>
      </c>
    </row>
    <row r="19969" spans="1:2">
      <c r="A19969" s="365" t="s">
        <v>20092</v>
      </c>
      <c r="B19969" s="366">
        <v>11.74</v>
      </c>
    </row>
    <row r="19970" spans="1:2">
      <c r="A19970" s="365" t="s">
        <v>20093</v>
      </c>
      <c r="B19970" s="366">
        <v>21.67</v>
      </c>
    </row>
    <row r="19971" spans="1:2">
      <c r="A19971" s="365" t="s">
        <v>20094</v>
      </c>
      <c r="B19971" s="366">
        <v>18.78</v>
      </c>
    </row>
    <row r="19972" spans="1:2">
      <c r="A19972" s="365" t="s">
        <v>20095</v>
      </c>
      <c r="B19972" s="366">
        <v>16.25</v>
      </c>
    </row>
    <row r="19973" spans="1:2">
      <c r="A19973" s="365" t="s">
        <v>20096</v>
      </c>
      <c r="B19973" s="366">
        <v>14.09</v>
      </c>
    </row>
    <row r="19974" spans="1:2">
      <c r="A19974" s="365" t="s">
        <v>20097</v>
      </c>
      <c r="B19974" s="366">
        <v>5.41</v>
      </c>
    </row>
    <row r="19975" spans="1:2">
      <c r="A19975" s="365" t="s">
        <v>20098</v>
      </c>
      <c r="B19975" s="366">
        <v>4.6900000000000004</v>
      </c>
    </row>
    <row r="19976" spans="1:2">
      <c r="A19976" s="365" t="s">
        <v>20099</v>
      </c>
      <c r="B19976" s="366">
        <v>6.71</v>
      </c>
    </row>
    <row r="19977" spans="1:2">
      <c r="A19977" s="365" t="s">
        <v>20100</v>
      </c>
      <c r="B19977" s="366">
        <v>6.46</v>
      </c>
    </row>
    <row r="19978" spans="1:2">
      <c r="A19978" s="365" t="s">
        <v>20101</v>
      </c>
      <c r="B19978" s="366">
        <v>40.380000000000003</v>
      </c>
    </row>
    <row r="19979" spans="1:2">
      <c r="A19979" s="365" t="s">
        <v>20102</v>
      </c>
      <c r="B19979" s="366">
        <v>38.93</v>
      </c>
    </row>
    <row r="19980" spans="1:2">
      <c r="A19980" s="365" t="s">
        <v>20103</v>
      </c>
      <c r="B19980" s="366">
        <v>8.7200000000000006</v>
      </c>
    </row>
    <row r="19981" spans="1:2">
      <c r="A19981" s="365" t="s">
        <v>20104</v>
      </c>
      <c r="B19981" s="366">
        <v>8.32</v>
      </c>
    </row>
    <row r="19982" spans="1:2">
      <c r="A19982" s="365" t="s">
        <v>20105</v>
      </c>
      <c r="B19982" s="366">
        <v>18.73</v>
      </c>
    </row>
    <row r="19983" spans="1:2">
      <c r="A19983" s="365" t="s">
        <v>20106</v>
      </c>
      <c r="B19983" s="366">
        <v>17.25</v>
      </c>
    </row>
    <row r="19984" spans="1:2">
      <c r="A19984" s="365" t="s">
        <v>20107</v>
      </c>
      <c r="B19984" s="366">
        <v>9.0299999999999994</v>
      </c>
    </row>
    <row r="19985" spans="1:2">
      <c r="A19985" s="365" t="s">
        <v>20108</v>
      </c>
      <c r="B19985" s="366">
        <v>7.82</v>
      </c>
    </row>
    <row r="19986" spans="1:2">
      <c r="A19986" s="365" t="s">
        <v>20109</v>
      </c>
      <c r="B19986" s="366">
        <v>40.26</v>
      </c>
    </row>
    <row r="19987" spans="1:2">
      <c r="A19987" s="365" t="s">
        <v>20110</v>
      </c>
      <c r="B19987" s="366">
        <v>37.380000000000003</v>
      </c>
    </row>
    <row r="19988" spans="1:2">
      <c r="A19988" s="365" t="s">
        <v>20111</v>
      </c>
      <c r="B19988" s="366">
        <v>42.39</v>
      </c>
    </row>
    <row r="19989" spans="1:2">
      <c r="A19989" s="365" t="s">
        <v>20112</v>
      </c>
      <c r="B19989" s="366">
        <v>39.68</v>
      </c>
    </row>
    <row r="19990" spans="1:2">
      <c r="A19990" s="365" t="s">
        <v>20113</v>
      </c>
      <c r="B19990" s="366">
        <v>51.44</v>
      </c>
    </row>
    <row r="19991" spans="1:2">
      <c r="A19991" s="365" t="s">
        <v>20114</v>
      </c>
      <c r="B19991" s="366">
        <v>48.17</v>
      </c>
    </row>
    <row r="19992" spans="1:2">
      <c r="A19992" s="365" t="s">
        <v>20115</v>
      </c>
      <c r="B19992" s="366">
        <v>55.47</v>
      </c>
    </row>
    <row r="19993" spans="1:2">
      <c r="A19993" s="365" t="s">
        <v>20116</v>
      </c>
      <c r="B19993" s="366">
        <v>50.92</v>
      </c>
    </row>
    <row r="19994" spans="1:2">
      <c r="A19994" s="365" t="s">
        <v>20117</v>
      </c>
      <c r="B19994" s="366">
        <v>77.53</v>
      </c>
    </row>
    <row r="19995" spans="1:2">
      <c r="A19995" s="365" t="s">
        <v>20118</v>
      </c>
      <c r="B19995" s="366">
        <v>70.849999999999994</v>
      </c>
    </row>
    <row r="19996" spans="1:2">
      <c r="A19996" s="365" t="s">
        <v>20119</v>
      </c>
      <c r="B19996" s="366">
        <v>26.19</v>
      </c>
    </row>
    <row r="19997" spans="1:2">
      <c r="A19997" s="365" t="s">
        <v>20120</v>
      </c>
      <c r="B19997" s="366">
        <v>22.7</v>
      </c>
    </row>
    <row r="19998" spans="1:2">
      <c r="A19998" s="365" t="s">
        <v>20121</v>
      </c>
      <c r="B19998" s="366">
        <v>85.4</v>
      </c>
    </row>
    <row r="19999" spans="1:2">
      <c r="A19999" s="365" t="s">
        <v>20122</v>
      </c>
      <c r="B19999" s="366">
        <v>75.650000000000006</v>
      </c>
    </row>
    <row r="20000" spans="1:2">
      <c r="A20000" s="365" t="s">
        <v>20123</v>
      </c>
      <c r="B20000" s="366">
        <v>91.37</v>
      </c>
    </row>
    <row r="20001" spans="1:2">
      <c r="A20001" s="365" t="s">
        <v>20124</v>
      </c>
      <c r="B20001" s="366">
        <v>86.54</v>
      </c>
    </row>
    <row r="20002" spans="1:2">
      <c r="A20002" s="365" t="s">
        <v>20125</v>
      </c>
      <c r="B20002" s="366">
        <v>109.07</v>
      </c>
    </row>
    <row r="20003" spans="1:2">
      <c r="A20003" s="365" t="s">
        <v>20126</v>
      </c>
      <c r="B20003" s="366">
        <v>103.2</v>
      </c>
    </row>
    <row r="20004" spans="1:2">
      <c r="A20004" s="365" t="s">
        <v>20127</v>
      </c>
      <c r="B20004" s="366">
        <v>134.78</v>
      </c>
    </row>
    <row r="20005" spans="1:2">
      <c r="A20005" s="365" t="s">
        <v>20128</v>
      </c>
      <c r="B20005" s="366">
        <v>127.35</v>
      </c>
    </row>
    <row r="20006" spans="1:2">
      <c r="A20006" s="365" t="s">
        <v>20129</v>
      </c>
      <c r="B20006" s="366">
        <v>294.77</v>
      </c>
    </row>
    <row r="20007" spans="1:2">
      <c r="A20007" s="365" t="s">
        <v>20130</v>
      </c>
      <c r="B20007" s="366">
        <v>274.56</v>
      </c>
    </row>
    <row r="20008" spans="1:2">
      <c r="A20008" s="365" t="s">
        <v>20131</v>
      </c>
      <c r="B20008" s="366">
        <v>307.25</v>
      </c>
    </row>
    <row r="20009" spans="1:2">
      <c r="A20009" s="365" t="s">
        <v>20132</v>
      </c>
      <c r="B20009" s="366">
        <v>286.58</v>
      </c>
    </row>
    <row r="20010" spans="1:2">
      <c r="A20010" s="365" t="s">
        <v>20133</v>
      </c>
      <c r="B20010" s="366">
        <v>73.44</v>
      </c>
    </row>
    <row r="20011" spans="1:2">
      <c r="A20011" s="365" t="s">
        <v>20134</v>
      </c>
      <c r="B20011" s="366">
        <v>68.34</v>
      </c>
    </row>
    <row r="20012" spans="1:2">
      <c r="A20012" s="365" t="s">
        <v>20135</v>
      </c>
      <c r="B20012" s="366">
        <v>183.26</v>
      </c>
    </row>
    <row r="20013" spans="1:2">
      <c r="A20013" s="365" t="s">
        <v>20136</v>
      </c>
      <c r="B20013" s="366">
        <v>170.73</v>
      </c>
    </row>
    <row r="20014" spans="1:2">
      <c r="A20014" s="365" t="s">
        <v>20137</v>
      </c>
      <c r="B20014" s="366">
        <v>64.52</v>
      </c>
    </row>
    <row r="20015" spans="1:2">
      <c r="A20015" s="365" t="s">
        <v>20138</v>
      </c>
      <c r="B20015" s="366">
        <v>60.96</v>
      </c>
    </row>
    <row r="20016" spans="1:2">
      <c r="A20016" s="365" t="s">
        <v>20139</v>
      </c>
      <c r="B20016" s="366">
        <v>514.72</v>
      </c>
    </row>
    <row r="20017" spans="1:2">
      <c r="A20017" s="365" t="s">
        <v>20140</v>
      </c>
      <c r="B20017" s="366">
        <v>480.4</v>
      </c>
    </row>
    <row r="20018" spans="1:2">
      <c r="A20018" s="365" t="s">
        <v>20141</v>
      </c>
      <c r="B20018" s="366">
        <v>376.5</v>
      </c>
    </row>
    <row r="20019" spans="1:2">
      <c r="A20019" s="365" t="s">
        <v>20142</v>
      </c>
      <c r="B20019" s="366">
        <v>351.84</v>
      </c>
    </row>
    <row r="20020" spans="1:2">
      <c r="A20020" s="365" t="s">
        <v>20143</v>
      </c>
      <c r="B20020" s="366">
        <v>389.61</v>
      </c>
    </row>
    <row r="20021" spans="1:2">
      <c r="A20021" s="365" t="s">
        <v>20144</v>
      </c>
      <c r="B20021" s="366">
        <v>364.37</v>
      </c>
    </row>
    <row r="20022" spans="1:2">
      <c r="A20022" s="365" t="s">
        <v>20145</v>
      </c>
      <c r="B20022" s="366">
        <v>402.71</v>
      </c>
    </row>
    <row r="20023" spans="1:2">
      <c r="A20023" s="365" t="s">
        <v>20146</v>
      </c>
      <c r="B20023" s="366">
        <v>376.9</v>
      </c>
    </row>
    <row r="20024" spans="1:2">
      <c r="A20024" s="365" t="s">
        <v>20147</v>
      </c>
      <c r="B20024" s="366">
        <v>497.15</v>
      </c>
    </row>
    <row r="20025" spans="1:2">
      <c r="A20025" s="365" t="s">
        <v>20148</v>
      </c>
      <c r="B20025" s="366">
        <v>465.05</v>
      </c>
    </row>
    <row r="20026" spans="1:2">
      <c r="A20026" s="365" t="s">
        <v>20149</v>
      </c>
      <c r="B20026" s="366">
        <v>723.63</v>
      </c>
    </row>
    <row r="20027" spans="1:2">
      <c r="A20027" s="365" t="s">
        <v>20150</v>
      </c>
      <c r="B20027" s="366">
        <v>673.83</v>
      </c>
    </row>
    <row r="20028" spans="1:2">
      <c r="A20028" s="365" t="s">
        <v>20151</v>
      </c>
      <c r="B20028" s="366">
        <v>315.83</v>
      </c>
    </row>
    <row r="20029" spans="1:2">
      <c r="A20029" s="365" t="s">
        <v>20152</v>
      </c>
      <c r="B20029" s="366">
        <v>294.92</v>
      </c>
    </row>
    <row r="20030" spans="1:2">
      <c r="A20030" s="365" t="s">
        <v>20153</v>
      </c>
      <c r="B20030" s="366">
        <v>413.41</v>
      </c>
    </row>
    <row r="20031" spans="1:2">
      <c r="A20031" s="365" t="s">
        <v>20154</v>
      </c>
      <c r="B20031" s="366">
        <v>385.55</v>
      </c>
    </row>
    <row r="20032" spans="1:2">
      <c r="A20032" s="365" t="s">
        <v>20155</v>
      </c>
      <c r="B20032" s="366">
        <v>511.6</v>
      </c>
    </row>
    <row r="20033" spans="1:2">
      <c r="A20033" s="365" t="s">
        <v>20156</v>
      </c>
      <c r="B20033" s="366">
        <v>476.31</v>
      </c>
    </row>
    <row r="20034" spans="1:2">
      <c r="A20034" s="365" t="s">
        <v>20157</v>
      </c>
      <c r="B20034" s="366">
        <v>459.52</v>
      </c>
    </row>
    <row r="20035" spans="1:2">
      <c r="A20035" s="365" t="s">
        <v>20158</v>
      </c>
      <c r="B20035" s="366">
        <v>429.97</v>
      </c>
    </row>
    <row r="20036" spans="1:2">
      <c r="A20036" s="365" t="s">
        <v>20159</v>
      </c>
      <c r="B20036" s="366">
        <v>607.83000000000004</v>
      </c>
    </row>
    <row r="20037" spans="1:2">
      <c r="A20037" s="365" t="s">
        <v>20160</v>
      </c>
      <c r="B20037" s="366">
        <v>569.08000000000004</v>
      </c>
    </row>
    <row r="20038" spans="1:2">
      <c r="A20038" s="365" t="s">
        <v>20161</v>
      </c>
      <c r="B20038" s="366">
        <v>747.46</v>
      </c>
    </row>
    <row r="20039" spans="1:2">
      <c r="A20039" s="365" t="s">
        <v>20162</v>
      </c>
      <c r="B20039" s="366">
        <v>699.79</v>
      </c>
    </row>
    <row r="20040" spans="1:2">
      <c r="A20040" s="365" t="s">
        <v>20163</v>
      </c>
      <c r="B20040" s="366">
        <v>651.58000000000004</v>
      </c>
    </row>
    <row r="20041" spans="1:2">
      <c r="A20041" s="365" t="s">
        <v>20164</v>
      </c>
      <c r="B20041" s="366">
        <v>609.89</v>
      </c>
    </row>
    <row r="20042" spans="1:2">
      <c r="A20042" s="365" t="s">
        <v>20165</v>
      </c>
      <c r="B20042" s="366">
        <v>798.88</v>
      </c>
    </row>
    <row r="20043" spans="1:2">
      <c r="A20043" s="365" t="s">
        <v>20166</v>
      </c>
      <c r="B20043" s="366">
        <v>746.9</v>
      </c>
    </row>
    <row r="20044" spans="1:2">
      <c r="A20044" s="365" t="s">
        <v>20167</v>
      </c>
      <c r="B20044" s="366">
        <v>1021.94</v>
      </c>
    </row>
    <row r="20045" spans="1:2">
      <c r="A20045" s="365" t="s">
        <v>20168</v>
      </c>
      <c r="B20045" s="366">
        <v>955.79</v>
      </c>
    </row>
    <row r="20046" spans="1:2">
      <c r="A20046" s="365" t="s">
        <v>20169</v>
      </c>
      <c r="B20046" s="366">
        <v>581.28</v>
      </c>
    </row>
    <row r="20047" spans="1:2">
      <c r="A20047" s="365" t="s">
        <v>20170</v>
      </c>
      <c r="B20047" s="366">
        <v>540.26</v>
      </c>
    </row>
    <row r="20048" spans="1:2">
      <c r="A20048" s="365" t="s">
        <v>20171</v>
      </c>
      <c r="B20048" s="366">
        <v>858.2</v>
      </c>
    </row>
    <row r="20049" spans="1:2">
      <c r="A20049" s="365" t="s">
        <v>20172</v>
      </c>
      <c r="B20049" s="366">
        <v>797.66</v>
      </c>
    </row>
    <row r="20050" spans="1:2">
      <c r="A20050" s="365" t="s">
        <v>20173</v>
      </c>
      <c r="B20050" s="366">
        <v>978.31</v>
      </c>
    </row>
    <row r="20051" spans="1:2">
      <c r="A20051" s="365" t="s">
        <v>20174</v>
      </c>
      <c r="B20051" s="366">
        <v>906.09</v>
      </c>
    </row>
    <row r="20052" spans="1:2">
      <c r="A20052" s="365" t="s">
        <v>20175</v>
      </c>
      <c r="B20052" s="366">
        <v>830.66</v>
      </c>
    </row>
    <row r="20053" spans="1:2">
      <c r="A20053" s="365" t="s">
        <v>20176</v>
      </c>
      <c r="B20053" s="366">
        <v>774.82</v>
      </c>
    </row>
    <row r="20054" spans="1:2">
      <c r="A20054" s="365" t="s">
        <v>20177</v>
      </c>
      <c r="B20054" s="366">
        <v>1033.42</v>
      </c>
    </row>
    <row r="20055" spans="1:2">
      <c r="A20055" s="365" t="s">
        <v>20178</v>
      </c>
      <c r="B20055" s="366">
        <v>962.02</v>
      </c>
    </row>
    <row r="20056" spans="1:2">
      <c r="A20056" s="365" t="s">
        <v>20179</v>
      </c>
      <c r="B20056" s="366">
        <v>1202.3900000000001</v>
      </c>
    </row>
    <row r="20057" spans="1:2">
      <c r="A20057" s="365" t="s">
        <v>20180</v>
      </c>
      <c r="B20057" s="366">
        <v>1118.1400000000001</v>
      </c>
    </row>
    <row r="20058" spans="1:2">
      <c r="A20058" s="365" t="s">
        <v>20181</v>
      </c>
      <c r="B20058" s="366">
        <v>5790.16</v>
      </c>
    </row>
    <row r="20059" spans="1:2">
      <c r="A20059" s="365" t="s">
        <v>20182</v>
      </c>
      <c r="B20059" s="366">
        <v>5315.02</v>
      </c>
    </row>
    <row r="20060" spans="1:2">
      <c r="A20060" s="365" t="s">
        <v>20183</v>
      </c>
      <c r="B20060" s="366">
        <v>6311.13</v>
      </c>
    </row>
    <row r="20061" spans="1:2">
      <c r="A20061" s="365" t="s">
        <v>20184</v>
      </c>
      <c r="B20061" s="366">
        <v>5787.05</v>
      </c>
    </row>
    <row r="20062" spans="1:2">
      <c r="A20062" s="365" t="s">
        <v>20185</v>
      </c>
      <c r="B20062" s="366">
        <v>7031.89</v>
      </c>
    </row>
    <row r="20063" spans="1:2">
      <c r="A20063" s="365" t="s">
        <v>20186</v>
      </c>
      <c r="B20063" s="366">
        <v>6432.24</v>
      </c>
    </row>
    <row r="20064" spans="1:2">
      <c r="A20064" s="365" t="s">
        <v>20187</v>
      </c>
      <c r="B20064" s="366">
        <v>7812.97</v>
      </c>
    </row>
    <row r="20065" spans="1:2">
      <c r="A20065" s="365" t="s">
        <v>20188</v>
      </c>
      <c r="B20065" s="366">
        <v>7129.68</v>
      </c>
    </row>
    <row r="20066" spans="1:2">
      <c r="A20066" s="365" t="s">
        <v>20189</v>
      </c>
      <c r="B20066" s="366">
        <v>8649.07</v>
      </c>
    </row>
    <row r="20067" spans="1:2">
      <c r="A20067" s="365" t="s">
        <v>20190</v>
      </c>
      <c r="B20067" s="366">
        <v>7874.82</v>
      </c>
    </row>
    <row r="20068" spans="1:2">
      <c r="A20068" s="365" t="s">
        <v>20191</v>
      </c>
      <c r="B20068" s="366">
        <v>9477.7999999999993</v>
      </c>
    </row>
    <row r="20069" spans="1:2">
      <c r="A20069" s="365" t="s">
        <v>20192</v>
      </c>
      <c r="B20069" s="366">
        <v>8613.64</v>
      </c>
    </row>
    <row r="20070" spans="1:2">
      <c r="A20070" s="365" t="s">
        <v>20193</v>
      </c>
      <c r="B20070" s="366">
        <v>1417.69</v>
      </c>
    </row>
    <row r="20071" spans="1:2">
      <c r="A20071" s="365" t="s">
        <v>20194</v>
      </c>
      <c r="B20071" s="366">
        <v>1283.31</v>
      </c>
    </row>
    <row r="20072" spans="1:2">
      <c r="A20072" s="365" t="s">
        <v>20195</v>
      </c>
      <c r="B20072" s="366">
        <v>1097.8699999999999</v>
      </c>
    </row>
    <row r="20073" spans="1:2">
      <c r="A20073" s="365" t="s">
        <v>20196</v>
      </c>
      <c r="B20073" s="366">
        <v>1014.71</v>
      </c>
    </row>
    <row r="20074" spans="1:2">
      <c r="A20074" s="365" t="s">
        <v>20197</v>
      </c>
      <c r="B20074" s="366">
        <v>1906.99</v>
      </c>
    </row>
    <row r="20075" spans="1:2">
      <c r="A20075" s="365" t="s">
        <v>20198</v>
      </c>
      <c r="B20075" s="366">
        <v>1784.88</v>
      </c>
    </row>
    <row r="20076" spans="1:2">
      <c r="A20076" s="365" t="s">
        <v>20199</v>
      </c>
      <c r="B20076" s="366">
        <v>2042.62</v>
      </c>
    </row>
    <row r="20077" spans="1:2">
      <c r="A20077" s="365" t="s">
        <v>20200</v>
      </c>
      <c r="B20077" s="366">
        <v>1913.19</v>
      </c>
    </row>
    <row r="20078" spans="1:2">
      <c r="A20078" s="365" t="s">
        <v>20201</v>
      </c>
      <c r="B20078" s="366">
        <v>2200.1</v>
      </c>
    </row>
    <row r="20079" spans="1:2">
      <c r="A20079" s="365" t="s">
        <v>20202</v>
      </c>
      <c r="B20079" s="366">
        <v>2060.58</v>
      </c>
    </row>
    <row r="20080" spans="1:2">
      <c r="A20080" s="365" t="s">
        <v>20203</v>
      </c>
      <c r="B20080" s="366">
        <v>195.29</v>
      </c>
    </row>
    <row r="20081" spans="1:2">
      <c r="A20081" s="365" t="s">
        <v>20204</v>
      </c>
      <c r="B20081" s="366">
        <v>181.39</v>
      </c>
    </row>
    <row r="20082" spans="1:2">
      <c r="A20082" s="365" t="s">
        <v>20205</v>
      </c>
      <c r="B20082" s="366">
        <v>647.9</v>
      </c>
    </row>
    <row r="20083" spans="1:2">
      <c r="A20083" s="365" t="s">
        <v>20206</v>
      </c>
      <c r="B20083" s="366">
        <v>588.97</v>
      </c>
    </row>
    <row r="20084" spans="1:2">
      <c r="A20084" s="365" t="s">
        <v>20207</v>
      </c>
      <c r="B20084" s="366">
        <v>246.84</v>
      </c>
    </row>
    <row r="20085" spans="1:2">
      <c r="A20085" s="365" t="s">
        <v>20208</v>
      </c>
      <c r="B20085" s="366">
        <v>235.01</v>
      </c>
    </row>
    <row r="20086" spans="1:2">
      <c r="A20086" s="365" t="s">
        <v>20209</v>
      </c>
      <c r="B20086" s="366">
        <v>271.83</v>
      </c>
    </row>
    <row r="20087" spans="1:2">
      <c r="A20087" s="365" t="s">
        <v>20210</v>
      </c>
      <c r="B20087" s="366">
        <v>258.89</v>
      </c>
    </row>
    <row r="20088" spans="1:2">
      <c r="A20088" s="365" t="s">
        <v>20211</v>
      </c>
      <c r="B20088" s="366">
        <v>296.36</v>
      </c>
    </row>
    <row r="20089" spans="1:2">
      <c r="A20089" s="365" t="s">
        <v>20212</v>
      </c>
      <c r="B20089" s="366">
        <v>282.29000000000002</v>
      </c>
    </row>
    <row r="20090" spans="1:2">
      <c r="A20090" s="365" t="s">
        <v>20213</v>
      </c>
      <c r="B20090" s="366">
        <v>199.44</v>
      </c>
    </row>
    <row r="20091" spans="1:2">
      <c r="A20091" s="365" t="s">
        <v>20214</v>
      </c>
      <c r="B20091" s="366">
        <v>187.61</v>
      </c>
    </row>
    <row r="20092" spans="1:2">
      <c r="A20092" s="365" t="s">
        <v>20215</v>
      </c>
      <c r="B20092" s="366">
        <v>211.83</v>
      </c>
    </row>
    <row r="20093" spans="1:2">
      <c r="A20093" s="365" t="s">
        <v>20216</v>
      </c>
      <c r="B20093" s="366">
        <v>198.89</v>
      </c>
    </row>
    <row r="20094" spans="1:2">
      <c r="A20094" s="365" t="s">
        <v>20217</v>
      </c>
      <c r="B20094" s="366">
        <v>222.28</v>
      </c>
    </row>
    <row r="20095" spans="1:2">
      <c r="A20095" s="365" t="s">
        <v>20218</v>
      </c>
      <c r="B20095" s="366">
        <v>208.21</v>
      </c>
    </row>
    <row r="20096" spans="1:2">
      <c r="A20096" s="365" t="s">
        <v>20219</v>
      </c>
      <c r="B20096" s="366">
        <v>215.12</v>
      </c>
    </row>
    <row r="20097" spans="1:2">
      <c r="A20097" s="365" t="s">
        <v>20220</v>
      </c>
      <c r="B20097" s="366">
        <v>203.54</v>
      </c>
    </row>
    <row r="20098" spans="1:2">
      <c r="A20098" s="365" t="s">
        <v>20221</v>
      </c>
      <c r="B20098" s="366">
        <v>271.12</v>
      </c>
    </row>
    <row r="20099" spans="1:2">
      <c r="A20099" s="365" t="s">
        <v>20222</v>
      </c>
      <c r="B20099" s="366">
        <v>256.27</v>
      </c>
    </row>
    <row r="20100" spans="1:2">
      <c r="A20100" s="365" t="s">
        <v>20223</v>
      </c>
      <c r="B20100" s="366">
        <v>324.11</v>
      </c>
    </row>
    <row r="20101" spans="1:2">
      <c r="A20101" s="365" t="s">
        <v>20224</v>
      </c>
      <c r="B20101" s="366">
        <v>306.36</v>
      </c>
    </row>
    <row r="20102" spans="1:2">
      <c r="A20102" s="365" t="s">
        <v>20225</v>
      </c>
      <c r="B20102" s="366">
        <v>167.72</v>
      </c>
    </row>
    <row r="20103" spans="1:2">
      <c r="A20103" s="365" t="s">
        <v>20226</v>
      </c>
      <c r="B20103" s="366">
        <v>156.13999999999999</v>
      </c>
    </row>
    <row r="20104" spans="1:2">
      <c r="A20104" s="365" t="s">
        <v>20227</v>
      </c>
      <c r="B20104" s="366">
        <v>211.12</v>
      </c>
    </row>
    <row r="20105" spans="1:2">
      <c r="A20105" s="365" t="s">
        <v>20228</v>
      </c>
      <c r="B20105" s="366">
        <v>196.27</v>
      </c>
    </row>
    <row r="20106" spans="1:2">
      <c r="A20106" s="365" t="s">
        <v>20229</v>
      </c>
      <c r="B20106" s="366">
        <v>250.03</v>
      </c>
    </row>
    <row r="20107" spans="1:2">
      <c r="A20107" s="365" t="s">
        <v>20230</v>
      </c>
      <c r="B20107" s="366">
        <v>232.28</v>
      </c>
    </row>
    <row r="20108" spans="1:2">
      <c r="A20108" s="365" t="s">
        <v>20231</v>
      </c>
      <c r="B20108" s="366">
        <v>287.47000000000003</v>
      </c>
    </row>
    <row r="20109" spans="1:2">
      <c r="A20109" s="365" t="s">
        <v>20232</v>
      </c>
      <c r="B20109" s="366">
        <v>275.31</v>
      </c>
    </row>
    <row r="20110" spans="1:2">
      <c r="A20110" s="365" t="s">
        <v>20233</v>
      </c>
      <c r="B20110" s="366">
        <v>315.25</v>
      </c>
    </row>
    <row r="20111" spans="1:2">
      <c r="A20111" s="365" t="s">
        <v>20234</v>
      </c>
      <c r="B20111" s="366">
        <v>301.76</v>
      </c>
    </row>
    <row r="20112" spans="1:2">
      <c r="A20112" s="365" t="s">
        <v>20235</v>
      </c>
      <c r="B20112" s="366">
        <v>343.64</v>
      </c>
    </row>
    <row r="20113" spans="1:2">
      <c r="A20113" s="365" t="s">
        <v>20236</v>
      </c>
      <c r="B20113" s="366">
        <v>328.88</v>
      </c>
    </row>
    <row r="20114" spans="1:2">
      <c r="A20114" s="365" t="s">
        <v>20237</v>
      </c>
      <c r="B20114" s="366">
        <v>240.07</v>
      </c>
    </row>
    <row r="20115" spans="1:2">
      <c r="A20115" s="365" t="s">
        <v>20238</v>
      </c>
      <c r="B20115" s="366">
        <v>227.91</v>
      </c>
    </row>
    <row r="20116" spans="1:2">
      <c r="A20116" s="365" t="s">
        <v>20239</v>
      </c>
      <c r="B20116" s="366">
        <v>255.25</v>
      </c>
    </row>
    <row r="20117" spans="1:2">
      <c r="A20117" s="365" t="s">
        <v>20240</v>
      </c>
      <c r="B20117" s="366">
        <v>241.76</v>
      </c>
    </row>
    <row r="20118" spans="1:2">
      <c r="A20118" s="365" t="s">
        <v>20241</v>
      </c>
      <c r="B20118" s="366">
        <v>269.56</v>
      </c>
    </row>
    <row r="20119" spans="1:2">
      <c r="A20119" s="365" t="s">
        <v>20242</v>
      </c>
      <c r="B20119" s="366">
        <v>254.8</v>
      </c>
    </row>
    <row r="20120" spans="1:2">
      <c r="A20120" s="365" t="s">
        <v>20243</v>
      </c>
      <c r="B20120" s="366">
        <v>235.98</v>
      </c>
    </row>
    <row r="20121" spans="1:2">
      <c r="A20121" s="365" t="s">
        <v>20244</v>
      </c>
      <c r="B20121" s="366">
        <v>224.26</v>
      </c>
    </row>
    <row r="20122" spans="1:2">
      <c r="A20122" s="365" t="s">
        <v>20245</v>
      </c>
      <c r="B20122" s="366">
        <v>294.68</v>
      </c>
    </row>
    <row r="20123" spans="1:2">
      <c r="A20123" s="365" t="s">
        <v>20246</v>
      </c>
      <c r="B20123" s="366">
        <v>279.58999999999997</v>
      </c>
    </row>
    <row r="20124" spans="1:2">
      <c r="A20124" s="365" t="s">
        <v>20247</v>
      </c>
      <c r="B20124" s="366">
        <v>350.27</v>
      </c>
    </row>
    <row r="20125" spans="1:2">
      <c r="A20125" s="365" t="s">
        <v>20248</v>
      </c>
      <c r="B20125" s="366">
        <v>332.16</v>
      </c>
    </row>
    <row r="20126" spans="1:2">
      <c r="A20126" s="365" t="s">
        <v>20249</v>
      </c>
      <c r="B20126" s="366">
        <v>189.09</v>
      </c>
    </row>
    <row r="20127" spans="1:2">
      <c r="A20127" s="365" t="s">
        <v>20250</v>
      </c>
      <c r="B20127" s="366">
        <v>177.37</v>
      </c>
    </row>
    <row r="20128" spans="1:2">
      <c r="A20128" s="365" t="s">
        <v>20251</v>
      </c>
      <c r="B20128" s="366">
        <v>234.18</v>
      </c>
    </row>
    <row r="20129" spans="1:2">
      <c r="A20129" s="365" t="s">
        <v>20252</v>
      </c>
      <c r="B20129" s="366">
        <v>219.16</v>
      </c>
    </row>
    <row r="20130" spans="1:2">
      <c r="A20130" s="365" t="s">
        <v>20253</v>
      </c>
      <c r="B20130" s="366">
        <v>276.19</v>
      </c>
    </row>
    <row r="20131" spans="1:2">
      <c r="A20131" s="365" t="s">
        <v>20254</v>
      </c>
      <c r="B20131" s="366">
        <v>258.08</v>
      </c>
    </row>
    <row r="20132" spans="1:2">
      <c r="A20132" s="365" t="s">
        <v>20255</v>
      </c>
      <c r="B20132" s="366">
        <v>97.21</v>
      </c>
    </row>
    <row r="20133" spans="1:2">
      <c r="A20133" s="365" t="s">
        <v>20256</v>
      </c>
      <c r="B20133" s="366">
        <v>93.98</v>
      </c>
    </row>
    <row r="20134" spans="1:2">
      <c r="A20134" s="365" t="s">
        <v>20257</v>
      </c>
      <c r="B20134" s="366">
        <v>69.47</v>
      </c>
    </row>
    <row r="20135" spans="1:2">
      <c r="A20135" s="365" t="s">
        <v>20258</v>
      </c>
      <c r="B20135" s="366">
        <v>66.7</v>
      </c>
    </row>
    <row r="20136" spans="1:2">
      <c r="A20136" s="365" t="s">
        <v>20259</v>
      </c>
      <c r="B20136" s="366">
        <v>31.78</v>
      </c>
    </row>
    <row r="20137" spans="1:2">
      <c r="A20137" s="365" t="s">
        <v>20260</v>
      </c>
      <c r="B20137" s="366">
        <v>30.99</v>
      </c>
    </row>
    <row r="20138" spans="1:2">
      <c r="A20138" s="365" t="s">
        <v>20261</v>
      </c>
      <c r="B20138" s="366">
        <v>46.79</v>
      </c>
    </row>
    <row r="20139" spans="1:2">
      <c r="A20139" s="365" t="s">
        <v>20262</v>
      </c>
      <c r="B20139" s="366">
        <v>45.64</v>
      </c>
    </row>
    <row r="20140" spans="1:2">
      <c r="A20140" s="365" t="s">
        <v>20263</v>
      </c>
      <c r="B20140" s="366">
        <v>38.11</v>
      </c>
    </row>
    <row r="20141" spans="1:2">
      <c r="A20141" s="365" t="s">
        <v>20264</v>
      </c>
      <c r="B20141" s="366">
        <v>37.159999999999997</v>
      </c>
    </row>
    <row r="20142" spans="1:2">
      <c r="A20142" s="365" t="s">
        <v>20265</v>
      </c>
      <c r="B20142" s="366">
        <v>63.53</v>
      </c>
    </row>
    <row r="20143" spans="1:2">
      <c r="A20143" s="365" t="s">
        <v>20266</v>
      </c>
      <c r="B20143" s="366">
        <v>61.94</v>
      </c>
    </row>
    <row r="20144" spans="1:2">
      <c r="A20144" s="365" t="s">
        <v>20267</v>
      </c>
      <c r="B20144" s="366">
        <v>573</v>
      </c>
    </row>
    <row r="20145" spans="1:2">
      <c r="A20145" s="365" t="s">
        <v>20268</v>
      </c>
      <c r="B20145" s="366">
        <v>573</v>
      </c>
    </row>
    <row r="20146" spans="1:2">
      <c r="A20146" s="365" t="s">
        <v>20269</v>
      </c>
      <c r="B20146" s="366">
        <v>983</v>
      </c>
    </row>
    <row r="20147" spans="1:2">
      <c r="A20147" s="365" t="s">
        <v>20270</v>
      </c>
      <c r="B20147" s="366">
        <v>983</v>
      </c>
    </row>
    <row r="20148" spans="1:2">
      <c r="A20148" s="365" t="s">
        <v>20271</v>
      </c>
      <c r="B20148" s="366">
        <v>916</v>
      </c>
    </row>
    <row r="20149" spans="1:2">
      <c r="A20149" s="365" t="s">
        <v>20272</v>
      </c>
      <c r="B20149" s="366">
        <v>916</v>
      </c>
    </row>
    <row r="20150" spans="1:2">
      <c r="A20150" s="365" t="s">
        <v>20273</v>
      </c>
      <c r="B20150" s="366">
        <v>1140</v>
      </c>
    </row>
    <row r="20151" spans="1:2">
      <c r="A20151" s="365" t="s">
        <v>20274</v>
      </c>
      <c r="B20151" s="366">
        <v>1140</v>
      </c>
    </row>
    <row r="20152" spans="1:2">
      <c r="A20152" s="365" t="s">
        <v>20275</v>
      </c>
      <c r="B20152" s="366">
        <v>7120.16</v>
      </c>
    </row>
    <row r="20153" spans="1:2">
      <c r="A20153" s="365" t="s">
        <v>20276</v>
      </c>
      <c r="B20153" s="366">
        <v>6665.92</v>
      </c>
    </row>
    <row r="20154" spans="1:2">
      <c r="A20154" s="365" t="s">
        <v>20277</v>
      </c>
      <c r="B20154" s="366">
        <v>13465.72</v>
      </c>
    </row>
    <row r="20155" spans="1:2">
      <c r="A20155" s="365" t="s">
        <v>20278</v>
      </c>
      <c r="B20155" s="366">
        <v>12654.34</v>
      </c>
    </row>
    <row r="20156" spans="1:2">
      <c r="A20156" s="365" t="s">
        <v>20279</v>
      </c>
      <c r="B20156" s="366">
        <v>20771.07</v>
      </c>
    </row>
    <row r="20157" spans="1:2">
      <c r="A20157" s="365" t="s">
        <v>20280</v>
      </c>
      <c r="B20157" s="366">
        <v>19525.349999999999</v>
      </c>
    </row>
    <row r="20158" spans="1:2">
      <c r="A20158" s="365" t="s">
        <v>20281</v>
      </c>
      <c r="B20158" s="366">
        <v>9260.4500000000007</v>
      </c>
    </row>
    <row r="20159" spans="1:2">
      <c r="A20159" s="365" t="s">
        <v>20282</v>
      </c>
      <c r="B20159" s="366">
        <v>8671.85</v>
      </c>
    </row>
    <row r="20160" spans="1:2">
      <c r="A20160" s="365" t="s">
        <v>20283</v>
      </c>
      <c r="B20160" s="366">
        <v>17742.5</v>
      </c>
    </row>
    <row r="20161" spans="1:2">
      <c r="A20161" s="365" t="s">
        <v>20284</v>
      </c>
      <c r="B20161" s="366">
        <v>16669.82</v>
      </c>
    </row>
    <row r="20162" spans="1:2">
      <c r="A20162" s="365" t="s">
        <v>20285</v>
      </c>
      <c r="B20162" s="366">
        <v>26821.22</v>
      </c>
    </row>
    <row r="20163" spans="1:2">
      <c r="A20163" s="365" t="s">
        <v>20286</v>
      </c>
      <c r="B20163" s="366">
        <v>25219.23</v>
      </c>
    </row>
    <row r="20164" spans="1:2">
      <c r="A20164" s="365" t="s">
        <v>20287</v>
      </c>
      <c r="B20164" s="366">
        <v>13047.84</v>
      </c>
    </row>
    <row r="20165" spans="1:2">
      <c r="A20165" s="365" t="s">
        <v>20288</v>
      </c>
      <c r="B20165" s="366">
        <v>12254.33</v>
      </c>
    </row>
    <row r="20166" spans="1:2">
      <c r="A20166" s="365" t="s">
        <v>20289</v>
      </c>
      <c r="B20166" s="366">
        <v>20472.349999999999</v>
      </c>
    </row>
    <row r="20167" spans="1:2">
      <c r="A20167" s="365" t="s">
        <v>20290</v>
      </c>
      <c r="B20167" s="366">
        <v>19204.14</v>
      </c>
    </row>
    <row r="20168" spans="1:2">
      <c r="A20168" s="365" t="s">
        <v>20291</v>
      </c>
      <c r="B20168" s="366">
        <v>37407.43</v>
      </c>
    </row>
    <row r="20169" spans="1:2">
      <c r="A20169" s="365" t="s">
        <v>20292</v>
      </c>
      <c r="B20169" s="366">
        <v>35233.65</v>
      </c>
    </row>
    <row r="20170" spans="1:2">
      <c r="A20170" s="365" t="s">
        <v>20293</v>
      </c>
      <c r="B20170" s="366">
        <v>16764.39</v>
      </c>
    </row>
    <row r="20171" spans="1:2">
      <c r="A20171" s="365" t="s">
        <v>20294</v>
      </c>
      <c r="B20171" s="366">
        <v>15749.89</v>
      </c>
    </row>
    <row r="20172" spans="1:2">
      <c r="A20172" s="365" t="s">
        <v>20295</v>
      </c>
      <c r="B20172" s="366">
        <v>23160.18</v>
      </c>
    </row>
    <row r="20173" spans="1:2">
      <c r="A20173" s="365" t="s">
        <v>20296</v>
      </c>
      <c r="B20173" s="366">
        <v>21698.68</v>
      </c>
    </row>
    <row r="20174" spans="1:2">
      <c r="A20174" s="365" t="s">
        <v>20297</v>
      </c>
      <c r="B20174" s="366">
        <v>45120.75</v>
      </c>
    </row>
    <row r="20175" spans="1:2">
      <c r="A20175" s="365" t="s">
        <v>20298</v>
      </c>
      <c r="B20175" s="366">
        <v>42518.47</v>
      </c>
    </row>
    <row r="20176" spans="1:2">
      <c r="A20176" s="365" t="s">
        <v>20299</v>
      </c>
      <c r="B20176" s="366">
        <v>4982.22</v>
      </c>
    </row>
    <row r="20177" spans="1:2">
      <c r="A20177" s="365" t="s">
        <v>20300</v>
      </c>
      <c r="B20177" s="366">
        <v>4663.38</v>
      </c>
    </row>
    <row r="20178" spans="1:2">
      <c r="A20178" s="365" t="s">
        <v>20301</v>
      </c>
      <c r="B20178" s="366">
        <v>11930.3</v>
      </c>
    </row>
    <row r="20179" spans="1:2">
      <c r="A20179" s="365" t="s">
        <v>20302</v>
      </c>
      <c r="B20179" s="366">
        <v>11206.7</v>
      </c>
    </row>
    <row r="20180" spans="1:2">
      <c r="A20180" s="365" t="s">
        <v>20303</v>
      </c>
      <c r="B20180" s="366">
        <v>19126.54</v>
      </c>
    </row>
    <row r="20181" spans="1:2">
      <c r="A20181" s="365" t="s">
        <v>20304</v>
      </c>
      <c r="B20181" s="366">
        <v>18010.150000000001</v>
      </c>
    </row>
    <row r="20182" spans="1:2">
      <c r="A20182" s="365" t="s">
        <v>20305</v>
      </c>
      <c r="B20182" s="366">
        <v>7338.27</v>
      </c>
    </row>
    <row r="20183" spans="1:2">
      <c r="A20183" s="365" t="s">
        <v>20306</v>
      </c>
      <c r="B20183" s="366">
        <v>6881.11</v>
      </c>
    </row>
    <row r="20184" spans="1:2">
      <c r="A20184" s="365" t="s">
        <v>20307</v>
      </c>
      <c r="B20184" s="366">
        <v>15141.41</v>
      </c>
    </row>
    <row r="20185" spans="1:2">
      <c r="A20185" s="365" t="s">
        <v>20308</v>
      </c>
      <c r="B20185" s="366">
        <v>14218.26</v>
      </c>
    </row>
    <row r="20186" spans="1:2">
      <c r="A20186" s="365" t="s">
        <v>20309</v>
      </c>
      <c r="B20186" s="366">
        <v>22957.29</v>
      </c>
    </row>
    <row r="20187" spans="1:2">
      <c r="A20187" s="365" t="s">
        <v>20310</v>
      </c>
      <c r="B20187" s="366">
        <v>21649.83</v>
      </c>
    </row>
    <row r="20188" spans="1:2">
      <c r="A20188" s="365" t="s">
        <v>20311</v>
      </c>
      <c r="B20188" s="366">
        <v>9377.77</v>
      </c>
    </row>
    <row r="20189" spans="1:2">
      <c r="A20189" s="365" t="s">
        <v>20312</v>
      </c>
      <c r="B20189" s="366">
        <v>8807.14</v>
      </c>
    </row>
    <row r="20190" spans="1:2">
      <c r="A20190" s="365" t="s">
        <v>20313</v>
      </c>
      <c r="B20190" s="366">
        <v>18499.13</v>
      </c>
    </row>
    <row r="20191" spans="1:2">
      <c r="A20191" s="365" t="s">
        <v>20314</v>
      </c>
      <c r="B20191" s="366">
        <v>17371.41</v>
      </c>
    </row>
    <row r="20192" spans="1:2">
      <c r="A20192" s="365" t="s">
        <v>20315</v>
      </c>
      <c r="B20192" s="366">
        <v>29254.36</v>
      </c>
    </row>
    <row r="20193" spans="1:2">
      <c r="A20193" s="365" t="s">
        <v>20316</v>
      </c>
      <c r="B20193" s="366">
        <v>27560.07</v>
      </c>
    </row>
    <row r="20194" spans="1:2">
      <c r="A20194" s="365" t="s">
        <v>20317</v>
      </c>
      <c r="B20194" s="366">
        <v>567.97</v>
      </c>
    </row>
    <row r="20195" spans="1:2">
      <c r="A20195" s="365" t="s">
        <v>20318</v>
      </c>
      <c r="B20195" s="366">
        <v>525.23</v>
      </c>
    </row>
    <row r="20196" spans="1:2">
      <c r="A20196" s="365" t="s">
        <v>20319</v>
      </c>
      <c r="B20196" s="366">
        <v>947.38</v>
      </c>
    </row>
    <row r="20197" spans="1:2">
      <c r="A20197" s="365" t="s">
        <v>20320</v>
      </c>
      <c r="B20197" s="366">
        <v>877.76</v>
      </c>
    </row>
    <row r="20198" spans="1:2">
      <c r="A20198" s="365" t="s">
        <v>20321</v>
      </c>
      <c r="B20198" s="366">
        <v>1439.33</v>
      </c>
    </row>
    <row r="20199" spans="1:2">
      <c r="A20199" s="365" t="s">
        <v>20322</v>
      </c>
      <c r="B20199" s="366">
        <v>1335.56</v>
      </c>
    </row>
    <row r="20200" spans="1:2">
      <c r="A20200" s="365" t="s">
        <v>20323</v>
      </c>
      <c r="B20200" s="366">
        <v>2052.9499999999998</v>
      </c>
    </row>
    <row r="20201" spans="1:2">
      <c r="A20201" s="365" t="s">
        <v>20324</v>
      </c>
      <c r="B20201" s="366">
        <v>1907.32</v>
      </c>
    </row>
    <row r="20202" spans="1:2">
      <c r="A20202" s="365" t="s">
        <v>20325</v>
      </c>
      <c r="B20202" s="366">
        <v>2795.32</v>
      </c>
    </row>
    <row r="20203" spans="1:2">
      <c r="A20203" s="365" t="s">
        <v>20326</v>
      </c>
      <c r="B20203" s="366">
        <v>2599.8200000000002</v>
      </c>
    </row>
    <row r="20204" spans="1:2">
      <c r="A20204" s="365" t="s">
        <v>20327</v>
      </c>
      <c r="B20204" s="366">
        <v>4578.03</v>
      </c>
    </row>
    <row r="20205" spans="1:2">
      <c r="A20205" s="365" t="s">
        <v>20328</v>
      </c>
      <c r="B20205" s="366">
        <v>4275.08</v>
      </c>
    </row>
    <row r="20206" spans="1:2">
      <c r="A20206" s="365" t="s">
        <v>20329</v>
      </c>
      <c r="B20206" s="366">
        <v>5625.52</v>
      </c>
    </row>
    <row r="20207" spans="1:2">
      <c r="A20207" s="365" t="s">
        <v>20330</v>
      </c>
      <c r="B20207" s="366">
        <v>5232.21</v>
      </c>
    </row>
    <row r="20208" spans="1:2">
      <c r="A20208" s="365" t="s">
        <v>20331</v>
      </c>
      <c r="B20208" s="366">
        <v>810.83</v>
      </c>
    </row>
    <row r="20209" spans="1:2">
      <c r="A20209" s="365" t="s">
        <v>20332</v>
      </c>
      <c r="B20209" s="366">
        <v>750.66</v>
      </c>
    </row>
    <row r="20210" spans="1:2">
      <c r="A20210" s="365" t="s">
        <v>20333</v>
      </c>
      <c r="B20210" s="366">
        <v>1358.35</v>
      </c>
    </row>
    <row r="20211" spans="1:2">
      <c r="A20211" s="365" t="s">
        <v>20334</v>
      </c>
      <c r="B20211" s="366">
        <v>1259.69</v>
      </c>
    </row>
    <row r="20212" spans="1:2">
      <c r="A20212" s="365" t="s">
        <v>20335</v>
      </c>
      <c r="B20212" s="366">
        <v>2064.52</v>
      </c>
    </row>
    <row r="20213" spans="1:2">
      <c r="A20213" s="365" t="s">
        <v>20336</v>
      </c>
      <c r="B20213" s="366">
        <v>1917.07</v>
      </c>
    </row>
    <row r="20214" spans="1:2">
      <c r="A20214" s="365" t="s">
        <v>20337</v>
      </c>
      <c r="B20214" s="366">
        <v>2938.97</v>
      </c>
    </row>
    <row r="20215" spans="1:2">
      <c r="A20215" s="365" t="s">
        <v>20338</v>
      </c>
      <c r="B20215" s="366">
        <v>2731.98</v>
      </c>
    </row>
    <row r="20216" spans="1:2">
      <c r="A20216" s="365" t="s">
        <v>20339</v>
      </c>
      <c r="B20216" s="366">
        <v>3991.84</v>
      </c>
    </row>
    <row r="20217" spans="1:2">
      <c r="A20217" s="365" t="s">
        <v>20340</v>
      </c>
      <c r="B20217" s="366">
        <v>3714.1</v>
      </c>
    </row>
    <row r="20218" spans="1:2">
      <c r="A20218" s="365" t="s">
        <v>20341</v>
      </c>
      <c r="B20218" s="366">
        <v>5209.97</v>
      </c>
    </row>
    <row r="20219" spans="1:2">
      <c r="A20219" s="365" t="s">
        <v>20342</v>
      </c>
      <c r="B20219" s="366">
        <v>4849.8900000000003</v>
      </c>
    </row>
    <row r="20220" spans="1:2">
      <c r="A20220" s="365" t="s">
        <v>20343</v>
      </c>
      <c r="B20220" s="366">
        <v>6834.74</v>
      </c>
    </row>
    <row r="20221" spans="1:2">
      <c r="A20221" s="365" t="s">
        <v>20344</v>
      </c>
      <c r="B20221" s="366">
        <v>6366.47</v>
      </c>
    </row>
    <row r="20222" spans="1:2">
      <c r="A20222" s="365" t="s">
        <v>20345</v>
      </c>
      <c r="B20222" s="366">
        <v>1053.18</v>
      </c>
    </row>
    <row r="20223" spans="1:2">
      <c r="A20223" s="365" t="s">
        <v>20346</v>
      </c>
      <c r="B20223" s="366">
        <v>975.61</v>
      </c>
    </row>
    <row r="20224" spans="1:2">
      <c r="A20224" s="365" t="s">
        <v>20347</v>
      </c>
      <c r="B20224" s="366">
        <v>1768.81</v>
      </c>
    </row>
    <row r="20225" spans="1:2">
      <c r="A20225" s="365" t="s">
        <v>20348</v>
      </c>
      <c r="B20225" s="366">
        <v>1641.12</v>
      </c>
    </row>
    <row r="20226" spans="1:2">
      <c r="A20226" s="365" t="s">
        <v>20349</v>
      </c>
      <c r="B20226" s="366">
        <v>2689.2</v>
      </c>
    </row>
    <row r="20227" spans="1:2">
      <c r="A20227" s="365" t="s">
        <v>20350</v>
      </c>
      <c r="B20227" s="366">
        <v>2498.09</v>
      </c>
    </row>
    <row r="20228" spans="1:2">
      <c r="A20228" s="365" t="s">
        <v>20351</v>
      </c>
      <c r="B20228" s="366">
        <v>3825.5</v>
      </c>
    </row>
    <row r="20229" spans="1:2">
      <c r="A20229" s="365" t="s">
        <v>20352</v>
      </c>
      <c r="B20229" s="366">
        <v>3557.13</v>
      </c>
    </row>
    <row r="20230" spans="1:2">
      <c r="A20230" s="365" t="s">
        <v>20353</v>
      </c>
      <c r="B20230" s="366">
        <v>5188.3500000000004</v>
      </c>
    </row>
    <row r="20231" spans="1:2">
      <c r="A20231" s="365" t="s">
        <v>20354</v>
      </c>
      <c r="B20231" s="366">
        <v>4828.3900000000003</v>
      </c>
    </row>
    <row r="20232" spans="1:2">
      <c r="A20232" s="365" t="s">
        <v>20355</v>
      </c>
      <c r="B20232" s="366">
        <v>7044.23</v>
      </c>
    </row>
    <row r="20233" spans="1:2">
      <c r="A20233" s="365" t="s">
        <v>20356</v>
      </c>
      <c r="B20233" s="366">
        <v>6558.33</v>
      </c>
    </row>
    <row r="20234" spans="1:2">
      <c r="A20234" s="365" t="s">
        <v>20357</v>
      </c>
      <c r="B20234" s="366">
        <v>9266.4599999999991</v>
      </c>
    </row>
    <row r="20235" spans="1:2">
      <c r="A20235" s="365" t="s">
        <v>20358</v>
      </c>
      <c r="B20235" s="366">
        <v>8629.2800000000007</v>
      </c>
    </row>
    <row r="20236" spans="1:2">
      <c r="A20236" s="365" t="s">
        <v>20359</v>
      </c>
      <c r="B20236" s="366">
        <v>315.64999999999998</v>
      </c>
    </row>
    <row r="20237" spans="1:2">
      <c r="A20237" s="365" t="s">
        <v>20360</v>
      </c>
      <c r="B20237" s="366">
        <v>300.3</v>
      </c>
    </row>
    <row r="20238" spans="1:2">
      <c r="A20238" s="365" t="s">
        <v>20361</v>
      </c>
      <c r="B20238" s="366">
        <v>411.54</v>
      </c>
    </row>
    <row r="20239" spans="1:2">
      <c r="A20239" s="365" t="s">
        <v>20362</v>
      </c>
      <c r="B20239" s="366">
        <v>393.33</v>
      </c>
    </row>
    <row r="20240" spans="1:2">
      <c r="A20240" s="365" t="s">
        <v>20363</v>
      </c>
      <c r="B20240" s="366">
        <v>755.18</v>
      </c>
    </row>
    <row r="20241" spans="1:2">
      <c r="A20241" s="365" t="s">
        <v>20364</v>
      </c>
      <c r="B20241" s="366">
        <v>727.17</v>
      </c>
    </row>
    <row r="20242" spans="1:2">
      <c r="A20242" s="365" t="s">
        <v>20365</v>
      </c>
      <c r="B20242" s="366">
        <v>1041.6300000000001</v>
      </c>
    </row>
    <row r="20243" spans="1:2">
      <c r="A20243" s="365" t="s">
        <v>20366</v>
      </c>
      <c r="B20243" s="366">
        <v>1005.57</v>
      </c>
    </row>
    <row r="20244" spans="1:2">
      <c r="A20244" s="365" t="s">
        <v>20367</v>
      </c>
      <c r="B20244" s="366">
        <v>537.01</v>
      </c>
    </row>
    <row r="20245" spans="1:2">
      <c r="A20245" s="365" t="s">
        <v>20368</v>
      </c>
      <c r="B20245" s="366">
        <v>510.54</v>
      </c>
    </row>
    <row r="20246" spans="1:2">
      <c r="A20246" s="365" t="s">
        <v>20369</v>
      </c>
      <c r="B20246" s="366">
        <v>660.64</v>
      </c>
    </row>
    <row r="20247" spans="1:2">
      <c r="A20247" s="365" t="s">
        <v>20370</v>
      </c>
      <c r="B20247" s="366">
        <v>630.58000000000004</v>
      </c>
    </row>
    <row r="20248" spans="1:2">
      <c r="A20248" s="365" t="s">
        <v>20371</v>
      </c>
      <c r="B20248" s="366">
        <v>1029.69</v>
      </c>
    </row>
    <row r="20249" spans="1:2">
      <c r="A20249" s="365" t="s">
        <v>20372</v>
      </c>
      <c r="B20249" s="366">
        <v>989.05</v>
      </c>
    </row>
    <row r="20250" spans="1:2">
      <c r="A20250" s="365" t="s">
        <v>20373</v>
      </c>
      <c r="B20250" s="366">
        <v>1335.23</v>
      </c>
    </row>
    <row r="20251" spans="1:2">
      <c r="A20251" s="365" t="s">
        <v>20374</v>
      </c>
      <c r="B20251" s="366">
        <v>1286.05</v>
      </c>
    </row>
    <row r="20252" spans="1:2">
      <c r="A20252" s="365" t="s">
        <v>20375</v>
      </c>
      <c r="B20252" s="366">
        <v>773.52</v>
      </c>
    </row>
    <row r="20253" spans="1:2">
      <c r="A20253" s="365" t="s">
        <v>20376</v>
      </c>
      <c r="B20253" s="366">
        <v>735.29</v>
      </c>
    </row>
    <row r="20254" spans="1:2">
      <c r="A20254" s="365" t="s">
        <v>20377</v>
      </c>
      <c r="B20254" s="366">
        <v>918.45</v>
      </c>
    </row>
    <row r="20255" spans="1:2">
      <c r="A20255" s="365" t="s">
        <v>20378</v>
      </c>
      <c r="B20255" s="366">
        <v>876.03</v>
      </c>
    </row>
    <row r="20256" spans="1:2">
      <c r="A20256" s="365" t="s">
        <v>20379</v>
      </c>
      <c r="B20256" s="366">
        <v>1327.13</v>
      </c>
    </row>
    <row r="20257" spans="1:2">
      <c r="A20257" s="365" t="s">
        <v>20380</v>
      </c>
      <c r="B20257" s="366">
        <v>1273.01</v>
      </c>
    </row>
    <row r="20258" spans="1:2">
      <c r="A20258" s="365" t="s">
        <v>20381</v>
      </c>
      <c r="B20258" s="366">
        <v>1654.53</v>
      </c>
    </row>
    <row r="20259" spans="1:2">
      <c r="A20259" s="365" t="s">
        <v>20382</v>
      </c>
      <c r="B20259" s="366">
        <v>1591.31</v>
      </c>
    </row>
    <row r="20260" spans="1:2">
      <c r="A20260" s="365" t="s">
        <v>20383</v>
      </c>
      <c r="B20260" s="366">
        <v>564.32000000000005</v>
      </c>
    </row>
    <row r="20261" spans="1:2">
      <c r="A20261" s="365" t="s">
        <v>20384</v>
      </c>
      <c r="B20261" s="366">
        <v>540.49</v>
      </c>
    </row>
    <row r="20262" spans="1:2">
      <c r="A20262" s="365" t="s">
        <v>20385</v>
      </c>
      <c r="B20262" s="366">
        <v>691.82</v>
      </c>
    </row>
    <row r="20263" spans="1:2">
      <c r="A20263" s="365" t="s">
        <v>20386</v>
      </c>
      <c r="B20263" s="366">
        <v>664.29</v>
      </c>
    </row>
    <row r="20264" spans="1:2">
      <c r="A20264" s="365" t="s">
        <v>20387</v>
      </c>
      <c r="B20264" s="366">
        <v>1062.5</v>
      </c>
    </row>
    <row r="20265" spans="1:2">
      <c r="A20265" s="365" t="s">
        <v>20388</v>
      </c>
      <c r="B20265" s="366">
        <v>1024.3900000000001</v>
      </c>
    </row>
    <row r="20266" spans="1:2">
      <c r="A20266" s="365" t="s">
        <v>20389</v>
      </c>
      <c r="B20266" s="366">
        <v>1374.06</v>
      </c>
    </row>
    <row r="20267" spans="1:2">
      <c r="A20267" s="365" t="s">
        <v>20390</v>
      </c>
      <c r="B20267" s="366">
        <v>1327.26</v>
      </c>
    </row>
    <row r="20268" spans="1:2">
      <c r="A20268" s="365" t="s">
        <v>20391</v>
      </c>
      <c r="B20268" s="366">
        <v>1004.17</v>
      </c>
    </row>
    <row r="20269" spans="1:2">
      <c r="A20269" s="365" t="s">
        <v>20392</v>
      </c>
      <c r="B20269" s="366">
        <v>962.23</v>
      </c>
    </row>
    <row r="20270" spans="1:2">
      <c r="A20270" s="365" t="s">
        <v>20393</v>
      </c>
      <c r="B20270" s="366">
        <v>1159.17</v>
      </c>
    </row>
    <row r="20271" spans="1:2">
      <c r="A20271" s="365" t="s">
        <v>20394</v>
      </c>
      <c r="B20271" s="366">
        <v>1112.74</v>
      </c>
    </row>
    <row r="20272" spans="1:2">
      <c r="A20272" s="365" t="s">
        <v>20395</v>
      </c>
      <c r="B20272" s="366">
        <v>1576.73</v>
      </c>
    </row>
    <row r="20273" spans="1:2">
      <c r="A20273" s="365" t="s">
        <v>20396</v>
      </c>
      <c r="B20273" s="366">
        <v>1518.43</v>
      </c>
    </row>
    <row r="20274" spans="1:2">
      <c r="A20274" s="365" t="s">
        <v>20397</v>
      </c>
      <c r="B20274" s="366">
        <v>1917.59</v>
      </c>
    </row>
    <row r="20275" spans="1:2">
      <c r="A20275" s="365" t="s">
        <v>20398</v>
      </c>
      <c r="B20275" s="366">
        <v>1849.83</v>
      </c>
    </row>
    <row r="20276" spans="1:2">
      <c r="A20276" s="365" t="s">
        <v>20399</v>
      </c>
      <c r="B20276" s="366">
        <v>1475.43</v>
      </c>
    </row>
    <row r="20277" spans="1:2">
      <c r="A20277" s="365" t="s">
        <v>20400</v>
      </c>
      <c r="B20277" s="366">
        <v>1414.06</v>
      </c>
    </row>
    <row r="20278" spans="1:2">
      <c r="A20278" s="365" t="s">
        <v>20401</v>
      </c>
      <c r="B20278" s="366">
        <v>1661.84</v>
      </c>
    </row>
    <row r="20279" spans="1:2">
      <c r="A20279" s="365" t="s">
        <v>20402</v>
      </c>
      <c r="B20279" s="366">
        <v>1595.06</v>
      </c>
    </row>
    <row r="20280" spans="1:2">
      <c r="A20280" s="365" t="s">
        <v>20403</v>
      </c>
      <c r="B20280" s="366">
        <v>2133.11</v>
      </c>
    </row>
    <row r="20281" spans="1:2">
      <c r="A20281" s="365" t="s">
        <v>20404</v>
      </c>
      <c r="B20281" s="366">
        <v>2053</v>
      </c>
    </row>
    <row r="20282" spans="1:2">
      <c r="A20282" s="365" t="s">
        <v>20405</v>
      </c>
      <c r="B20282" s="366">
        <v>2507.9899999999998</v>
      </c>
    </row>
    <row r="20283" spans="1:2">
      <c r="A20283" s="365" t="s">
        <v>20406</v>
      </c>
      <c r="B20283" s="366">
        <v>2417.5500000000002</v>
      </c>
    </row>
    <row r="20284" spans="1:2">
      <c r="A20284" s="365" t="s">
        <v>20407</v>
      </c>
      <c r="B20284" s="366">
        <v>12869.26</v>
      </c>
    </row>
    <row r="20285" spans="1:2">
      <c r="A20285" s="365" t="s">
        <v>20408</v>
      </c>
      <c r="B20285" s="366">
        <v>12869.26</v>
      </c>
    </row>
    <row r="20286" spans="1:2">
      <c r="A20286" s="365" t="s">
        <v>20409</v>
      </c>
      <c r="B20286" s="366">
        <v>12495</v>
      </c>
    </row>
    <row r="20287" spans="1:2">
      <c r="A20287" s="365" t="s">
        <v>20410</v>
      </c>
      <c r="B20287" s="366">
        <v>12495</v>
      </c>
    </row>
    <row r="20288" spans="1:2">
      <c r="A20288" s="365" t="s">
        <v>20411</v>
      </c>
      <c r="B20288" s="366">
        <v>16351.53</v>
      </c>
    </row>
    <row r="20289" spans="1:2">
      <c r="A20289" s="365" t="s">
        <v>20412</v>
      </c>
      <c r="B20289" s="366">
        <v>16351.53</v>
      </c>
    </row>
    <row r="20290" spans="1:2">
      <c r="A20290" s="365" t="s">
        <v>20413</v>
      </c>
      <c r="B20290" s="366">
        <v>15876</v>
      </c>
    </row>
    <row r="20291" spans="1:2">
      <c r="A20291" s="365" t="s">
        <v>20414</v>
      </c>
      <c r="B20291" s="366">
        <v>15876</v>
      </c>
    </row>
    <row r="20292" spans="1:2">
      <c r="A20292" s="365" t="s">
        <v>20415</v>
      </c>
      <c r="B20292" s="366">
        <v>19076.79</v>
      </c>
    </row>
    <row r="20293" spans="1:2">
      <c r="A20293" s="365" t="s">
        <v>20416</v>
      </c>
      <c r="B20293" s="366">
        <v>19076.79</v>
      </c>
    </row>
    <row r="20294" spans="1:2">
      <c r="A20294" s="365" t="s">
        <v>20417</v>
      </c>
      <c r="B20294" s="366">
        <v>18522</v>
      </c>
    </row>
    <row r="20295" spans="1:2">
      <c r="A20295" s="365" t="s">
        <v>20418</v>
      </c>
      <c r="B20295" s="366">
        <v>18522</v>
      </c>
    </row>
    <row r="20296" spans="1:2">
      <c r="A20296" s="365" t="s">
        <v>20419</v>
      </c>
      <c r="B20296" s="366">
        <v>21751.57</v>
      </c>
    </row>
    <row r="20297" spans="1:2">
      <c r="A20297" s="365" t="s">
        <v>20420</v>
      </c>
      <c r="B20297" s="366">
        <v>21751.57</v>
      </c>
    </row>
    <row r="20298" spans="1:2">
      <c r="A20298" s="365" t="s">
        <v>20421</v>
      </c>
      <c r="B20298" s="366">
        <v>21119</v>
      </c>
    </row>
    <row r="20299" spans="1:2">
      <c r="A20299" s="365" t="s">
        <v>20422</v>
      </c>
      <c r="B20299" s="366">
        <v>21119</v>
      </c>
    </row>
    <row r="20300" spans="1:2">
      <c r="A20300" s="365" t="s">
        <v>20423</v>
      </c>
      <c r="B20300" s="366">
        <v>25536.65</v>
      </c>
    </row>
    <row r="20301" spans="1:2">
      <c r="A20301" s="365" t="s">
        <v>20424</v>
      </c>
      <c r="B20301" s="366">
        <v>25536.65</v>
      </c>
    </row>
    <row r="20302" spans="1:2">
      <c r="A20302" s="365" t="s">
        <v>20425</v>
      </c>
      <c r="B20302" s="366">
        <v>24794</v>
      </c>
    </row>
    <row r="20303" spans="1:2">
      <c r="A20303" s="365" t="s">
        <v>20426</v>
      </c>
      <c r="B20303" s="366">
        <v>24794</v>
      </c>
    </row>
    <row r="20304" spans="1:2">
      <c r="A20304" s="365" t="s">
        <v>20427</v>
      </c>
      <c r="B20304" s="366">
        <v>31548.04</v>
      </c>
    </row>
    <row r="20305" spans="1:2">
      <c r="A20305" s="365" t="s">
        <v>20428</v>
      </c>
      <c r="B20305" s="366">
        <v>31548.04</v>
      </c>
    </row>
    <row r="20306" spans="1:2">
      <c r="A20306" s="365" t="s">
        <v>20429</v>
      </c>
      <c r="B20306" s="366">
        <v>30797.200000000001</v>
      </c>
    </row>
    <row r="20307" spans="1:2">
      <c r="A20307" s="365" t="s">
        <v>20430</v>
      </c>
      <c r="B20307" s="366">
        <v>30797.200000000001</v>
      </c>
    </row>
    <row r="20308" spans="1:2">
      <c r="A20308" s="365" t="s">
        <v>20431</v>
      </c>
      <c r="B20308" s="366">
        <v>45925.57</v>
      </c>
    </row>
    <row r="20309" spans="1:2">
      <c r="A20309" s="365" t="s">
        <v>20432</v>
      </c>
      <c r="B20309" s="366">
        <v>45925.57</v>
      </c>
    </row>
    <row r="20310" spans="1:2">
      <c r="A20310" s="365" t="s">
        <v>20433</v>
      </c>
      <c r="B20310" s="366">
        <v>45945.9</v>
      </c>
    </row>
    <row r="20311" spans="1:2">
      <c r="A20311" s="365" t="s">
        <v>20434</v>
      </c>
      <c r="B20311" s="366">
        <v>45945.9</v>
      </c>
    </row>
    <row r="20312" spans="1:2">
      <c r="A20312" s="365" t="s">
        <v>20435</v>
      </c>
      <c r="B20312" s="366">
        <v>1882.13</v>
      </c>
    </row>
    <row r="20313" spans="1:2">
      <c r="A20313" s="365" t="s">
        <v>20436</v>
      </c>
      <c r="B20313" s="366">
        <v>1882.13</v>
      </c>
    </row>
    <row r="20314" spans="1:2">
      <c r="A20314" s="365" t="s">
        <v>20437</v>
      </c>
      <c r="B20314" s="366">
        <v>1877.4</v>
      </c>
    </row>
    <row r="20315" spans="1:2">
      <c r="A20315" s="365" t="s">
        <v>20438</v>
      </c>
      <c r="B20315" s="366">
        <v>1877.4</v>
      </c>
    </row>
    <row r="20316" spans="1:2">
      <c r="A20316" s="365" t="s">
        <v>20439</v>
      </c>
      <c r="B20316" s="366">
        <v>2419.88</v>
      </c>
    </row>
    <row r="20317" spans="1:2">
      <c r="A20317" s="365" t="s">
        <v>20440</v>
      </c>
      <c r="B20317" s="366">
        <v>2419.88</v>
      </c>
    </row>
    <row r="20318" spans="1:2">
      <c r="A20318" s="365" t="s">
        <v>20441</v>
      </c>
      <c r="B20318" s="366">
        <v>2413.8000000000002</v>
      </c>
    </row>
    <row r="20319" spans="1:2">
      <c r="A20319" s="365" t="s">
        <v>20442</v>
      </c>
      <c r="B20319" s="366">
        <v>2413.8000000000002</v>
      </c>
    </row>
    <row r="20320" spans="1:2">
      <c r="A20320" s="365" t="s">
        <v>20443</v>
      </c>
      <c r="B20320" s="366">
        <v>3002.45</v>
      </c>
    </row>
    <row r="20321" spans="1:2">
      <c r="A20321" s="365" t="s">
        <v>20444</v>
      </c>
      <c r="B20321" s="366">
        <v>3002.45</v>
      </c>
    </row>
    <row r="20322" spans="1:2">
      <c r="A20322" s="365" t="s">
        <v>20445</v>
      </c>
      <c r="B20322" s="366">
        <v>2994.9</v>
      </c>
    </row>
    <row r="20323" spans="1:2">
      <c r="A20323" s="365" t="s">
        <v>20446</v>
      </c>
      <c r="B20323" s="366">
        <v>2994.9</v>
      </c>
    </row>
    <row r="20324" spans="1:2">
      <c r="A20324" s="365" t="s">
        <v>20447</v>
      </c>
      <c r="B20324" s="366">
        <v>3495.39</v>
      </c>
    </row>
    <row r="20325" spans="1:2">
      <c r="A20325" s="365" t="s">
        <v>20448</v>
      </c>
      <c r="B20325" s="366">
        <v>3495.39</v>
      </c>
    </row>
    <row r="20326" spans="1:2">
      <c r="A20326" s="365" t="s">
        <v>20449</v>
      </c>
      <c r="B20326" s="366">
        <v>3486.6</v>
      </c>
    </row>
    <row r="20327" spans="1:2">
      <c r="A20327" s="365" t="s">
        <v>20450</v>
      </c>
      <c r="B20327" s="366">
        <v>3486.6</v>
      </c>
    </row>
    <row r="20328" spans="1:2">
      <c r="A20328" s="365" t="s">
        <v>20451</v>
      </c>
      <c r="B20328" s="366">
        <v>4302.01</v>
      </c>
    </row>
    <row r="20329" spans="1:2">
      <c r="A20329" s="365" t="s">
        <v>20452</v>
      </c>
      <c r="B20329" s="366">
        <v>4302.01</v>
      </c>
    </row>
    <row r="20330" spans="1:2">
      <c r="A20330" s="365" t="s">
        <v>20453</v>
      </c>
      <c r="B20330" s="366">
        <v>4291.2</v>
      </c>
    </row>
    <row r="20331" spans="1:2">
      <c r="A20331" s="365" t="s">
        <v>20454</v>
      </c>
      <c r="B20331" s="366">
        <v>4291.2</v>
      </c>
    </row>
    <row r="20332" spans="1:2">
      <c r="A20332" s="365" t="s">
        <v>20455</v>
      </c>
      <c r="B20332" s="366">
        <v>5243.08</v>
      </c>
    </row>
    <row r="20333" spans="1:2">
      <c r="A20333" s="365" t="s">
        <v>20456</v>
      </c>
      <c r="B20333" s="366">
        <v>5243.08</v>
      </c>
    </row>
    <row r="20334" spans="1:2">
      <c r="A20334" s="365" t="s">
        <v>20457</v>
      </c>
      <c r="B20334" s="366">
        <v>5229.8999999999996</v>
      </c>
    </row>
    <row r="20335" spans="1:2">
      <c r="A20335" s="365" t="s">
        <v>20458</v>
      </c>
      <c r="B20335" s="366">
        <v>5229.8999999999996</v>
      </c>
    </row>
    <row r="20336" spans="1:2">
      <c r="A20336" s="365" t="s">
        <v>20459</v>
      </c>
      <c r="B20336" s="366">
        <v>5780.83</v>
      </c>
    </row>
    <row r="20337" spans="1:2">
      <c r="A20337" s="365" t="s">
        <v>20460</v>
      </c>
      <c r="B20337" s="366">
        <v>5780.83</v>
      </c>
    </row>
    <row r="20338" spans="1:2">
      <c r="A20338" s="365" t="s">
        <v>20461</v>
      </c>
      <c r="B20338" s="366">
        <v>5766.3</v>
      </c>
    </row>
    <row r="20339" spans="1:2">
      <c r="A20339" s="365" t="s">
        <v>20462</v>
      </c>
      <c r="B20339" s="366">
        <v>5766.3</v>
      </c>
    </row>
    <row r="20340" spans="1:2">
      <c r="A20340" s="365" t="s">
        <v>20463</v>
      </c>
      <c r="B20340" s="366">
        <v>7712.58</v>
      </c>
    </row>
    <row r="20341" spans="1:2">
      <c r="A20341" s="365" t="s">
        <v>20464</v>
      </c>
      <c r="B20341" s="366">
        <v>7712.58</v>
      </c>
    </row>
    <row r="20342" spans="1:2">
      <c r="A20342" s="365" t="s">
        <v>20465</v>
      </c>
      <c r="B20342" s="366">
        <v>7869</v>
      </c>
    </row>
    <row r="20343" spans="1:2">
      <c r="A20343" s="365" t="s">
        <v>20466</v>
      </c>
      <c r="B20343" s="366">
        <v>7869</v>
      </c>
    </row>
    <row r="20344" spans="1:2">
      <c r="A20344" s="365" t="s">
        <v>20467</v>
      </c>
      <c r="B20344" s="366">
        <v>8386.91</v>
      </c>
    </row>
    <row r="20345" spans="1:2">
      <c r="A20345" s="365" t="s">
        <v>20468</v>
      </c>
      <c r="B20345" s="366">
        <v>8386.91</v>
      </c>
    </row>
    <row r="20346" spans="1:2">
      <c r="A20346" s="365" t="s">
        <v>20469</v>
      </c>
      <c r="B20346" s="366">
        <v>8557</v>
      </c>
    </row>
    <row r="20347" spans="1:2">
      <c r="A20347" s="365" t="s">
        <v>20470</v>
      </c>
      <c r="B20347" s="366">
        <v>8557</v>
      </c>
    </row>
    <row r="20348" spans="1:2">
      <c r="A20348" s="365" t="s">
        <v>20471</v>
      </c>
      <c r="B20348" s="366">
        <v>10951.82</v>
      </c>
    </row>
    <row r="20349" spans="1:2">
      <c r="A20349" s="365" t="s">
        <v>20472</v>
      </c>
      <c r="B20349" s="366">
        <v>10951.82</v>
      </c>
    </row>
    <row r="20350" spans="1:2">
      <c r="A20350" s="365" t="s">
        <v>20473</v>
      </c>
      <c r="B20350" s="366">
        <v>11175.6</v>
      </c>
    </row>
    <row r="20351" spans="1:2">
      <c r="A20351" s="365" t="s">
        <v>20474</v>
      </c>
      <c r="B20351" s="366">
        <v>11175.6</v>
      </c>
    </row>
    <row r="20352" spans="1:2">
      <c r="A20352" s="365" t="s">
        <v>20475</v>
      </c>
      <c r="B20352" s="366">
        <v>11932.58</v>
      </c>
    </row>
    <row r="20353" spans="1:2">
      <c r="A20353" s="365" t="s">
        <v>20476</v>
      </c>
      <c r="B20353" s="366">
        <v>11932.58</v>
      </c>
    </row>
    <row r="20354" spans="1:2">
      <c r="A20354" s="365" t="s">
        <v>20477</v>
      </c>
      <c r="B20354" s="366">
        <v>12176.4</v>
      </c>
    </row>
    <row r="20355" spans="1:2">
      <c r="A20355" s="365" t="s">
        <v>20478</v>
      </c>
      <c r="B20355" s="366">
        <v>12176.4</v>
      </c>
    </row>
    <row r="20356" spans="1:2">
      <c r="A20356" s="365" t="s">
        <v>20479</v>
      </c>
      <c r="B20356" s="366">
        <v>15818.56</v>
      </c>
    </row>
    <row r="20357" spans="1:2">
      <c r="A20357" s="365" t="s">
        <v>20480</v>
      </c>
      <c r="B20357" s="366">
        <v>15818.56</v>
      </c>
    </row>
    <row r="20358" spans="1:2">
      <c r="A20358" s="365" t="s">
        <v>20481</v>
      </c>
      <c r="B20358" s="366">
        <v>15181</v>
      </c>
    </row>
    <row r="20359" spans="1:2">
      <c r="A20359" s="365" t="s">
        <v>20482</v>
      </c>
      <c r="B20359" s="366">
        <v>15181</v>
      </c>
    </row>
    <row r="20360" spans="1:2">
      <c r="A20360" s="365" t="s">
        <v>20483</v>
      </c>
      <c r="B20360" s="366">
        <v>17777.52</v>
      </c>
    </row>
    <row r="20361" spans="1:2">
      <c r="A20361" s="365" t="s">
        <v>20484</v>
      </c>
      <c r="B20361" s="366">
        <v>17777.52</v>
      </c>
    </row>
    <row r="20362" spans="1:2">
      <c r="A20362" s="365" t="s">
        <v>20485</v>
      </c>
      <c r="B20362" s="366">
        <v>17061</v>
      </c>
    </row>
    <row r="20363" spans="1:2">
      <c r="A20363" s="365" t="s">
        <v>20486</v>
      </c>
      <c r="B20363" s="366">
        <v>17061</v>
      </c>
    </row>
    <row r="20364" spans="1:2">
      <c r="A20364" s="365" t="s">
        <v>20487</v>
      </c>
      <c r="B20364" s="366">
        <v>19785.45</v>
      </c>
    </row>
    <row r="20365" spans="1:2">
      <c r="A20365" s="365" t="s">
        <v>20488</v>
      </c>
      <c r="B20365" s="366">
        <v>19785.45</v>
      </c>
    </row>
    <row r="20366" spans="1:2">
      <c r="A20366" s="365" t="s">
        <v>20489</v>
      </c>
      <c r="B20366" s="366">
        <v>18988</v>
      </c>
    </row>
    <row r="20367" spans="1:2">
      <c r="A20367" s="365" t="s">
        <v>20490</v>
      </c>
      <c r="B20367" s="366">
        <v>18988</v>
      </c>
    </row>
    <row r="20368" spans="1:2">
      <c r="A20368" s="365" t="s">
        <v>20491</v>
      </c>
      <c r="B20368" s="366">
        <v>21744.41</v>
      </c>
    </row>
    <row r="20369" spans="1:2">
      <c r="A20369" s="365" t="s">
        <v>20492</v>
      </c>
      <c r="B20369" s="366">
        <v>21744.41</v>
      </c>
    </row>
    <row r="20370" spans="1:2">
      <c r="A20370" s="365" t="s">
        <v>20493</v>
      </c>
      <c r="B20370" s="366">
        <v>20868</v>
      </c>
    </row>
    <row r="20371" spans="1:2">
      <c r="A20371" s="365" t="s">
        <v>20494</v>
      </c>
      <c r="B20371" s="366">
        <v>20868</v>
      </c>
    </row>
    <row r="20372" spans="1:2">
      <c r="A20372" s="365" t="s">
        <v>20495</v>
      </c>
      <c r="B20372" s="366">
        <v>23752.34</v>
      </c>
    </row>
    <row r="20373" spans="1:2">
      <c r="A20373" s="365" t="s">
        <v>20496</v>
      </c>
      <c r="B20373" s="366">
        <v>23752.34</v>
      </c>
    </row>
    <row r="20374" spans="1:2">
      <c r="A20374" s="365" t="s">
        <v>20497</v>
      </c>
      <c r="B20374" s="366">
        <v>22795</v>
      </c>
    </row>
    <row r="20375" spans="1:2">
      <c r="A20375" s="365" t="s">
        <v>20498</v>
      </c>
      <c r="B20375" s="366">
        <v>22795</v>
      </c>
    </row>
    <row r="20376" spans="1:2">
      <c r="A20376" s="365" t="s">
        <v>20499</v>
      </c>
      <c r="B20376" s="366">
        <v>2964.36</v>
      </c>
    </row>
    <row r="20377" spans="1:2">
      <c r="A20377" s="365" t="s">
        <v>20500</v>
      </c>
      <c r="B20377" s="366">
        <v>2964.36</v>
      </c>
    </row>
    <row r="20378" spans="1:2">
      <c r="A20378" s="365" t="s">
        <v>20501</v>
      </c>
      <c r="B20378" s="366">
        <v>2954.7</v>
      </c>
    </row>
    <row r="20379" spans="1:2">
      <c r="A20379" s="365" t="s">
        <v>20502</v>
      </c>
      <c r="B20379" s="366">
        <v>2954.7</v>
      </c>
    </row>
    <row r="20380" spans="1:2">
      <c r="A20380" s="365" t="s">
        <v>20503</v>
      </c>
      <c r="B20380" s="366">
        <v>3717.21</v>
      </c>
    </row>
    <row r="20381" spans="1:2">
      <c r="A20381" s="365" t="s">
        <v>20504</v>
      </c>
      <c r="B20381" s="366">
        <v>3717.21</v>
      </c>
    </row>
    <row r="20382" spans="1:2">
      <c r="A20382" s="365" t="s">
        <v>20505</v>
      </c>
      <c r="B20382" s="366">
        <v>3705.1</v>
      </c>
    </row>
    <row r="20383" spans="1:2">
      <c r="A20383" s="365" t="s">
        <v>20506</v>
      </c>
      <c r="B20383" s="366">
        <v>3705.1</v>
      </c>
    </row>
    <row r="20384" spans="1:2">
      <c r="A20384" s="365" t="s">
        <v>20507</v>
      </c>
      <c r="B20384" s="366">
        <v>4423.01</v>
      </c>
    </row>
    <row r="20385" spans="1:2">
      <c r="A20385" s="365" t="s">
        <v>20508</v>
      </c>
      <c r="B20385" s="366">
        <v>4423.01</v>
      </c>
    </row>
    <row r="20386" spans="1:2">
      <c r="A20386" s="365" t="s">
        <v>20509</v>
      </c>
      <c r="B20386" s="366">
        <v>4408.6000000000004</v>
      </c>
    </row>
    <row r="20387" spans="1:2">
      <c r="A20387" s="365" t="s">
        <v>20510</v>
      </c>
      <c r="B20387" s="366">
        <v>4408.6000000000004</v>
      </c>
    </row>
    <row r="20388" spans="1:2">
      <c r="A20388" s="365" t="s">
        <v>20511</v>
      </c>
      <c r="B20388" s="366">
        <v>5317.03</v>
      </c>
    </row>
    <row r="20389" spans="1:2">
      <c r="A20389" s="365" t="s">
        <v>20512</v>
      </c>
      <c r="B20389" s="366">
        <v>5317.03</v>
      </c>
    </row>
    <row r="20390" spans="1:2">
      <c r="A20390" s="365" t="s">
        <v>20513</v>
      </c>
      <c r="B20390" s="366">
        <v>5299.7</v>
      </c>
    </row>
    <row r="20391" spans="1:2">
      <c r="A20391" s="365" t="s">
        <v>20514</v>
      </c>
      <c r="B20391" s="366">
        <v>5299.7</v>
      </c>
    </row>
    <row r="20392" spans="1:2">
      <c r="A20392" s="365" t="s">
        <v>20515</v>
      </c>
      <c r="B20392" s="366">
        <v>5928.72</v>
      </c>
    </row>
    <row r="20393" spans="1:2">
      <c r="A20393" s="365" t="s">
        <v>20516</v>
      </c>
      <c r="B20393" s="366">
        <v>5928.72</v>
      </c>
    </row>
    <row r="20394" spans="1:2">
      <c r="A20394" s="365" t="s">
        <v>20517</v>
      </c>
      <c r="B20394" s="366">
        <v>5909.4</v>
      </c>
    </row>
    <row r="20395" spans="1:2">
      <c r="A20395" s="365" t="s">
        <v>20518</v>
      </c>
      <c r="B20395" s="366">
        <v>5909.4</v>
      </c>
    </row>
    <row r="20396" spans="1:2">
      <c r="A20396" s="365" t="s">
        <v>20519</v>
      </c>
      <c r="B20396" s="366">
        <v>6211.04</v>
      </c>
    </row>
    <row r="20397" spans="1:2">
      <c r="A20397" s="365" t="s">
        <v>20520</v>
      </c>
      <c r="B20397" s="366">
        <v>6211.04</v>
      </c>
    </row>
    <row r="20398" spans="1:2">
      <c r="A20398" s="365" t="s">
        <v>20521</v>
      </c>
      <c r="B20398" s="366">
        <v>6190.8</v>
      </c>
    </row>
    <row r="20399" spans="1:2">
      <c r="A20399" s="365" t="s">
        <v>20522</v>
      </c>
      <c r="B20399" s="366">
        <v>6190.8</v>
      </c>
    </row>
    <row r="20400" spans="1:2">
      <c r="A20400" s="365" t="s">
        <v>20523</v>
      </c>
      <c r="B20400" s="366">
        <v>7434.43</v>
      </c>
    </row>
    <row r="20401" spans="1:2">
      <c r="A20401" s="365" t="s">
        <v>20524</v>
      </c>
      <c r="B20401" s="366">
        <v>7434.43</v>
      </c>
    </row>
    <row r="20402" spans="1:2">
      <c r="A20402" s="365" t="s">
        <v>20525</v>
      </c>
      <c r="B20402" s="366">
        <v>7410.2</v>
      </c>
    </row>
    <row r="20403" spans="1:2">
      <c r="A20403" s="365" t="s">
        <v>20526</v>
      </c>
      <c r="B20403" s="366">
        <v>7410.2</v>
      </c>
    </row>
    <row r="20404" spans="1:2">
      <c r="A20404" s="365" t="s">
        <v>20527</v>
      </c>
      <c r="B20404" s="366">
        <v>9830</v>
      </c>
    </row>
    <row r="20405" spans="1:2">
      <c r="A20405" s="365" t="s">
        <v>20528</v>
      </c>
      <c r="B20405" s="366">
        <v>9830</v>
      </c>
    </row>
    <row r="20406" spans="1:2">
      <c r="A20406" s="365" t="s">
        <v>20529</v>
      </c>
      <c r="B20406" s="366">
        <v>10034.4</v>
      </c>
    </row>
    <row r="20407" spans="1:2">
      <c r="A20407" s="365" t="s">
        <v>20530</v>
      </c>
      <c r="B20407" s="366">
        <v>10034.4</v>
      </c>
    </row>
    <row r="20408" spans="1:2">
      <c r="A20408" s="365" t="s">
        <v>20531</v>
      </c>
      <c r="B20408" s="366">
        <v>18723.509999999998</v>
      </c>
    </row>
    <row r="20409" spans="1:2">
      <c r="A20409" s="365" t="s">
        <v>20532</v>
      </c>
      <c r="B20409" s="366">
        <v>18723.509999999998</v>
      </c>
    </row>
    <row r="20410" spans="1:2">
      <c r="A20410" s="365" t="s">
        <v>20533</v>
      </c>
      <c r="B20410" s="366">
        <v>18179</v>
      </c>
    </row>
    <row r="20411" spans="1:2">
      <c r="A20411" s="365" t="s">
        <v>20534</v>
      </c>
      <c r="B20411" s="366">
        <v>18179</v>
      </c>
    </row>
    <row r="20412" spans="1:2">
      <c r="A20412" s="365" t="s">
        <v>20535</v>
      </c>
      <c r="B20412" s="366">
        <v>25111.65</v>
      </c>
    </row>
    <row r="20413" spans="1:2">
      <c r="A20413" s="365" t="s">
        <v>20536</v>
      </c>
      <c r="B20413" s="366">
        <v>25111.65</v>
      </c>
    </row>
    <row r="20414" spans="1:2">
      <c r="A20414" s="365" t="s">
        <v>20537</v>
      </c>
      <c r="B20414" s="366">
        <v>24514</v>
      </c>
    </row>
    <row r="20415" spans="1:2">
      <c r="A20415" s="365" t="s">
        <v>20538</v>
      </c>
      <c r="B20415" s="366">
        <v>24514</v>
      </c>
    </row>
    <row r="20416" spans="1:2">
      <c r="A20416" s="365" t="s">
        <v>20539</v>
      </c>
      <c r="B20416" s="366">
        <v>28281.09</v>
      </c>
    </row>
    <row r="20417" spans="1:2">
      <c r="A20417" s="365" t="s">
        <v>20540</v>
      </c>
      <c r="B20417" s="366">
        <v>28281.09</v>
      </c>
    </row>
    <row r="20418" spans="1:2">
      <c r="A20418" s="365" t="s">
        <v>20541</v>
      </c>
      <c r="B20418" s="366">
        <v>27608</v>
      </c>
    </row>
    <row r="20419" spans="1:2">
      <c r="A20419" s="365" t="s">
        <v>20542</v>
      </c>
      <c r="B20419" s="366">
        <v>27608</v>
      </c>
    </row>
    <row r="20420" spans="1:2">
      <c r="A20420" s="365" t="s">
        <v>20543</v>
      </c>
      <c r="B20420" s="366">
        <v>33547.22</v>
      </c>
    </row>
    <row r="20421" spans="1:2">
      <c r="A20421" s="365" t="s">
        <v>20544</v>
      </c>
      <c r="B20421" s="366">
        <v>33547.22</v>
      </c>
    </row>
    <row r="20422" spans="1:2">
      <c r="A20422" s="365" t="s">
        <v>20545</v>
      </c>
      <c r="B20422" s="366">
        <v>32748.799999999999</v>
      </c>
    </row>
    <row r="20423" spans="1:2">
      <c r="A20423" s="365" t="s">
        <v>20546</v>
      </c>
      <c r="B20423" s="366">
        <v>32748.799999999999</v>
      </c>
    </row>
    <row r="20424" spans="1:2">
      <c r="A20424" s="365" t="s">
        <v>20547</v>
      </c>
      <c r="B20424" s="366">
        <v>20282.25</v>
      </c>
    </row>
    <row r="20425" spans="1:2">
      <c r="A20425" s="365" t="s">
        <v>20548</v>
      </c>
      <c r="B20425" s="366">
        <v>20282.25</v>
      </c>
    </row>
    <row r="20426" spans="1:2">
      <c r="A20426" s="365" t="s">
        <v>20549</v>
      </c>
      <c r="B20426" s="366">
        <v>19790.400000000001</v>
      </c>
    </row>
    <row r="20427" spans="1:2">
      <c r="A20427" s="365" t="s">
        <v>20550</v>
      </c>
      <c r="B20427" s="366">
        <v>19790.400000000001</v>
      </c>
    </row>
    <row r="20428" spans="1:2">
      <c r="A20428" s="365" t="s">
        <v>20551</v>
      </c>
      <c r="B20428" s="366">
        <v>23826.2</v>
      </c>
    </row>
    <row r="20429" spans="1:2">
      <c r="A20429" s="365" t="s">
        <v>20552</v>
      </c>
      <c r="B20429" s="366">
        <v>23826.2</v>
      </c>
    </row>
    <row r="20430" spans="1:2">
      <c r="A20430" s="365" t="s">
        <v>20553</v>
      </c>
      <c r="B20430" s="366">
        <v>23248.400000000001</v>
      </c>
    </row>
    <row r="20431" spans="1:2">
      <c r="A20431" s="365" t="s">
        <v>20554</v>
      </c>
      <c r="B20431" s="366">
        <v>23248.400000000001</v>
      </c>
    </row>
    <row r="20432" spans="1:2">
      <c r="A20432" s="365" t="s">
        <v>20555</v>
      </c>
      <c r="B20432" s="366">
        <v>22899.32</v>
      </c>
    </row>
    <row r="20433" spans="1:2">
      <c r="A20433" s="365" t="s">
        <v>20556</v>
      </c>
      <c r="B20433" s="366">
        <v>22899.32</v>
      </c>
    </row>
    <row r="20434" spans="1:2">
      <c r="A20434" s="365" t="s">
        <v>20557</v>
      </c>
      <c r="B20434" s="366">
        <v>22344</v>
      </c>
    </row>
    <row r="20435" spans="1:2">
      <c r="A20435" s="365" t="s">
        <v>20558</v>
      </c>
      <c r="B20435" s="366">
        <v>22344</v>
      </c>
    </row>
    <row r="20436" spans="1:2">
      <c r="A20436" s="365" t="s">
        <v>20559</v>
      </c>
      <c r="B20436" s="366">
        <v>32168.09</v>
      </c>
    </row>
    <row r="20437" spans="1:2">
      <c r="A20437" s="365" t="s">
        <v>20560</v>
      </c>
      <c r="B20437" s="366">
        <v>32168.09</v>
      </c>
    </row>
    <row r="20438" spans="1:2">
      <c r="A20438" s="365" t="s">
        <v>20561</v>
      </c>
      <c r="B20438" s="366">
        <v>31388</v>
      </c>
    </row>
    <row r="20439" spans="1:2">
      <c r="A20439" s="365" t="s">
        <v>20562</v>
      </c>
      <c r="B20439" s="366">
        <v>31388</v>
      </c>
    </row>
    <row r="20440" spans="1:2">
      <c r="A20440" s="365" t="s">
        <v>20563</v>
      </c>
      <c r="B20440" s="366">
        <v>25080.21</v>
      </c>
    </row>
    <row r="20441" spans="1:2">
      <c r="A20441" s="365" t="s">
        <v>20564</v>
      </c>
      <c r="B20441" s="366">
        <v>25080.21</v>
      </c>
    </row>
    <row r="20442" spans="1:2">
      <c r="A20442" s="365" t="s">
        <v>20565</v>
      </c>
      <c r="B20442" s="366">
        <v>24472</v>
      </c>
    </row>
    <row r="20443" spans="1:2">
      <c r="A20443" s="365" t="s">
        <v>20566</v>
      </c>
      <c r="B20443" s="366">
        <v>24472</v>
      </c>
    </row>
    <row r="20444" spans="1:2">
      <c r="A20444" s="365" t="s">
        <v>20567</v>
      </c>
      <c r="B20444" s="366">
        <v>34239.94</v>
      </c>
    </row>
    <row r="20445" spans="1:2">
      <c r="A20445" s="365" t="s">
        <v>20568</v>
      </c>
      <c r="B20445" s="366">
        <v>34239.94</v>
      </c>
    </row>
    <row r="20446" spans="1:2">
      <c r="A20446" s="365" t="s">
        <v>20569</v>
      </c>
      <c r="B20446" s="366">
        <v>33409.599999999999</v>
      </c>
    </row>
    <row r="20447" spans="1:2">
      <c r="A20447" s="365" t="s">
        <v>20570</v>
      </c>
      <c r="B20447" s="366">
        <v>33409.599999999999</v>
      </c>
    </row>
    <row r="20448" spans="1:2">
      <c r="A20448" s="365" t="s">
        <v>20571</v>
      </c>
      <c r="B20448" s="366">
        <v>28187.97</v>
      </c>
    </row>
    <row r="20449" spans="1:2">
      <c r="A20449" s="365" t="s">
        <v>20572</v>
      </c>
      <c r="B20449" s="366">
        <v>28187.97</v>
      </c>
    </row>
    <row r="20450" spans="1:2">
      <c r="A20450" s="365" t="s">
        <v>20573</v>
      </c>
      <c r="B20450" s="366">
        <v>27504.400000000001</v>
      </c>
    </row>
    <row r="20451" spans="1:2">
      <c r="A20451" s="365" t="s">
        <v>20574</v>
      </c>
      <c r="B20451" s="366">
        <v>27504.400000000001</v>
      </c>
    </row>
    <row r="20452" spans="1:2">
      <c r="A20452" s="365" t="s">
        <v>20575</v>
      </c>
      <c r="B20452" s="366">
        <v>38001.97</v>
      </c>
    </row>
    <row r="20453" spans="1:2">
      <c r="A20453" s="365" t="s">
        <v>20576</v>
      </c>
      <c r="B20453" s="366">
        <v>38001.97</v>
      </c>
    </row>
    <row r="20454" spans="1:2">
      <c r="A20454" s="365" t="s">
        <v>20577</v>
      </c>
      <c r="B20454" s="366">
        <v>37080.400000000001</v>
      </c>
    </row>
    <row r="20455" spans="1:2">
      <c r="A20455" s="365" t="s">
        <v>20578</v>
      </c>
      <c r="B20455" s="366">
        <v>37080.400000000001</v>
      </c>
    </row>
    <row r="20456" spans="1:2">
      <c r="A20456" s="365" t="s">
        <v>20579</v>
      </c>
      <c r="B20456" s="366">
        <v>37847.58</v>
      </c>
    </row>
    <row r="20457" spans="1:2">
      <c r="A20457" s="365" t="s">
        <v>20580</v>
      </c>
      <c r="B20457" s="366">
        <v>37847.58</v>
      </c>
    </row>
    <row r="20458" spans="1:2">
      <c r="A20458" s="365" t="s">
        <v>20581</v>
      </c>
      <c r="B20458" s="366">
        <v>37836.800000000003</v>
      </c>
    </row>
    <row r="20459" spans="1:2">
      <c r="A20459" s="365" t="s">
        <v>20582</v>
      </c>
      <c r="B20459" s="366">
        <v>37836.800000000003</v>
      </c>
    </row>
    <row r="20460" spans="1:2">
      <c r="A20460" s="365" t="s">
        <v>20583</v>
      </c>
      <c r="B20460" s="366">
        <v>56592.13</v>
      </c>
    </row>
    <row r="20461" spans="1:2">
      <c r="A20461" s="365" t="s">
        <v>20584</v>
      </c>
      <c r="B20461" s="366">
        <v>56592.13</v>
      </c>
    </row>
    <row r="20462" spans="1:2">
      <c r="A20462" s="365" t="s">
        <v>20585</v>
      </c>
      <c r="B20462" s="366">
        <v>56576</v>
      </c>
    </row>
    <row r="20463" spans="1:2">
      <c r="A20463" s="365" t="s">
        <v>20586</v>
      </c>
      <c r="B20463" s="366">
        <v>56576</v>
      </c>
    </row>
    <row r="20464" spans="1:2">
      <c r="A20464" s="365" t="s">
        <v>20587</v>
      </c>
      <c r="B20464" s="366">
        <v>54692.88</v>
      </c>
    </row>
    <row r="20465" spans="1:2">
      <c r="A20465" s="365" t="s">
        <v>20588</v>
      </c>
      <c r="B20465" s="366">
        <v>54692.88</v>
      </c>
    </row>
    <row r="20466" spans="1:2">
      <c r="A20466" s="365" t="s">
        <v>20589</v>
      </c>
      <c r="B20466" s="366">
        <v>54890</v>
      </c>
    </row>
    <row r="20467" spans="1:2">
      <c r="A20467" s="365" t="s">
        <v>20590</v>
      </c>
      <c r="B20467" s="366">
        <v>54890</v>
      </c>
    </row>
    <row r="20468" spans="1:2">
      <c r="A20468" s="365" t="s">
        <v>20591</v>
      </c>
      <c r="B20468" s="366">
        <v>77663.88</v>
      </c>
    </row>
    <row r="20469" spans="1:2">
      <c r="A20469" s="365" t="s">
        <v>20592</v>
      </c>
      <c r="B20469" s="366">
        <v>77663.88</v>
      </c>
    </row>
    <row r="20470" spans="1:2">
      <c r="A20470" s="365" t="s">
        <v>20593</v>
      </c>
      <c r="B20470" s="366">
        <v>77943.8</v>
      </c>
    </row>
    <row r="20471" spans="1:2">
      <c r="A20471" s="365" t="s">
        <v>20594</v>
      </c>
      <c r="B20471" s="366">
        <v>77943.8</v>
      </c>
    </row>
    <row r="20472" spans="1:2">
      <c r="A20472" s="365" t="s">
        <v>20595</v>
      </c>
      <c r="B20472" s="366">
        <v>82486.8</v>
      </c>
    </row>
    <row r="20473" spans="1:2">
      <c r="A20473" s="365" t="s">
        <v>20596</v>
      </c>
      <c r="B20473" s="366">
        <v>82486.8</v>
      </c>
    </row>
    <row r="20474" spans="1:2">
      <c r="A20474" s="365" t="s">
        <v>20597</v>
      </c>
      <c r="B20474" s="366">
        <v>82784.100000000006</v>
      </c>
    </row>
    <row r="20475" spans="1:2">
      <c r="A20475" s="365" t="s">
        <v>20598</v>
      </c>
      <c r="B20475" s="366">
        <v>82784.100000000006</v>
      </c>
    </row>
    <row r="20476" spans="1:2">
      <c r="A20476" s="365" t="s">
        <v>20599</v>
      </c>
      <c r="B20476" s="366">
        <v>64338.71</v>
      </c>
    </row>
    <row r="20477" spans="1:2">
      <c r="A20477" s="365" t="s">
        <v>20600</v>
      </c>
      <c r="B20477" s="366">
        <v>64338.71</v>
      </c>
    </row>
    <row r="20478" spans="1:2">
      <c r="A20478" s="365" t="s">
        <v>20601</v>
      </c>
      <c r="B20478" s="366">
        <v>64570.6</v>
      </c>
    </row>
    <row r="20479" spans="1:2">
      <c r="A20479" s="365" t="s">
        <v>20602</v>
      </c>
      <c r="B20479" s="366">
        <v>64570.6</v>
      </c>
    </row>
    <row r="20480" spans="1:2">
      <c r="A20480" s="365" t="s">
        <v>20603</v>
      </c>
      <c r="B20480" s="366">
        <v>5571.28</v>
      </c>
    </row>
    <row r="20481" spans="1:2">
      <c r="A20481" s="365" t="s">
        <v>20604</v>
      </c>
      <c r="B20481" s="366">
        <v>5571.28</v>
      </c>
    </row>
    <row r="20482" spans="1:2">
      <c r="A20482" s="365" t="s">
        <v>20605</v>
      </c>
      <c r="B20482" s="366">
        <v>5477.8</v>
      </c>
    </row>
    <row r="20483" spans="1:2">
      <c r="A20483" s="365" t="s">
        <v>20606</v>
      </c>
      <c r="B20483" s="366">
        <v>5477.8</v>
      </c>
    </row>
    <row r="20484" spans="1:2">
      <c r="A20484" s="365" t="s">
        <v>20607</v>
      </c>
      <c r="B20484" s="366">
        <v>7397.94</v>
      </c>
    </row>
    <row r="20485" spans="1:2">
      <c r="A20485" s="365" t="s">
        <v>20608</v>
      </c>
      <c r="B20485" s="366">
        <v>7397.94</v>
      </c>
    </row>
    <row r="20486" spans="1:2">
      <c r="A20486" s="365" t="s">
        <v>20609</v>
      </c>
      <c r="B20486" s="366">
        <v>7273.8</v>
      </c>
    </row>
    <row r="20487" spans="1:2">
      <c r="A20487" s="365" t="s">
        <v>20610</v>
      </c>
      <c r="B20487" s="366">
        <v>7273.8</v>
      </c>
    </row>
    <row r="20488" spans="1:2">
      <c r="A20488" s="365" t="s">
        <v>20611</v>
      </c>
      <c r="B20488" s="366">
        <v>9270.25</v>
      </c>
    </row>
    <row r="20489" spans="1:2">
      <c r="A20489" s="365" t="s">
        <v>20612</v>
      </c>
      <c r="B20489" s="366">
        <v>9270.25</v>
      </c>
    </row>
    <row r="20490" spans="1:2">
      <c r="A20490" s="365" t="s">
        <v>20613</v>
      </c>
      <c r="B20490" s="366">
        <v>9114.7000000000007</v>
      </c>
    </row>
    <row r="20491" spans="1:2">
      <c r="A20491" s="365" t="s">
        <v>20614</v>
      </c>
      <c r="B20491" s="366">
        <v>9114.7000000000007</v>
      </c>
    </row>
    <row r="20492" spans="1:2">
      <c r="A20492" s="365" t="s">
        <v>20615</v>
      </c>
      <c r="B20492" s="366">
        <v>11142.57</v>
      </c>
    </row>
    <row r="20493" spans="1:2">
      <c r="A20493" s="365" t="s">
        <v>20616</v>
      </c>
      <c r="B20493" s="366">
        <v>11142.57</v>
      </c>
    </row>
    <row r="20494" spans="1:2">
      <c r="A20494" s="365" t="s">
        <v>20617</v>
      </c>
      <c r="B20494" s="366">
        <v>10955.6</v>
      </c>
    </row>
    <row r="20495" spans="1:2">
      <c r="A20495" s="365" t="s">
        <v>20618</v>
      </c>
      <c r="B20495" s="366">
        <v>10955.6</v>
      </c>
    </row>
    <row r="20496" spans="1:2">
      <c r="A20496" s="365" t="s">
        <v>20619</v>
      </c>
      <c r="B20496" s="366">
        <v>12969.22</v>
      </c>
    </row>
    <row r="20497" spans="1:2">
      <c r="A20497" s="365" t="s">
        <v>20620</v>
      </c>
      <c r="B20497" s="366">
        <v>12969.22</v>
      </c>
    </row>
    <row r="20498" spans="1:2">
      <c r="A20498" s="365" t="s">
        <v>20621</v>
      </c>
      <c r="B20498" s="366">
        <v>12751.6</v>
      </c>
    </row>
    <row r="20499" spans="1:2">
      <c r="A20499" s="365" t="s">
        <v>20622</v>
      </c>
      <c r="B20499" s="366">
        <v>12751.6</v>
      </c>
    </row>
    <row r="20500" spans="1:2">
      <c r="A20500" s="365" t="s">
        <v>20623</v>
      </c>
      <c r="B20500" s="366">
        <v>14841.54</v>
      </c>
    </row>
    <row r="20501" spans="1:2">
      <c r="A20501" s="365" t="s">
        <v>20624</v>
      </c>
      <c r="B20501" s="366">
        <v>14841.54</v>
      </c>
    </row>
    <row r="20502" spans="1:2">
      <c r="A20502" s="365" t="s">
        <v>20625</v>
      </c>
      <c r="B20502" s="366">
        <v>14592.5</v>
      </c>
    </row>
    <row r="20503" spans="1:2">
      <c r="A20503" s="365" t="s">
        <v>20626</v>
      </c>
      <c r="B20503" s="366">
        <v>14592.5</v>
      </c>
    </row>
    <row r="20504" spans="1:2">
      <c r="A20504" s="365" t="s">
        <v>20627</v>
      </c>
      <c r="B20504" s="366">
        <v>16668.189999999999</v>
      </c>
    </row>
    <row r="20505" spans="1:2">
      <c r="A20505" s="365" t="s">
        <v>20628</v>
      </c>
      <c r="B20505" s="366">
        <v>16668.189999999999</v>
      </c>
    </row>
    <row r="20506" spans="1:2">
      <c r="A20506" s="365" t="s">
        <v>20629</v>
      </c>
      <c r="B20506" s="366">
        <v>16388.5</v>
      </c>
    </row>
    <row r="20507" spans="1:2">
      <c r="A20507" s="365" t="s">
        <v>20630</v>
      </c>
      <c r="B20507" s="366">
        <v>16388.5</v>
      </c>
    </row>
    <row r="20508" spans="1:2">
      <c r="A20508" s="365" t="s">
        <v>20631</v>
      </c>
      <c r="B20508" s="366">
        <v>21712.85</v>
      </c>
    </row>
    <row r="20509" spans="1:2">
      <c r="A20509" s="365" t="s">
        <v>20632</v>
      </c>
      <c r="B20509" s="366">
        <v>21712.85</v>
      </c>
    </row>
    <row r="20510" spans="1:2">
      <c r="A20510" s="365" t="s">
        <v>20633</v>
      </c>
      <c r="B20510" s="366">
        <v>22000</v>
      </c>
    </row>
    <row r="20511" spans="1:2">
      <c r="A20511" s="365" t="s">
        <v>20634</v>
      </c>
      <c r="B20511" s="366">
        <v>22000</v>
      </c>
    </row>
    <row r="20512" spans="1:2">
      <c r="A20512" s="365" t="s">
        <v>20635</v>
      </c>
      <c r="B20512" s="366">
        <v>31175.23</v>
      </c>
    </row>
    <row r="20513" spans="1:2">
      <c r="A20513" s="365" t="s">
        <v>20636</v>
      </c>
      <c r="B20513" s="366">
        <v>31175.23</v>
      </c>
    </row>
    <row r="20514" spans="1:2">
      <c r="A20514" s="365" t="s">
        <v>20637</v>
      </c>
      <c r="B20514" s="366">
        <v>31785.5</v>
      </c>
    </row>
    <row r="20515" spans="1:2">
      <c r="A20515" s="365" t="s">
        <v>20638</v>
      </c>
      <c r="B20515" s="366">
        <v>31785.5</v>
      </c>
    </row>
    <row r="20516" spans="1:2">
      <c r="A20516" s="365" t="s">
        <v>20639</v>
      </c>
      <c r="B20516" s="366">
        <v>42434.69</v>
      </c>
    </row>
    <row r="20517" spans="1:2">
      <c r="A20517" s="365" t="s">
        <v>20640</v>
      </c>
      <c r="B20517" s="366">
        <v>42434.69</v>
      </c>
    </row>
    <row r="20518" spans="1:2">
      <c r="A20518" s="365" t="s">
        <v>20641</v>
      </c>
      <c r="B20518" s="366">
        <v>43416</v>
      </c>
    </row>
    <row r="20519" spans="1:2">
      <c r="A20519" s="365" t="s">
        <v>20642</v>
      </c>
      <c r="B20519" s="366">
        <v>43416</v>
      </c>
    </row>
    <row r="20520" spans="1:2">
      <c r="A20520" s="365" t="s">
        <v>20643</v>
      </c>
      <c r="B20520" s="366">
        <v>116.9</v>
      </c>
    </row>
    <row r="20521" spans="1:2">
      <c r="A20521" s="365" t="s">
        <v>20644</v>
      </c>
      <c r="B20521" s="366">
        <v>106.44</v>
      </c>
    </row>
    <row r="20522" spans="1:2">
      <c r="A20522" s="365" t="s">
        <v>20645</v>
      </c>
      <c r="B20522" s="366">
        <v>330.69</v>
      </c>
    </row>
    <row r="20523" spans="1:2">
      <c r="A20523" s="365" t="s">
        <v>20646</v>
      </c>
      <c r="B20523" s="366">
        <v>298.99</v>
      </c>
    </row>
    <row r="20524" spans="1:2">
      <c r="A20524" s="365" t="s">
        <v>20647</v>
      </c>
      <c r="B20524" s="366">
        <v>188.61</v>
      </c>
    </row>
    <row r="20525" spans="1:2">
      <c r="A20525" s="365" t="s">
        <v>20648</v>
      </c>
      <c r="B20525" s="366">
        <v>177.24</v>
      </c>
    </row>
    <row r="20526" spans="1:2">
      <c r="A20526" s="365" t="s">
        <v>20649</v>
      </c>
      <c r="B20526" s="366">
        <v>782.18</v>
      </c>
    </row>
    <row r="20527" spans="1:2">
      <c r="A20527" s="365" t="s">
        <v>20650</v>
      </c>
      <c r="B20527" s="366">
        <v>731</v>
      </c>
    </row>
    <row r="20528" spans="1:2">
      <c r="A20528" s="365" t="s">
        <v>20651</v>
      </c>
      <c r="B20528" s="366">
        <v>893.92</v>
      </c>
    </row>
    <row r="20529" spans="1:2">
      <c r="A20529" s="365" t="s">
        <v>20652</v>
      </c>
      <c r="B20529" s="366">
        <v>835.43</v>
      </c>
    </row>
    <row r="20530" spans="1:2">
      <c r="A20530" s="365" t="s">
        <v>20653</v>
      </c>
      <c r="B20530" s="366">
        <v>1042.9100000000001</v>
      </c>
    </row>
    <row r="20531" spans="1:2">
      <c r="A20531" s="365" t="s">
        <v>20654</v>
      </c>
      <c r="B20531" s="366">
        <v>974.66</v>
      </c>
    </row>
    <row r="20532" spans="1:2">
      <c r="A20532" s="365" t="s">
        <v>20655</v>
      </c>
      <c r="B20532" s="366">
        <v>1251.49</v>
      </c>
    </row>
    <row r="20533" spans="1:2">
      <c r="A20533" s="365" t="s">
        <v>20656</v>
      </c>
      <c r="B20533" s="366">
        <v>1169.5999999999999</v>
      </c>
    </row>
    <row r="20534" spans="1:2">
      <c r="A20534" s="365" t="s">
        <v>20657</v>
      </c>
      <c r="B20534" s="366">
        <v>33.9</v>
      </c>
    </row>
    <row r="20535" spans="1:2">
      <c r="A20535" s="365" t="s">
        <v>20658</v>
      </c>
      <c r="B20535" s="366">
        <v>30.86</v>
      </c>
    </row>
    <row r="20536" spans="1:2">
      <c r="A20536" s="365" t="s">
        <v>20659</v>
      </c>
      <c r="B20536" s="366">
        <v>45.2</v>
      </c>
    </row>
    <row r="20537" spans="1:2">
      <c r="A20537" s="365" t="s">
        <v>20660</v>
      </c>
      <c r="B20537" s="366">
        <v>41.15</v>
      </c>
    </row>
    <row r="20538" spans="1:2">
      <c r="A20538" s="365" t="s">
        <v>20661</v>
      </c>
      <c r="B20538" s="366">
        <v>56.5</v>
      </c>
    </row>
    <row r="20539" spans="1:2">
      <c r="A20539" s="365" t="s">
        <v>20662</v>
      </c>
      <c r="B20539" s="366">
        <v>51.44</v>
      </c>
    </row>
    <row r="20540" spans="1:2">
      <c r="A20540" s="365" t="s">
        <v>20663</v>
      </c>
      <c r="B20540" s="366">
        <v>67.8</v>
      </c>
    </row>
    <row r="20541" spans="1:2">
      <c r="A20541" s="365" t="s">
        <v>20664</v>
      </c>
      <c r="B20541" s="366">
        <v>61.73</v>
      </c>
    </row>
    <row r="20542" spans="1:2">
      <c r="A20542" s="365" t="s">
        <v>20665</v>
      </c>
      <c r="B20542" s="366">
        <v>84.75</v>
      </c>
    </row>
    <row r="20543" spans="1:2">
      <c r="A20543" s="365" t="s">
        <v>20666</v>
      </c>
      <c r="B20543" s="366">
        <v>77.17</v>
      </c>
    </row>
    <row r="20544" spans="1:2">
      <c r="A20544" s="365" t="s">
        <v>20667</v>
      </c>
      <c r="B20544" s="366">
        <v>99.71</v>
      </c>
    </row>
    <row r="20545" spans="1:2">
      <c r="A20545" s="365" t="s">
        <v>20668</v>
      </c>
      <c r="B20545" s="366">
        <v>90.79</v>
      </c>
    </row>
    <row r="20546" spans="1:2">
      <c r="A20546" s="365" t="s">
        <v>20669</v>
      </c>
      <c r="B20546" s="366">
        <v>105.94</v>
      </c>
    </row>
    <row r="20547" spans="1:2">
      <c r="A20547" s="365" t="s">
        <v>20670</v>
      </c>
      <c r="B20547" s="366">
        <v>96.46</v>
      </c>
    </row>
    <row r="20548" spans="1:2">
      <c r="A20548" s="365" t="s">
        <v>20671</v>
      </c>
      <c r="B20548" s="366">
        <v>116.9</v>
      </c>
    </row>
    <row r="20549" spans="1:2">
      <c r="A20549" s="365" t="s">
        <v>20672</v>
      </c>
      <c r="B20549" s="366">
        <v>106.44</v>
      </c>
    </row>
    <row r="20550" spans="1:2">
      <c r="A20550" s="365" t="s">
        <v>20673</v>
      </c>
      <c r="B20550" s="366">
        <v>146.97</v>
      </c>
    </row>
    <row r="20551" spans="1:2">
      <c r="A20551" s="365" t="s">
        <v>20674</v>
      </c>
      <c r="B20551" s="366">
        <v>132.88</v>
      </c>
    </row>
    <row r="20552" spans="1:2">
      <c r="A20552" s="365" t="s">
        <v>20675</v>
      </c>
      <c r="B20552" s="366">
        <v>158.72999999999999</v>
      </c>
    </row>
    <row r="20553" spans="1:2">
      <c r="A20553" s="365" t="s">
        <v>20676</v>
      </c>
      <c r="B20553" s="366">
        <v>143.51</v>
      </c>
    </row>
    <row r="20554" spans="1:2">
      <c r="A20554" s="365" t="s">
        <v>20677</v>
      </c>
      <c r="B20554" s="366">
        <v>172.4</v>
      </c>
    </row>
    <row r="20555" spans="1:2">
      <c r="A20555" s="365" t="s">
        <v>20678</v>
      </c>
      <c r="B20555" s="366">
        <v>155.88</v>
      </c>
    </row>
    <row r="20556" spans="1:2">
      <c r="A20556" s="365" t="s">
        <v>20679</v>
      </c>
      <c r="B20556" s="366">
        <v>360.75</v>
      </c>
    </row>
    <row r="20557" spans="1:2">
      <c r="A20557" s="365" t="s">
        <v>20680</v>
      </c>
      <c r="B20557" s="366">
        <v>326.17</v>
      </c>
    </row>
    <row r="20558" spans="1:2">
      <c r="A20558" s="365" t="s">
        <v>20681</v>
      </c>
      <c r="B20558" s="366">
        <v>440.92</v>
      </c>
    </row>
    <row r="20559" spans="1:2">
      <c r="A20559" s="365" t="s">
        <v>20682</v>
      </c>
      <c r="B20559" s="366">
        <v>398.66</v>
      </c>
    </row>
    <row r="20560" spans="1:2">
      <c r="A20560" s="365" t="s">
        <v>20683</v>
      </c>
      <c r="B20560" s="366">
        <v>440.92</v>
      </c>
    </row>
    <row r="20561" spans="1:2">
      <c r="A20561" s="365" t="s">
        <v>20684</v>
      </c>
      <c r="B20561" s="366">
        <v>398.66</v>
      </c>
    </row>
    <row r="20562" spans="1:2">
      <c r="A20562" s="365" t="s">
        <v>20685</v>
      </c>
      <c r="B20562" s="366">
        <v>782.18</v>
      </c>
    </row>
    <row r="20563" spans="1:2">
      <c r="A20563" s="365" t="s">
        <v>20686</v>
      </c>
      <c r="B20563" s="366">
        <v>731</v>
      </c>
    </row>
    <row r="20564" spans="1:2">
      <c r="A20564" s="365" t="s">
        <v>20687</v>
      </c>
      <c r="B20564" s="366">
        <v>893.92</v>
      </c>
    </row>
    <row r="20565" spans="1:2">
      <c r="A20565" s="365" t="s">
        <v>20688</v>
      </c>
      <c r="B20565" s="366">
        <v>835.43</v>
      </c>
    </row>
    <row r="20566" spans="1:2">
      <c r="A20566" s="365" t="s">
        <v>20689</v>
      </c>
      <c r="B20566" s="366">
        <v>56.5</v>
      </c>
    </row>
    <row r="20567" spans="1:2">
      <c r="A20567" s="365" t="s">
        <v>20690</v>
      </c>
      <c r="B20567" s="366">
        <v>51.44</v>
      </c>
    </row>
    <row r="20568" spans="1:2">
      <c r="A20568" s="365" t="s">
        <v>20691</v>
      </c>
      <c r="B20568" s="366">
        <v>67.8</v>
      </c>
    </row>
    <row r="20569" spans="1:2">
      <c r="A20569" s="365" t="s">
        <v>20692</v>
      </c>
      <c r="B20569" s="366">
        <v>61.73</v>
      </c>
    </row>
    <row r="20570" spans="1:2">
      <c r="A20570" s="365" t="s">
        <v>20693</v>
      </c>
      <c r="B20570" s="366">
        <v>78.84</v>
      </c>
    </row>
    <row r="20571" spans="1:2">
      <c r="A20571" s="365" t="s">
        <v>20694</v>
      </c>
      <c r="B20571" s="366">
        <v>71.78</v>
      </c>
    </row>
    <row r="20572" spans="1:2">
      <c r="A20572" s="365" t="s">
        <v>20695</v>
      </c>
      <c r="B20572" s="366">
        <v>99.71</v>
      </c>
    </row>
    <row r="20573" spans="1:2">
      <c r="A20573" s="365" t="s">
        <v>20696</v>
      </c>
      <c r="B20573" s="366">
        <v>90.79</v>
      </c>
    </row>
    <row r="20574" spans="1:2">
      <c r="A20574" s="365" t="s">
        <v>20697</v>
      </c>
      <c r="B20574" s="366">
        <v>113</v>
      </c>
    </row>
    <row r="20575" spans="1:2">
      <c r="A20575" s="365" t="s">
        <v>20698</v>
      </c>
      <c r="B20575" s="366">
        <v>102.89</v>
      </c>
    </row>
    <row r="20576" spans="1:2">
      <c r="A20576" s="365" t="s">
        <v>20699</v>
      </c>
      <c r="B20576" s="366">
        <v>121.07</v>
      </c>
    </row>
    <row r="20577" spans="1:2">
      <c r="A20577" s="365" t="s">
        <v>20700</v>
      </c>
      <c r="B20577" s="366">
        <v>110.24</v>
      </c>
    </row>
    <row r="20578" spans="1:2">
      <c r="A20578" s="365" t="s">
        <v>20701</v>
      </c>
      <c r="B20578" s="366">
        <v>130.38999999999999</v>
      </c>
    </row>
    <row r="20579" spans="1:2">
      <c r="A20579" s="365" t="s">
        <v>20702</v>
      </c>
      <c r="B20579" s="366">
        <v>118.72</v>
      </c>
    </row>
    <row r="20580" spans="1:2">
      <c r="A20580" s="365" t="s">
        <v>20703</v>
      </c>
      <c r="B20580" s="366">
        <v>396.83</v>
      </c>
    </row>
    <row r="20581" spans="1:2">
      <c r="A20581" s="365" t="s">
        <v>20704</v>
      </c>
      <c r="B20581" s="366">
        <v>358.79</v>
      </c>
    </row>
    <row r="20582" spans="1:2">
      <c r="A20582" s="365" t="s">
        <v>20705</v>
      </c>
      <c r="B20582" s="366">
        <v>566.9</v>
      </c>
    </row>
    <row r="20583" spans="1:2">
      <c r="A20583" s="365" t="s">
        <v>20706</v>
      </c>
      <c r="B20583" s="366">
        <v>512.55999999999995</v>
      </c>
    </row>
    <row r="20584" spans="1:2">
      <c r="A20584" s="365" t="s">
        <v>20707</v>
      </c>
      <c r="B20584" s="366">
        <v>893.92</v>
      </c>
    </row>
    <row r="20585" spans="1:2">
      <c r="A20585" s="365" t="s">
        <v>20708</v>
      </c>
      <c r="B20585" s="366">
        <v>835.43</v>
      </c>
    </row>
    <row r="20586" spans="1:2">
      <c r="A20586" s="365" t="s">
        <v>20709</v>
      </c>
      <c r="B20586" s="366">
        <v>1042.9100000000001</v>
      </c>
    </row>
    <row r="20587" spans="1:2">
      <c r="A20587" s="365" t="s">
        <v>20710</v>
      </c>
      <c r="B20587" s="366">
        <v>974.66</v>
      </c>
    </row>
    <row r="20588" spans="1:2">
      <c r="A20588" s="365" t="s">
        <v>20711</v>
      </c>
      <c r="B20588" s="366">
        <v>1251.49</v>
      </c>
    </row>
    <row r="20589" spans="1:2">
      <c r="A20589" s="365" t="s">
        <v>20712</v>
      </c>
      <c r="B20589" s="366">
        <v>1169.5999999999999</v>
      </c>
    </row>
    <row r="20590" spans="1:2">
      <c r="A20590" s="365" t="s">
        <v>20713</v>
      </c>
      <c r="B20590" s="366">
        <v>1422.15</v>
      </c>
    </row>
    <row r="20591" spans="1:2">
      <c r="A20591" s="365" t="s">
        <v>20714</v>
      </c>
      <c r="B20591" s="366">
        <v>1329.09</v>
      </c>
    </row>
    <row r="20592" spans="1:2">
      <c r="A20592" s="365" t="s">
        <v>20715</v>
      </c>
      <c r="B20592" s="366">
        <v>1840.43</v>
      </c>
    </row>
    <row r="20593" spans="1:2">
      <c r="A20593" s="365" t="s">
        <v>20716</v>
      </c>
      <c r="B20593" s="366">
        <v>1720</v>
      </c>
    </row>
    <row r="20594" spans="1:2">
      <c r="A20594" s="365" t="s">
        <v>20717</v>
      </c>
      <c r="B20594" s="366">
        <v>1422.15</v>
      </c>
    </row>
    <row r="20595" spans="1:2">
      <c r="A20595" s="365" t="s">
        <v>20718</v>
      </c>
      <c r="B20595" s="366">
        <v>1329.09</v>
      </c>
    </row>
    <row r="20596" spans="1:2">
      <c r="A20596" s="365" t="s">
        <v>20719</v>
      </c>
      <c r="B20596" s="366">
        <v>1840.43</v>
      </c>
    </row>
    <row r="20597" spans="1:2">
      <c r="A20597" s="365" t="s">
        <v>20720</v>
      </c>
      <c r="B20597" s="366">
        <v>1720</v>
      </c>
    </row>
    <row r="20598" spans="1:2">
      <c r="A20598" s="365" t="s">
        <v>20721</v>
      </c>
      <c r="B20598" s="366">
        <v>1646.7</v>
      </c>
    </row>
    <row r="20599" spans="1:2">
      <c r="A20599" s="365" t="s">
        <v>20722</v>
      </c>
      <c r="B20599" s="366">
        <v>1538.95</v>
      </c>
    </row>
    <row r="20600" spans="1:2">
      <c r="A20600" s="365" t="s">
        <v>20723</v>
      </c>
      <c r="B20600" s="366">
        <v>2018.53</v>
      </c>
    </row>
    <row r="20601" spans="1:2">
      <c r="A20601" s="365" t="s">
        <v>20724</v>
      </c>
      <c r="B20601" s="366">
        <v>1886.45</v>
      </c>
    </row>
    <row r="20602" spans="1:2">
      <c r="A20602" s="365" t="s">
        <v>20725</v>
      </c>
      <c r="B20602" s="366">
        <v>1646.7</v>
      </c>
    </row>
    <row r="20603" spans="1:2">
      <c r="A20603" s="365" t="s">
        <v>20726</v>
      </c>
      <c r="B20603" s="366">
        <v>1538.95</v>
      </c>
    </row>
    <row r="20604" spans="1:2">
      <c r="A20604" s="365" t="s">
        <v>20727</v>
      </c>
      <c r="B20604" s="366">
        <v>2234.8000000000002</v>
      </c>
    </row>
    <row r="20605" spans="1:2">
      <c r="A20605" s="365" t="s">
        <v>20728</v>
      </c>
      <c r="B20605" s="366">
        <v>2088.5700000000002</v>
      </c>
    </row>
    <row r="20606" spans="1:2">
      <c r="A20606" s="365" t="s">
        <v>20729</v>
      </c>
      <c r="B20606" s="366">
        <v>1840.43</v>
      </c>
    </row>
    <row r="20607" spans="1:2">
      <c r="A20607" s="365" t="s">
        <v>20730</v>
      </c>
      <c r="B20607" s="366">
        <v>1720</v>
      </c>
    </row>
    <row r="20608" spans="1:2">
      <c r="A20608" s="365" t="s">
        <v>20731</v>
      </c>
      <c r="B20608" s="366">
        <v>2844.3</v>
      </c>
    </row>
    <row r="20609" spans="1:2">
      <c r="A20609" s="365" t="s">
        <v>20732</v>
      </c>
      <c r="B20609" s="366">
        <v>2658.19</v>
      </c>
    </row>
    <row r="20610" spans="1:2">
      <c r="A20610" s="365" t="s">
        <v>20733</v>
      </c>
      <c r="B20610" s="366">
        <v>2234.8000000000002</v>
      </c>
    </row>
    <row r="20611" spans="1:2">
      <c r="A20611" s="365" t="s">
        <v>20734</v>
      </c>
      <c r="B20611" s="366">
        <v>2088.5700000000002</v>
      </c>
    </row>
    <row r="20612" spans="1:2">
      <c r="A20612" s="365" t="s">
        <v>20735</v>
      </c>
      <c r="B20612" s="366">
        <v>3476.36</v>
      </c>
    </row>
    <row r="20613" spans="1:2">
      <c r="A20613" s="365" t="s">
        <v>20736</v>
      </c>
      <c r="B20613" s="366">
        <v>3248.89</v>
      </c>
    </row>
    <row r="20614" spans="1:2">
      <c r="A20614" s="365" t="s">
        <v>20737</v>
      </c>
      <c r="B20614" s="366">
        <v>2607.27</v>
      </c>
    </row>
    <row r="20615" spans="1:2">
      <c r="A20615" s="365" t="s">
        <v>20738</v>
      </c>
      <c r="B20615" s="366">
        <v>2436.67</v>
      </c>
    </row>
    <row r="20616" spans="1:2">
      <c r="A20616" s="365" t="s">
        <v>20739</v>
      </c>
      <c r="B20616" s="366">
        <v>3910.91</v>
      </c>
    </row>
    <row r="20617" spans="1:2">
      <c r="A20617" s="365" t="s">
        <v>20740</v>
      </c>
      <c r="B20617" s="366">
        <v>3655.01</v>
      </c>
    </row>
    <row r="20618" spans="1:2">
      <c r="A20618" s="365" t="s">
        <v>20741</v>
      </c>
      <c r="B20618" s="366">
        <v>2939.03</v>
      </c>
    </row>
    <row r="20619" spans="1:2">
      <c r="A20619" s="365" t="s">
        <v>20742</v>
      </c>
      <c r="B20619" s="366">
        <v>2665.83</v>
      </c>
    </row>
    <row r="20620" spans="1:2">
      <c r="A20620" s="365" t="s">
        <v>20743</v>
      </c>
      <c r="B20620" s="366">
        <v>2285.91</v>
      </c>
    </row>
    <row r="20621" spans="1:2">
      <c r="A20621" s="365" t="s">
        <v>20744</v>
      </c>
      <c r="B20621" s="366">
        <v>2073.42</v>
      </c>
    </row>
    <row r="20622" spans="1:2">
      <c r="A20622" s="365" t="s">
        <v>20745</v>
      </c>
      <c r="B20622" s="366">
        <v>1788.97</v>
      </c>
    </row>
    <row r="20623" spans="1:2">
      <c r="A20623" s="365" t="s">
        <v>20746</v>
      </c>
      <c r="B20623" s="366">
        <v>1622.68</v>
      </c>
    </row>
    <row r="20624" spans="1:2">
      <c r="A20624" s="365" t="s">
        <v>20747</v>
      </c>
      <c r="B20624" s="366">
        <v>2285.91</v>
      </c>
    </row>
    <row r="20625" spans="1:2">
      <c r="A20625" s="365" t="s">
        <v>20748</v>
      </c>
      <c r="B20625" s="366">
        <v>2073.42</v>
      </c>
    </row>
    <row r="20626" spans="1:2">
      <c r="A20626" s="365" t="s">
        <v>20749</v>
      </c>
      <c r="B20626" s="366">
        <v>2285.91</v>
      </c>
    </row>
    <row r="20627" spans="1:2">
      <c r="A20627" s="365" t="s">
        <v>20750</v>
      </c>
      <c r="B20627" s="366">
        <v>2073.42</v>
      </c>
    </row>
    <row r="20628" spans="1:2">
      <c r="A20628" s="365" t="s">
        <v>20751</v>
      </c>
      <c r="B20628" s="366">
        <v>2939.03</v>
      </c>
    </row>
    <row r="20629" spans="1:2">
      <c r="A20629" s="365" t="s">
        <v>20752</v>
      </c>
      <c r="B20629" s="366">
        <v>2665.83</v>
      </c>
    </row>
    <row r="20630" spans="1:2">
      <c r="A20630" s="365" t="s">
        <v>20753</v>
      </c>
      <c r="B20630" s="366">
        <v>4571.82</v>
      </c>
    </row>
    <row r="20631" spans="1:2">
      <c r="A20631" s="365" t="s">
        <v>20754</v>
      </c>
      <c r="B20631" s="366">
        <v>4146.8500000000004</v>
      </c>
    </row>
    <row r="20632" spans="1:2">
      <c r="A20632" s="365" t="s">
        <v>20755</v>
      </c>
      <c r="B20632" s="366">
        <v>4571.82</v>
      </c>
    </row>
    <row r="20633" spans="1:2">
      <c r="A20633" s="365" t="s">
        <v>20756</v>
      </c>
      <c r="B20633" s="366">
        <v>4146.8500000000004</v>
      </c>
    </row>
    <row r="20634" spans="1:2">
      <c r="A20634" s="365" t="s">
        <v>20757</v>
      </c>
      <c r="B20634" s="366">
        <v>9926.06</v>
      </c>
    </row>
    <row r="20635" spans="1:2">
      <c r="A20635" s="365" t="s">
        <v>20758</v>
      </c>
      <c r="B20635" s="366">
        <v>9004.85</v>
      </c>
    </row>
    <row r="20636" spans="1:2">
      <c r="A20636" s="365" t="s">
        <v>20759</v>
      </c>
      <c r="B20636" s="366">
        <v>10286.61</v>
      </c>
    </row>
    <row r="20637" spans="1:2">
      <c r="A20637" s="365" t="s">
        <v>20760</v>
      </c>
      <c r="B20637" s="366">
        <v>9330.41</v>
      </c>
    </row>
    <row r="20638" spans="1:2">
      <c r="A20638" s="365" t="s">
        <v>20761</v>
      </c>
      <c r="B20638" s="366">
        <v>93.86</v>
      </c>
    </row>
    <row r="20639" spans="1:2">
      <c r="A20639" s="365" t="s">
        <v>20762</v>
      </c>
      <c r="B20639" s="366">
        <v>92</v>
      </c>
    </row>
    <row r="20640" spans="1:2">
      <c r="A20640" s="365" t="s">
        <v>20763</v>
      </c>
      <c r="B20640" s="366">
        <v>33.54</v>
      </c>
    </row>
    <row r="20641" spans="1:2">
      <c r="A20641" s="365" t="s">
        <v>20764</v>
      </c>
      <c r="B20641" s="366">
        <v>31.71</v>
      </c>
    </row>
    <row r="20642" spans="1:2">
      <c r="A20642" s="365" t="s">
        <v>20765</v>
      </c>
      <c r="B20642" s="366">
        <v>98.54</v>
      </c>
    </row>
    <row r="20643" spans="1:2">
      <c r="A20643" s="365" t="s">
        <v>20766</v>
      </c>
      <c r="B20643" s="366">
        <v>95.79</v>
      </c>
    </row>
    <row r="20644" spans="1:2">
      <c r="A20644" s="365" t="s">
        <v>20767</v>
      </c>
      <c r="B20644" s="366">
        <v>9.39</v>
      </c>
    </row>
    <row r="20645" spans="1:2">
      <c r="A20645" s="365" t="s">
        <v>20768</v>
      </c>
      <c r="B20645" s="366">
        <v>9.11</v>
      </c>
    </row>
    <row r="20646" spans="1:2">
      <c r="A20646" s="365" t="s">
        <v>20769</v>
      </c>
      <c r="B20646" s="366">
        <v>118.5</v>
      </c>
    </row>
    <row r="20647" spans="1:2">
      <c r="A20647" s="365" t="s">
        <v>20770</v>
      </c>
      <c r="B20647" s="366">
        <v>118.5</v>
      </c>
    </row>
    <row r="20648" spans="1:2">
      <c r="A20648" s="365" t="s">
        <v>20771</v>
      </c>
      <c r="B20648" s="366">
        <v>0.57999999999999996</v>
      </c>
    </row>
    <row r="20649" spans="1:2">
      <c r="A20649" s="365" t="s">
        <v>20772</v>
      </c>
      <c r="B20649" s="366">
        <v>0.57999999999999996</v>
      </c>
    </row>
    <row r="20650" spans="1:2">
      <c r="A20650" s="365" t="s">
        <v>20773</v>
      </c>
      <c r="B20650" s="366">
        <v>135.13999999999999</v>
      </c>
    </row>
    <row r="20651" spans="1:2">
      <c r="A20651" s="365" t="s">
        <v>20774</v>
      </c>
      <c r="B20651" s="366">
        <v>135.13999999999999</v>
      </c>
    </row>
    <row r="20652" spans="1:2">
      <c r="A20652" s="365" t="s">
        <v>20775</v>
      </c>
      <c r="B20652" s="366">
        <v>129.54</v>
      </c>
    </row>
    <row r="20653" spans="1:2">
      <c r="A20653" s="365" t="s">
        <v>20776</v>
      </c>
      <c r="B20653" s="366">
        <v>129.54</v>
      </c>
    </row>
    <row r="20654" spans="1:2">
      <c r="A20654" s="365" t="s">
        <v>20777</v>
      </c>
      <c r="B20654" s="366">
        <v>129.94</v>
      </c>
    </row>
    <row r="20655" spans="1:2">
      <c r="A20655" s="365" t="s">
        <v>20778</v>
      </c>
      <c r="B20655" s="366">
        <v>129.94</v>
      </c>
    </row>
    <row r="20656" spans="1:2">
      <c r="A20656" s="365" t="s">
        <v>20779</v>
      </c>
      <c r="B20656" s="366">
        <v>129.05000000000001</v>
      </c>
    </row>
    <row r="20657" spans="1:2">
      <c r="A20657" s="365" t="s">
        <v>20780</v>
      </c>
      <c r="B20657" s="366">
        <v>129.05000000000001</v>
      </c>
    </row>
    <row r="20658" spans="1:2">
      <c r="A20658" s="365" t="s">
        <v>20781</v>
      </c>
      <c r="B20658" s="366">
        <v>96.04</v>
      </c>
    </row>
    <row r="20659" spans="1:2">
      <c r="A20659" s="365" t="s">
        <v>20782</v>
      </c>
      <c r="B20659" s="366">
        <v>96.04</v>
      </c>
    </row>
    <row r="20660" spans="1:2">
      <c r="A20660" s="365" t="s">
        <v>20783</v>
      </c>
      <c r="B20660" s="366">
        <v>98.28</v>
      </c>
    </row>
    <row r="20661" spans="1:2">
      <c r="A20661" s="365" t="s">
        <v>20784</v>
      </c>
      <c r="B20661" s="366">
        <v>98.28</v>
      </c>
    </row>
    <row r="20662" spans="1:2">
      <c r="A20662" s="365" t="s">
        <v>20785</v>
      </c>
      <c r="B20662" s="366">
        <v>129.74</v>
      </c>
    </row>
    <row r="20663" spans="1:2">
      <c r="A20663" s="365" t="s">
        <v>20786</v>
      </c>
      <c r="B20663" s="366">
        <v>129.74</v>
      </c>
    </row>
    <row r="20664" spans="1:2">
      <c r="A20664" s="365" t="s">
        <v>20787</v>
      </c>
      <c r="B20664" s="366">
        <v>142.32</v>
      </c>
    </row>
    <row r="20665" spans="1:2">
      <c r="A20665" s="365" t="s">
        <v>20788</v>
      </c>
      <c r="B20665" s="366">
        <v>142.32</v>
      </c>
    </row>
    <row r="20666" spans="1:2">
      <c r="A20666" s="365" t="s">
        <v>20789</v>
      </c>
      <c r="B20666" s="366">
        <v>79</v>
      </c>
    </row>
    <row r="20667" spans="1:2">
      <c r="A20667" s="365" t="s">
        <v>20790</v>
      </c>
      <c r="B20667" s="366">
        <v>79</v>
      </c>
    </row>
    <row r="20668" spans="1:2">
      <c r="A20668" s="365" t="s">
        <v>20791</v>
      </c>
      <c r="B20668" s="366">
        <v>92.77</v>
      </c>
    </row>
    <row r="20669" spans="1:2">
      <c r="A20669" s="365" t="s">
        <v>20792</v>
      </c>
      <c r="B20669" s="366">
        <v>92.77</v>
      </c>
    </row>
    <row r="20670" spans="1:2">
      <c r="A20670" s="365" t="s">
        <v>20793</v>
      </c>
      <c r="B20670" s="366">
        <v>142.80000000000001</v>
      </c>
    </row>
    <row r="20671" spans="1:2">
      <c r="A20671" s="365" t="s">
        <v>20794</v>
      </c>
      <c r="B20671" s="366">
        <v>142.80000000000001</v>
      </c>
    </row>
    <row r="20672" spans="1:2">
      <c r="A20672" s="365" t="s">
        <v>20795</v>
      </c>
      <c r="B20672" s="366">
        <v>71.760000000000005</v>
      </c>
    </row>
    <row r="20673" spans="1:2">
      <c r="A20673" s="365" t="s">
        <v>20796</v>
      </c>
      <c r="B20673" s="366">
        <v>71.760000000000005</v>
      </c>
    </row>
    <row r="20674" spans="1:2">
      <c r="A20674" s="365" t="s">
        <v>20797</v>
      </c>
      <c r="B20674" s="366">
        <v>1228.67</v>
      </c>
    </row>
    <row r="20675" spans="1:2">
      <c r="A20675" s="365" t="s">
        <v>20798</v>
      </c>
      <c r="B20675" s="366">
        <v>1221.49</v>
      </c>
    </row>
    <row r="20676" spans="1:2">
      <c r="A20676" s="365" t="s">
        <v>20799</v>
      </c>
      <c r="B20676" s="366">
        <v>489.58</v>
      </c>
    </row>
    <row r="20677" spans="1:2">
      <c r="A20677" s="365" t="s">
        <v>20800</v>
      </c>
      <c r="B20677" s="366">
        <v>482.4</v>
      </c>
    </row>
    <row r="20678" spans="1:2">
      <c r="A20678" s="365" t="s">
        <v>20801</v>
      </c>
      <c r="B20678" s="366">
        <v>911.02</v>
      </c>
    </row>
    <row r="20679" spans="1:2">
      <c r="A20679" s="365" t="s">
        <v>20802</v>
      </c>
      <c r="B20679" s="366">
        <v>911.02</v>
      </c>
    </row>
    <row r="20680" spans="1:2">
      <c r="A20680" s="365" t="s">
        <v>20803</v>
      </c>
      <c r="B20680" s="366">
        <v>1222.42</v>
      </c>
    </row>
    <row r="20681" spans="1:2">
      <c r="A20681" s="365" t="s">
        <v>20804</v>
      </c>
      <c r="B20681" s="366">
        <v>1215.24</v>
      </c>
    </row>
    <row r="20682" spans="1:2">
      <c r="A20682" s="365" t="s">
        <v>20805</v>
      </c>
      <c r="B20682" s="366">
        <v>935.56</v>
      </c>
    </row>
    <row r="20683" spans="1:2">
      <c r="A20683" s="365" t="s">
        <v>20806</v>
      </c>
      <c r="B20683" s="366">
        <v>935.56</v>
      </c>
    </row>
    <row r="20684" spans="1:2">
      <c r="A20684" s="365" t="s">
        <v>20807</v>
      </c>
      <c r="B20684" s="366">
        <v>3.51</v>
      </c>
    </row>
    <row r="20685" spans="1:2">
      <c r="A20685" s="365" t="s">
        <v>20808</v>
      </c>
      <c r="B20685" s="366">
        <v>3.51</v>
      </c>
    </row>
    <row r="20686" spans="1:2">
      <c r="A20686" s="365" t="s">
        <v>20809</v>
      </c>
      <c r="B20686" s="366">
        <v>8.35</v>
      </c>
    </row>
    <row r="20687" spans="1:2">
      <c r="A20687" s="365" t="s">
        <v>20810</v>
      </c>
      <c r="B20687" s="366">
        <v>8.35</v>
      </c>
    </row>
    <row r="20688" spans="1:2">
      <c r="A20688" s="365" t="s">
        <v>20811</v>
      </c>
      <c r="B20688" s="366">
        <v>1115.78</v>
      </c>
    </row>
    <row r="20689" spans="1:2">
      <c r="A20689" s="365" t="s">
        <v>20812</v>
      </c>
      <c r="B20689" s="366">
        <v>1115.78</v>
      </c>
    </row>
    <row r="20690" spans="1:2">
      <c r="A20690" s="365" t="s">
        <v>20813</v>
      </c>
      <c r="B20690" s="366">
        <v>552</v>
      </c>
    </row>
    <row r="20691" spans="1:2">
      <c r="A20691" s="365" t="s">
        <v>20814</v>
      </c>
      <c r="B20691" s="366">
        <v>552</v>
      </c>
    </row>
    <row r="20692" spans="1:2">
      <c r="A20692" s="365" t="s">
        <v>20815</v>
      </c>
      <c r="B20692" s="366">
        <v>8.61</v>
      </c>
    </row>
    <row r="20693" spans="1:2">
      <c r="A20693" s="365" t="s">
        <v>20816</v>
      </c>
      <c r="B20693" s="366">
        <v>8.61</v>
      </c>
    </row>
    <row r="20694" spans="1:2">
      <c r="A20694" s="365" t="s">
        <v>20817</v>
      </c>
      <c r="B20694" s="366">
        <v>2.27</v>
      </c>
    </row>
    <row r="20695" spans="1:2">
      <c r="A20695" s="365" t="s">
        <v>20818</v>
      </c>
      <c r="B20695" s="366">
        <v>2.27</v>
      </c>
    </row>
    <row r="20696" spans="1:2">
      <c r="A20696" s="365" t="s">
        <v>20819</v>
      </c>
      <c r="B20696" s="366">
        <v>782.04</v>
      </c>
    </row>
    <row r="20697" spans="1:2">
      <c r="A20697" s="365" t="s">
        <v>20820</v>
      </c>
      <c r="B20697" s="366">
        <v>779.91</v>
      </c>
    </row>
    <row r="20698" spans="1:2">
      <c r="A20698" s="365" t="s">
        <v>20821</v>
      </c>
      <c r="B20698" s="366">
        <v>5.81</v>
      </c>
    </row>
    <row r="20699" spans="1:2">
      <c r="A20699" s="365" t="s">
        <v>20822</v>
      </c>
      <c r="B20699" s="366">
        <v>5.81</v>
      </c>
    </row>
    <row r="20700" spans="1:2">
      <c r="A20700" s="365" t="s">
        <v>20823</v>
      </c>
      <c r="B20700" s="366">
        <v>14.56</v>
      </c>
    </row>
    <row r="20701" spans="1:2">
      <c r="A20701" s="365" t="s">
        <v>20824</v>
      </c>
      <c r="B20701" s="366">
        <v>14.56</v>
      </c>
    </row>
    <row r="20702" spans="1:2">
      <c r="A20702" s="365" t="s">
        <v>20825</v>
      </c>
      <c r="B20702" s="366">
        <v>16.02</v>
      </c>
    </row>
    <row r="20703" spans="1:2">
      <c r="A20703" s="365" t="s">
        <v>20826</v>
      </c>
      <c r="B20703" s="366">
        <v>16.02</v>
      </c>
    </row>
    <row r="20704" spans="1:2">
      <c r="A20704" s="365" t="s">
        <v>20827</v>
      </c>
      <c r="B20704" s="366">
        <v>20.84</v>
      </c>
    </row>
    <row r="20705" spans="1:2">
      <c r="A20705" s="365" t="s">
        <v>20828</v>
      </c>
      <c r="B20705" s="366">
        <v>20.84</v>
      </c>
    </row>
    <row r="20706" spans="1:2">
      <c r="A20706" s="365" t="s">
        <v>20829</v>
      </c>
      <c r="B20706" s="366">
        <v>4549.2</v>
      </c>
    </row>
    <row r="20707" spans="1:2">
      <c r="A20707" s="365" t="s">
        <v>20830</v>
      </c>
      <c r="B20707" s="366">
        <v>4549.2</v>
      </c>
    </row>
    <row r="20708" spans="1:2">
      <c r="A20708" s="365" t="s">
        <v>20831</v>
      </c>
      <c r="B20708" s="366">
        <v>4115.3999999999996</v>
      </c>
    </row>
    <row r="20709" spans="1:2">
      <c r="A20709" s="365" t="s">
        <v>20832</v>
      </c>
      <c r="B20709" s="366">
        <v>4115.3999999999996</v>
      </c>
    </row>
    <row r="20710" spans="1:2">
      <c r="A20710" s="365" t="s">
        <v>20833</v>
      </c>
      <c r="B20710" s="366">
        <v>4099.2</v>
      </c>
    </row>
    <row r="20711" spans="1:2">
      <c r="A20711" s="365" t="s">
        <v>20834</v>
      </c>
      <c r="B20711" s="366">
        <v>4099.2</v>
      </c>
    </row>
    <row r="20712" spans="1:2">
      <c r="A20712" s="365" t="s">
        <v>20835</v>
      </c>
      <c r="B20712" s="366">
        <v>4085.2</v>
      </c>
    </row>
    <row r="20713" spans="1:2">
      <c r="A20713" s="365" t="s">
        <v>20836</v>
      </c>
      <c r="B20713" s="366">
        <v>4085.2</v>
      </c>
    </row>
    <row r="20714" spans="1:2">
      <c r="A20714" s="365" t="s">
        <v>20837</v>
      </c>
      <c r="B20714" s="366">
        <v>8617.2000000000007</v>
      </c>
    </row>
    <row r="20715" spans="1:2">
      <c r="A20715" s="365" t="s">
        <v>20838</v>
      </c>
      <c r="B20715" s="366">
        <v>8617.2000000000007</v>
      </c>
    </row>
    <row r="20716" spans="1:2">
      <c r="A20716" s="365" t="s">
        <v>20839</v>
      </c>
      <c r="B20716" s="366">
        <v>5945.3</v>
      </c>
    </row>
    <row r="20717" spans="1:2">
      <c r="A20717" s="365" t="s">
        <v>20840</v>
      </c>
      <c r="B20717" s="366">
        <v>5945.3</v>
      </c>
    </row>
    <row r="20718" spans="1:2">
      <c r="A20718" s="365" t="s">
        <v>20841</v>
      </c>
      <c r="B20718" s="366">
        <v>5865.8</v>
      </c>
    </row>
    <row r="20719" spans="1:2">
      <c r="A20719" s="365" t="s">
        <v>20842</v>
      </c>
      <c r="B20719" s="366">
        <v>5865.8</v>
      </c>
    </row>
    <row r="20720" spans="1:2">
      <c r="A20720" s="365" t="s">
        <v>20843</v>
      </c>
      <c r="B20720" s="366">
        <v>70</v>
      </c>
    </row>
    <row r="20721" spans="1:2">
      <c r="A20721" s="365" t="s">
        <v>20844</v>
      </c>
      <c r="B20721" s="366">
        <v>70</v>
      </c>
    </row>
    <row r="20722" spans="1:2">
      <c r="A20722" s="365" t="s">
        <v>20845</v>
      </c>
      <c r="B20722" s="366">
        <v>34.65</v>
      </c>
    </row>
    <row r="20723" spans="1:2">
      <c r="A20723" s="365" t="s">
        <v>20846</v>
      </c>
      <c r="B20723" s="366">
        <v>34.65</v>
      </c>
    </row>
    <row r="20724" spans="1:2">
      <c r="A20724" s="365" t="s">
        <v>20847</v>
      </c>
      <c r="B20724" s="366">
        <v>6</v>
      </c>
    </row>
    <row r="20725" spans="1:2">
      <c r="A20725" s="365" t="s">
        <v>20848</v>
      </c>
      <c r="B20725" s="366">
        <v>5.28</v>
      </c>
    </row>
    <row r="20726" spans="1:2">
      <c r="A20726" s="365" t="s">
        <v>20849</v>
      </c>
      <c r="B20726" s="366">
        <v>2500</v>
      </c>
    </row>
    <row r="20727" spans="1:2">
      <c r="A20727" s="365" t="s">
        <v>20850</v>
      </c>
      <c r="B20727" s="366">
        <v>2500</v>
      </c>
    </row>
    <row r="20728" spans="1:2">
      <c r="A20728" s="365" t="s">
        <v>20851</v>
      </c>
      <c r="B20728" s="366">
        <v>0.62</v>
      </c>
    </row>
    <row r="20729" spans="1:2">
      <c r="A20729" s="365" t="s">
        <v>20852</v>
      </c>
      <c r="B20729" s="366">
        <v>0.54</v>
      </c>
    </row>
    <row r="20730" spans="1:2">
      <c r="A20730" s="365" t="s">
        <v>20853</v>
      </c>
      <c r="B20730" s="366">
        <v>8.35</v>
      </c>
    </row>
    <row r="20731" spans="1:2">
      <c r="A20731" s="365" t="s">
        <v>20854</v>
      </c>
      <c r="B20731" s="366">
        <v>7.38</v>
      </c>
    </row>
    <row r="20732" spans="1:2">
      <c r="A20732" s="365" t="s">
        <v>20855</v>
      </c>
      <c r="B20732" s="366">
        <v>89.76</v>
      </c>
    </row>
    <row r="20733" spans="1:2">
      <c r="A20733" s="365" t="s">
        <v>20856</v>
      </c>
      <c r="B20733" s="366">
        <v>77.89</v>
      </c>
    </row>
    <row r="20734" spans="1:2">
      <c r="A20734" s="365" t="s">
        <v>20857</v>
      </c>
      <c r="B20734" s="366">
        <v>4332.6000000000004</v>
      </c>
    </row>
    <row r="20735" spans="1:2">
      <c r="A20735" s="365" t="s">
        <v>20858</v>
      </c>
      <c r="B20735" s="366">
        <v>4332.6000000000004</v>
      </c>
    </row>
    <row r="20736" spans="1:2">
      <c r="A20736" s="365" t="s">
        <v>20859</v>
      </c>
      <c r="B20736" s="366">
        <v>3919.4</v>
      </c>
    </row>
    <row r="20737" spans="1:2">
      <c r="A20737" s="365" t="s">
        <v>20860</v>
      </c>
      <c r="B20737" s="366">
        <v>3919.4</v>
      </c>
    </row>
    <row r="20738" spans="1:2">
      <c r="A20738" s="365" t="s">
        <v>20861</v>
      </c>
      <c r="B20738" s="366">
        <v>3904</v>
      </c>
    </row>
    <row r="20739" spans="1:2">
      <c r="A20739" s="365" t="s">
        <v>20862</v>
      </c>
      <c r="B20739" s="366">
        <v>3904</v>
      </c>
    </row>
    <row r="20740" spans="1:2">
      <c r="A20740" s="365" t="s">
        <v>20863</v>
      </c>
      <c r="B20740" s="366">
        <v>3890.7</v>
      </c>
    </row>
    <row r="20741" spans="1:2">
      <c r="A20741" s="365" t="s">
        <v>20864</v>
      </c>
      <c r="B20741" s="366">
        <v>3890.7</v>
      </c>
    </row>
    <row r="20742" spans="1:2">
      <c r="A20742" s="365" t="s">
        <v>20865</v>
      </c>
      <c r="B20742" s="366">
        <v>8206.7999999999993</v>
      </c>
    </row>
    <row r="20743" spans="1:2">
      <c r="A20743" s="365" t="s">
        <v>20866</v>
      </c>
      <c r="B20743" s="366">
        <v>8206.7999999999993</v>
      </c>
    </row>
    <row r="20744" spans="1:2">
      <c r="A20744" s="365" t="s">
        <v>20867</v>
      </c>
      <c r="B20744" s="366">
        <v>5662.2</v>
      </c>
    </row>
    <row r="20745" spans="1:2">
      <c r="A20745" s="365" t="s">
        <v>20868</v>
      </c>
      <c r="B20745" s="366">
        <v>5662.2</v>
      </c>
    </row>
    <row r="20746" spans="1:2">
      <c r="A20746" s="365" t="s">
        <v>20869</v>
      </c>
      <c r="B20746" s="366">
        <v>5586.5</v>
      </c>
    </row>
    <row r="20747" spans="1:2">
      <c r="A20747" s="365" t="s">
        <v>20870</v>
      </c>
      <c r="B20747" s="366">
        <v>5586.5</v>
      </c>
    </row>
    <row r="20748" spans="1:2">
      <c r="A20748" s="365" t="s">
        <v>20871</v>
      </c>
      <c r="B20748" s="366">
        <v>96.56</v>
      </c>
    </row>
    <row r="20749" spans="1:2">
      <c r="A20749" s="365" t="s">
        <v>20872</v>
      </c>
      <c r="B20749" s="366">
        <v>96.56</v>
      </c>
    </row>
    <row r="20750" spans="1:2">
      <c r="A20750" s="365" t="s">
        <v>20873</v>
      </c>
      <c r="B20750" s="366">
        <v>87.17</v>
      </c>
    </row>
    <row r="20751" spans="1:2">
      <c r="A20751" s="365" t="s">
        <v>20874</v>
      </c>
      <c r="B20751" s="366">
        <v>87.17</v>
      </c>
    </row>
    <row r="20752" spans="1:2">
      <c r="A20752" s="365" t="s">
        <v>20875</v>
      </c>
      <c r="B20752" s="366">
        <v>79.2</v>
      </c>
    </row>
    <row r="20753" spans="1:2">
      <c r="A20753" s="365" t="s">
        <v>20876</v>
      </c>
      <c r="B20753" s="366">
        <v>79.2</v>
      </c>
    </row>
    <row r="20754" spans="1:2">
      <c r="A20754" s="365" t="s">
        <v>20877</v>
      </c>
      <c r="B20754" s="366">
        <v>51.48</v>
      </c>
    </row>
    <row r="20755" spans="1:2">
      <c r="A20755" s="365" t="s">
        <v>20878</v>
      </c>
      <c r="B20755" s="366">
        <v>51.48</v>
      </c>
    </row>
    <row r="20756" spans="1:2">
      <c r="A20756" s="365" t="s">
        <v>20879</v>
      </c>
      <c r="B20756" s="366">
        <v>99.12</v>
      </c>
    </row>
    <row r="20757" spans="1:2">
      <c r="A20757" s="365" t="s">
        <v>20880</v>
      </c>
      <c r="B20757" s="366">
        <v>99.12</v>
      </c>
    </row>
    <row r="20758" spans="1:2">
      <c r="A20758" s="365" t="s">
        <v>20881</v>
      </c>
      <c r="B20758" s="366">
        <v>16</v>
      </c>
    </row>
    <row r="20759" spans="1:2">
      <c r="A20759" s="365" t="s">
        <v>20882</v>
      </c>
      <c r="B20759" s="366">
        <v>16</v>
      </c>
    </row>
    <row r="20760" spans="1:2">
      <c r="A20760" s="365" t="s">
        <v>20883</v>
      </c>
      <c r="B20760" s="366">
        <v>119.28</v>
      </c>
    </row>
    <row r="20761" spans="1:2">
      <c r="A20761" s="365" t="s">
        <v>20884</v>
      </c>
      <c r="B20761" s="366">
        <v>119.28</v>
      </c>
    </row>
    <row r="20762" spans="1:2">
      <c r="A20762" s="365" t="s">
        <v>20885</v>
      </c>
      <c r="B20762" s="366">
        <v>108.75</v>
      </c>
    </row>
    <row r="20763" spans="1:2">
      <c r="A20763" s="365" t="s">
        <v>20886</v>
      </c>
      <c r="B20763" s="366">
        <v>108.75</v>
      </c>
    </row>
    <row r="20764" spans="1:2">
      <c r="A20764" s="365" t="s">
        <v>20887</v>
      </c>
      <c r="B20764" s="366">
        <v>92.04</v>
      </c>
    </row>
    <row r="20765" spans="1:2">
      <c r="A20765" s="365" t="s">
        <v>20888</v>
      </c>
      <c r="B20765" s="366">
        <v>92.04</v>
      </c>
    </row>
    <row r="20766" spans="1:2">
      <c r="A20766" s="365" t="s">
        <v>20889</v>
      </c>
      <c r="B20766" s="366">
        <v>126</v>
      </c>
    </row>
    <row r="20767" spans="1:2">
      <c r="A20767" s="365" t="s">
        <v>20890</v>
      </c>
      <c r="B20767" s="366">
        <v>126</v>
      </c>
    </row>
    <row r="20768" spans="1:2">
      <c r="A20768" s="365" t="s">
        <v>20891</v>
      </c>
      <c r="B20768" s="366">
        <v>29</v>
      </c>
    </row>
    <row r="20769" spans="1:2">
      <c r="A20769" s="365" t="s">
        <v>20892</v>
      </c>
      <c r="B20769" s="366">
        <v>29</v>
      </c>
    </row>
    <row r="20770" spans="1:2">
      <c r="A20770" s="365" t="s">
        <v>20893</v>
      </c>
      <c r="B20770" s="366">
        <v>99.4</v>
      </c>
    </row>
    <row r="20771" spans="1:2">
      <c r="A20771" s="365" t="s">
        <v>20894</v>
      </c>
      <c r="B20771" s="366">
        <v>99.4</v>
      </c>
    </row>
    <row r="20772" spans="1:2">
      <c r="A20772" s="365" t="s">
        <v>20895</v>
      </c>
      <c r="B20772" s="366">
        <v>77.319999999999993</v>
      </c>
    </row>
    <row r="20773" spans="1:2">
      <c r="A20773" s="365" t="s">
        <v>20896</v>
      </c>
      <c r="B20773" s="366">
        <v>77.319999999999993</v>
      </c>
    </row>
    <row r="20774" spans="1:2">
      <c r="A20774" s="365" t="s">
        <v>20897</v>
      </c>
      <c r="B20774" s="366">
        <v>109.12</v>
      </c>
    </row>
    <row r="20775" spans="1:2">
      <c r="A20775" s="365" t="s">
        <v>20898</v>
      </c>
      <c r="B20775" s="366">
        <v>109.12</v>
      </c>
    </row>
    <row r="20776" spans="1:2">
      <c r="A20776" s="365" t="s">
        <v>20899</v>
      </c>
      <c r="B20776" s="366">
        <v>74.88</v>
      </c>
    </row>
    <row r="20777" spans="1:2">
      <c r="A20777" s="365" t="s">
        <v>20900</v>
      </c>
      <c r="B20777" s="366">
        <v>74.88</v>
      </c>
    </row>
    <row r="20778" spans="1:2">
      <c r="A20778" s="365" t="s">
        <v>20901</v>
      </c>
      <c r="B20778" s="366">
        <v>89.59</v>
      </c>
    </row>
    <row r="20779" spans="1:2">
      <c r="A20779" s="365" t="s">
        <v>20902</v>
      </c>
      <c r="B20779" s="366">
        <v>89.59</v>
      </c>
    </row>
    <row r="20780" spans="1:2">
      <c r="A20780" s="365" t="s">
        <v>20903</v>
      </c>
      <c r="B20780" s="366">
        <v>30</v>
      </c>
    </row>
    <row r="20781" spans="1:2">
      <c r="A20781" s="365" t="s">
        <v>20904</v>
      </c>
      <c r="B20781" s="366">
        <v>30</v>
      </c>
    </row>
    <row r="20782" spans="1:2">
      <c r="A20782" s="365" t="s">
        <v>20905</v>
      </c>
      <c r="B20782" s="366">
        <v>126.79</v>
      </c>
    </row>
    <row r="20783" spans="1:2">
      <c r="A20783" s="365" t="s">
        <v>20906</v>
      </c>
      <c r="B20783" s="366">
        <v>126.79</v>
      </c>
    </row>
    <row r="20784" spans="1:2">
      <c r="A20784" s="365" t="s">
        <v>20907</v>
      </c>
      <c r="B20784" s="366">
        <v>126.32</v>
      </c>
    </row>
    <row r="20785" spans="1:2">
      <c r="A20785" s="365" t="s">
        <v>20908</v>
      </c>
      <c r="B20785" s="366">
        <v>126.32</v>
      </c>
    </row>
    <row r="20786" spans="1:2">
      <c r="A20786" s="365" t="s">
        <v>20909</v>
      </c>
      <c r="B20786" s="366">
        <v>112</v>
      </c>
    </row>
    <row r="20787" spans="1:2">
      <c r="A20787" s="365" t="s">
        <v>20910</v>
      </c>
      <c r="B20787" s="366">
        <v>112</v>
      </c>
    </row>
    <row r="20788" spans="1:2">
      <c r="A20788" s="365" t="s">
        <v>20911</v>
      </c>
      <c r="B20788" s="366">
        <v>114.39</v>
      </c>
    </row>
    <row r="20789" spans="1:2">
      <c r="A20789" s="365" t="s">
        <v>20912</v>
      </c>
      <c r="B20789" s="366">
        <v>114.39</v>
      </c>
    </row>
    <row r="20790" spans="1:2">
      <c r="A20790" s="365" t="s">
        <v>20913</v>
      </c>
      <c r="B20790" s="366">
        <v>131.52000000000001</v>
      </c>
    </row>
    <row r="20791" spans="1:2">
      <c r="A20791" s="365" t="s">
        <v>20914</v>
      </c>
      <c r="B20791" s="366">
        <v>131.52000000000001</v>
      </c>
    </row>
    <row r="20792" spans="1:2">
      <c r="A20792" s="365" t="s">
        <v>20915</v>
      </c>
      <c r="B20792" s="366">
        <v>105</v>
      </c>
    </row>
    <row r="20793" spans="1:2">
      <c r="A20793" s="365" t="s">
        <v>20916</v>
      </c>
      <c r="B20793" s="366">
        <v>105</v>
      </c>
    </row>
    <row r="20794" spans="1:2">
      <c r="A20794" s="365" t="s">
        <v>20917</v>
      </c>
      <c r="B20794" s="366">
        <v>100.82</v>
      </c>
    </row>
    <row r="20795" spans="1:2">
      <c r="A20795" s="365" t="s">
        <v>20918</v>
      </c>
      <c r="B20795" s="366">
        <v>100.82</v>
      </c>
    </row>
    <row r="20796" spans="1:2">
      <c r="A20796" s="365" t="s">
        <v>20919</v>
      </c>
      <c r="B20796" s="366">
        <v>85.76</v>
      </c>
    </row>
    <row r="20797" spans="1:2">
      <c r="A20797" s="365" t="s">
        <v>20920</v>
      </c>
      <c r="B20797" s="366">
        <v>85.76</v>
      </c>
    </row>
    <row r="20798" spans="1:2">
      <c r="A20798" s="365" t="s">
        <v>20921</v>
      </c>
      <c r="B20798" s="366">
        <v>54.64</v>
      </c>
    </row>
    <row r="20799" spans="1:2">
      <c r="A20799" s="365" t="s">
        <v>20922</v>
      </c>
      <c r="B20799" s="366">
        <v>54.64</v>
      </c>
    </row>
    <row r="20800" spans="1:2">
      <c r="A20800" s="365" t="s">
        <v>20923</v>
      </c>
      <c r="B20800" s="366">
        <v>65.52</v>
      </c>
    </row>
    <row r="20801" spans="1:2">
      <c r="A20801" s="365" t="s">
        <v>20924</v>
      </c>
      <c r="B20801" s="366">
        <v>65.52</v>
      </c>
    </row>
    <row r="20802" spans="1:2">
      <c r="A20802" s="365" t="s">
        <v>20925</v>
      </c>
      <c r="B20802" s="366">
        <v>89.32</v>
      </c>
    </row>
    <row r="20803" spans="1:2">
      <c r="A20803" s="365" t="s">
        <v>20926</v>
      </c>
      <c r="B20803" s="366">
        <v>89.32</v>
      </c>
    </row>
    <row r="20804" spans="1:2">
      <c r="A20804" s="365" t="s">
        <v>20927</v>
      </c>
      <c r="B20804" s="366">
        <v>70</v>
      </c>
    </row>
    <row r="20805" spans="1:2">
      <c r="A20805" s="365" t="s">
        <v>20928</v>
      </c>
      <c r="B20805" s="366">
        <v>70</v>
      </c>
    </row>
    <row r="20806" spans="1:2">
      <c r="A20806" s="365" t="s">
        <v>20929</v>
      </c>
      <c r="B20806" s="366">
        <v>101.5</v>
      </c>
    </row>
    <row r="20807" spans="1:2">
      <c r="A20807" s="365" t="s">
        <v>20930</v>
      </c>
      <c r="B20807" s="366">
        <v>101.5</v>
      </c>
    </row>
    <row r="20808" spans="1:2">
      <c r="A20808" s="365" t="s">
        <v>20931</v>
      </c>
      <c r="B20808" s="366">
        <v>95.7</v>
      </c>
    </row>
    <row r="20809" spans="1:2">
      <c r="A20809" s="365" t="s">
        <v>20932</v>
      </c>
      <c r="B20809" s="366">
        <v>95.7</v>
      </c>
    </row>
    <row r="20810" spans="1:2">
      <c r="A20810" s="365" t="s">
        <v>20933</v>
      </c>
      <c r="B20810" s="366">
        <v>98.6</v>
      </c>
    </row>
    <row r="20811" spans="1:2">
      <c r="A20811" s="365" t="s">
        <v>20934</v>
      </c>
      <c r="B20811" s="366">
        <v>98.6</v>
      </c>
    </row>
    <row r="20812" spans="1:2">
      <c r="A20812" s="365" t="s">
        <v>20935</v>
      </c>
      <c r="B20812" s="366">
        <v>103.09</v>
      </c>
    </row>
    <row r="20813" spans="1:2">
      <c r="A20813" s="365" t="s">
        <v>20936</v>
      </c>
      <c r="B20813" s="366">
        <v>103.09</v>
      </c>
    </row>
    <row r="20814" spans="1:2">
      <c r="A20814" s="365" t="s">
        <v>20937</v>
      </c>
      <c r="B20814" s="366">
        <v>56.32</v>
      </c>
    </row>
    <row r="20815" spans="1:2">
      <c r="A20815" s="365" t="s">
        <v>20938</v>
      </c>
      <c r="B20815" s="366">
        <v>56.32</v>
      </c>
    </row>
    <row r="20816" spans="1:2">
      <c r="A20816" s="365" t="s">
        <v>20939</v>
      </c>
      <c r="B20816" s="366">
        <v>100.8</v>
      </c>
    </row>
    <row r="20817" spans="1:2">
      <c r="A20817" s="365" t="s">
        <v>20940</v>
      </c>
      <c r="B20817" s="366">
        <v>100.8</v>
      </c>
    </row>
    <row r="20818" spans="1:2">
      <c r="A20818" s="365" t="s">
        <v>20941</v>
      </c>
      <c r="B20818" s="366">
        <v>65</v>
      </c>
    </row>
    <row r="20819" spans="1:2">
      <c r="A20819" s="365" t="s">
        <v>20942</v>
      </c>
      <c r="B20819" s="366">
        <v>65</v>
      </c>
    </row>
    <row r="20820" spans="1:2">
      <c r="A20820" s="365" t="s">
        <v>20943</v>
      </c>
      <c r="B20820" s="366">
        <v>71.760000000000005</v>
      </c>
    </row>
    <row r="20821" spans="1:2">
      <c r="A20821" s="365" t="s">
        <v>20944</v>
      </c>
      <c r="B20821" s="366">
        <v>71.760000000000005</v>
      </c>
    </row>
    <row r="20822" spans="1:2">
      <c r="A20822" s="365" t="s">
        <v>20945</v>
      </c>
      <c r="B20822" s="366">
        <v>55</v>
      </c>
    </row>
    <row r="20823" spans="1:2">
      <c r="A20823" s="365" t="s">
        <v>20946</v>
      </c>
      <c r="B20823" s="366">
        <v>55</v>
      </c>
    </row>
    <row r="20824" spans="1:2">
      <c r="A20824" s="365" t="s">
        <v>20947</v>
      </c>
      <c r="B20824" s="366">
        <v>64</v>
      </c>
    </row>
    <row r="20825" spans="1:2">
      <c r="A20825" s="365" t="s">
        <v>20948</v>
      </c>
      <c r="B20825" s="366">
        <v>64</v>
      </c>
    </row>
    <row r="20826" spans="1:2">
      <c r="A20826" s="365" t="s">
        <v>20949</v>
      </c>
      <c r="B20826" s="366">
        <v>203.04</v>
      </c>
    </row>
    <row r="20827" spans="1:2">
      <c r="A20827" s="365" t="s">
        <v>20950</v>
      </c>
      <c r="B20827" s="366">
        <v>185.01</v>
      </c>
    </row>
    <row r="20828" spans="1:2">
      <c r="A20828" s="365" t="s">
        <v>20951</v>
      </c>
      <c r="B20828" s="366">
        <v>8213.51</v>
      </c>
    </row>
    <row r="20829" spans="1:2">
      <c r="A20829" s="365" t="s">
        <v>20952</v>
      </c>
      <c r="B20829" s="366">
        <v>7746.74</v>
      </c>
    </row>
    <row r="20830" spans="1:2">
      <c r="A20830" s="365" t="s">
        <v>20953</v>
      </c>
      <c r="B20830" s="366">
        <v>2316.7600000000002</v>
      </c>
    </row>
    <row r="20831" spans="1:2">
      <c r="A20831" s="365" t="s">
        <v>20954</v>
      </c>
      <c r="B20831" s="366">
        <v>2207.89</v>
      </c>
    </row>
    <row r="20832" spans="1:2">
      <c r="A20832" s="365" t="s">
        <v>20955</v>
      </c>
      <c r="B20832" s="366">
        <v>5604.14</v>
      </c>
    </row>
    <row r="20833" spans="1:2">
      <c r="A20833" s="365" t="s">
        <v>20956</v>
      </c>
      <c r="B20833" s="366">
        <v>5271.1</v>
      </c>
    </row>
    <row r="20834" spans="1:2">
      <c r="A20834" s="365" t="s">
        <v>20957</v>
      </c>
      <c r="B20834" s="366">
        <v>593.91</v>
      </c>
    </row>
    <row r="20835" spans="1:2">
      <c r="A20835" s="365" t="s">
        <v>20958</v>
      </c>
      <c r="B20835" s="366">
        <v>557.4</v>
      </c>
    </row>
    <row r="20836" spans="1:2">
      <c r="A20836" s="365" t="s">
        <v>20959</v>
      </c>
      <c r="B20836" s="366">
        <v>766.8</v>
      </c>
    </row>
    <row r="20837" spans="1:2">
      <c r="A20837" s="365" t="s">
        <v>20960</v>
      </c>
      <c r="B20837" s="366">
        <v>721.24</v>
      </c>
    </row>
    <row r="20838" spans="1:2">
      <c r="A20838" s="365" t="s">
        <v>20961</v>
      </c>
      <c r="B20838" s="366">
        <v>661.55</v>
      </c>
    </row>
    <row r="20839" spans="1:2">
      <c r="A20839" s="365" t="s">
        <v>20962</v>
      </c>
      <c r="B20839" s="366">
        <v>621.26</v>
      </c>
    </row>
    <row r="20840" spans="1:2">
      <c r="A20840" s="365" t="s">
        <v>20963</v>
      </c>
      <c r="B20840" s="366">
        <v>1829.97</v>
      </c>
    </row>
    <row r="20841" spans="1:2">
      <c r="A20841" s="365" t="s">
        <v>20964</v>
      </c>
      <c r="B20841" s="366">
        <v>1732.06</v>
      </c>
    </row>
    <row r="20842" spans="1:2">
      <c r="A20842" s="365" t="s">
        <v>20965</v>
      </c>
      <c r="B20842" s="366">
        <v>1941.1</v>
      </c>
    </row>
    <row r="20843" spans="1:2">
      <c r="A20843" s="365" t="s">
        <v>20966</v>
      </c>
      <c r="B20843" s="366">
        <v>1831.43</v>
      </c>
    </row>
    <row r="20844" spans="1:2">
      <c r="A20844" s="365" t="s">
        <v>20967</v>
      </c>
      <c r="B20844" s="366">
        <v>1746.28</v>
      </c>
    </row>
    <row r="20845" spans="1:2">
      <c r="A20845" s="365" t="s">
        <v>20968</v>
      </c>
      <c r="B20845" s="366">
        <v>1651.7</v>
      </c>
    </row>
    <row r="20846" spans="1:2">
      <c r="A20846" s="365" t="s">
        <v>20969</v>
      </c>
      <c r="B20846" s="366">
        <v>205.44</v>
      </c>
    </row>
    <row r="20847" spans="1:2">
      <c r="A20847" s="365" t="s">
        <v>20970</v>
      </c>
      <c r="B20847" s="366">
        <v>192.42</v>
      </c>
    </row>
    <row r="20848" spans="1:2">
      <c r="A20848" s="365" t="s">
        <v>20971</v>
      </c>
      <c r="B20848" s="366">
        <v>747.55</v>
      </c>
    </row>
    <row r="20849" spans="1:2">
      <c r="A20849" s="365" t="s">
        <v>20972</v>
      </c>
      <c r="B20849" s="366">
        <v>694.48</v>
      </c>
    </row>
    <row r="20850" spans="1:2">
      <c r="A20850" s="365" t="s">
        <v>20973</v>
      </c>
      <c r="B20850" s="366">
        <v>213.16</v>
      </c>
    </row>
    <row r="20851" spans="1:2">
      <c r="A20851" s="365" t="s">
        <v>20974</v>
      </c>
      <c r="B20851" s="366">
        <v>199.26</v>
      </c>
    </row>
    <row r="20852" spans="1:2">
      <c r="A20852" s="365" t="s">
        <v>20975</v>
      </c>
      <c r="B20852" s="366">
        <v>578.45000000000005</v>
      </c>
    </row>
    <row r="20853" spans="1:2">
      <c r="A20853" s="365" t="s">
        <v>20976</v>
      </c>
      <c r="B20853" s="366">
        <v>536.54</v>
      </c>
    </row>
    <row r="20854" spans="1:2">
      <c r="A20854" s="365" t="s">
        <v>20977</v>
      </c>
      <c r="B20854" s="366">
        <v>301.32</v>
      </c>
    </row>
    <row r="20855" spans="1:2">
      <c r="A20855" s="365" t="s">
        <v>20978</v>
      </c>
      <c r="B20855" s="366">
        <v>287.47000000000003</v>
      </c>
    </row>
    <row r="20856" spans="1:2">
      <c r="A20856" s="365" t="s">
        <v>20979</v>
      </c>
      <c r="B20856" s="366">
        <v>109.19</v>
      </c>
    </row>
    <row r="20857" spans="1:2">
      <c r="A20857" s="365" t="s">
        <v>20980</v>
      </c>
      <c r="B20857" s="366">
        <v>104.94</v>
      </c>
    </row>
    <row r="20858" spans="1:2">
      <c r="A20858" s="365" t="s">
        <v>20981</v>
      </c>
      <c r="B20858" s="366">
        <v>8655.9</v>
      </c>
    </row>
    <row r="20859" spans="1:2">
      <c r="A20859" s="365" t="s">
        <v>20982</v>
      </c>
      <c r="B20859" s="366">
        <v>7987.49</v>
      </c>
    </row>
    <row r="20860" spans="1:2">
      <c r="A20860" s="365" t="s">
        <v>20983</v>
      </c>
      <c r="B20860" s="366">
        <v>11368.75</v>
      </c>
    </row>
    <row r="20861" spans="1:2">
      <c r="A20861" s="365" t="s">
        <v>20984</v>
      </c>
      <c r="B20861" s="366">
        <v>10522.27</v>
      </c>
    </row>
    <row r="20862" spans="1:2">
      <c r="A20862" s="365" t="s">
        <v>20985</v>
      </c>
      <c r="B20862" s="366">
        <v>44.37</v>
      </c>
    </row>
    <row r="20863" spans="1:2">
      <c r="A20863" s="365" t="s">
        <v>20986</v>
      </c>
      <c r="B20863" s="366">
        <v>42.56</v>
      </c>
    </row>
    <row r="20864" spans="1:2">
      <c r="A20864" s="365" t="s">
        <v>20987</v>
      </c>
      <c r="B20864" s="366">
        <v>2046.38</v>
      </c>
    </row>
    <row r="20865" spans="1:2">
      <c r="A20865" s="365" t="s">
        <v>20988</v>
      </c>
      <c r="B20865" s="366">
        <v>1990.13</v>
      </c>
    </row>
    <row r="20866" spans="1:2">
      <c r="A20866" s="365" t="s">
        <v>20989</v>
      </c>
      <c r="B20866" s="366">
        <v>337.4</v>
      </c>
    </row>
    <row r="20867" spans="1:2">
      <c r="A20867" s="365" t="s">
        <v>20990</v>
      </c>
      <c r="B20867" s="366">
        <v>298.45999999999998</v>
      </c>
    </row>
    <row r="20868" spans="1:2">
      <c r="A20868" s="365" t="s">
        <v>20991</v>
      </c>
      <c r="B20868" s="366">
        <v>366.59</v>
      </c>
    </row>
    <row r="20869" spans="1:2">
      <c r="A20869" s="365" t="s">
        <v>20992</v>
      </c>
      <c r="B20869" s="366">
        <v>323.76</v>
      </c>
    </row>
    <row r="20870" spans="1:2">
      <c r="A20870" s="365" t="s">
        <v>20993</v>
      </c>
      <c r="B20870" s="366">
        <v>425.68</v>
      </c>
    </row>
    <row r="20871" spans="1:2">
      <c r="A20871" s="365" t="s">
        <v>20994</v>
      </c>
      <c r="B20871" s="366">
        <v>378.96</v>
      </c>
    </row>
    <row r="20872" spans="1:2">
      <c r="A20872" s="365" t="s">
        <v>20995</v>
      </c>
      <c r="B20872" s="366">
        <v>519.38</v>
      </c>
    </row>
    <row r="20873" spans="1:2">
      <c r="A20873" s="365" t="s">
        <v>20996</v>
      </c>
      <c r="B20873" s="366">
        <v>460.98</v>
      </c>
    </row>
    <row r="20874" spans="1:2">
      <c r="A20874" s="365" t="s">
        <v>20997</v>
      </c>
      <c r="B20874" s="366">
        <v>689.35</v>
      </c>
    </row>
    <row r="20875" spans="1:2">
      <c r="A20875" s="365" t="s">
        <v>20998</v>
      </c>
      <c r="B20875" s="366">
        <v>611.48</v>
      </c>
    </row>
    <row r="20876" spans="1:2">
      <c r="A20876" s="365" t="s">
        <v>20999</v>
      </c>
      <c r="B20876" s="366">
        <v>159.19</v>
      </c>
    </row>
    <row r="20877" spans="1:2">
      <c r="A20877" s="365" t="s">
        <v>21000</v>
      </c>
      <c r="B20877" s="366">
        <v>139.72999999999999</v>
      </c>
    </row>
    <row r="20878" spans="1:2">
      <c r="A20878" s="365" t="s">
        <v>21001</v>
      </c>
      <c r="B20878" s="366">
        <v>321.31</v>
      </c>
    </row>
    <row r="20879" spans="1:2">
      <c r="A20879" s="365" t="s">
        <v>21002</v>
      </c>
      <c r="B20879" s="366">
        <v>282.37</v>
      </c>
    </row>
    <row r="20880" spans="1:2">
      <c r="A20880" s="365" t="s">
        <v>21003</v>
      </c>
      <c r="B20880" s="366">
        <v>643.85</v>
      </c>
    </row>
    <row r="20881" spans="1:2">
      <c r="A20881" s="365" t="s">
        <v>21004</v>
      </c>
      <c r="B20881" s="366">
        <v>565.98</v>
      </c>
    </row>
    <row r="20882" spans="1:2">
      <c r="A20882" s="365" t="s">
        <v>21005</v>
      </c>
      <c r="B20882" s="366">
        <v>321.31</v>
      </c>
    </row>
    <row r="20883" spans="1:2">
      <c r="A20883" s="365" t="s">
        <v>21006</v>
      </c>
      <c r="B20883" s="366">
        <v>282.37</v>
      </c>
    </row>
    <row r="20884" spans="1:2">
      <c r="A20884" s="365" t="s">
        <v>21007</v>
      </c>
      <c r="B20884" s="366">
        <v>379.69</v>
      </c>
    </row>
    <row r="20885" spans="1:2">
      <c r="A20885" s="365" t="s">
        <v>21008</v>
      </c>
      <c r="B20885" s="366">
        <v>332.96</v>
      </c>
    </row>
    <row r="20886" spans="1:2">
      <c r="A20886" s="365" t="s">
        <v>21009</v>
      </c>
      <c r="B20886" s="366">
        <v>321.31</v>
      </c>
    </row>
    <row r="20887" spans="1:2">
      <c r="A20887" s="365" t="s">
        <v>21010</v>
      </c>
      <c r="B20887" s="366">
        <v>282.37</v>
      </c>
    </row>
    <row r="20888" spans="1:2">
      <c r="A20888" s="365" t="s">
        <v>21011</v>
      </c>
      <c r="B20888" s="366">
        <v>379.69</v>
      </c>
    </row>
    <row r="20889" spans="1:2">
      <c r="A20889" s="365" t="s">
        <v>21012</v>
      </c>
      <c r="B20889" s="366">
        <v>332.96</v>
      </c>
    </row>
    <row r="20890" spans="1:2">
      <c r="A20890" s="365" t="s">
        <v>21013</v>
      </c>
      <c r="B20890" s="366">
        <v>264.42</v>
      </c>
    </row>
    <row r="20891" spans="1:2">
      <c r="A20891" s="365" t="s">
        <v>21014</v>
      </c>
      <c r="B20891" s="366">
        <v>235.22</v>
      </c>
    </row>
    <row r="20892" spans="1:2">
      <c r="A20892" s="365" t="s">
        <v>21015</v>
      </c>
      <c r="B20892" s="366">
        <v>583.79999999999995</v>
      </c>
    </row>
    <row r="20893" spans="1:2">
      <c r="A20893" s="365" t="s">
        <v>21016</v>
      </c>
      <c r="B20893" s="366">
        <v>505.93</v>
      </c>
    </row>
    <row r="20894" spans="1:2">
      <c r="A20894" s="365" t="s">
        <v>21017</v>
      </c>
      <c r="B20894" s="366">
        <v>1751.41</v>
      </c>
    </row>
    <row r="20895" spans="1:2">
      <c r="A20895" s="365" t="s">
        <v>21018</v>
      </c>
      <c r="B20895" s="366">
        <v>1517.8</v>
      </c>
    </row>
    <row r="20896" spans="1:2">
      <c r="A20896" s="365" t="s">
        <v>21019</v>
      </c>
      <c r="B20896" s="366">
        <v>145.94999999999999</v>
      </c>
    </row>
    <row r="20897" spans="1:2">
      <c r="A20897" s="365" t="s">
        <v>21020</v>
      </c>
      <c r="B20897" s="366">
        <v>126.48</v>
      </c>
    </row>
    <row r="20898" spans="1:2">
      <c r="A20898" s="365" t="s">
        <v>21021</v>
      </c>
      <c r="B20898" s="366">
        <v>218.92</v>
      </c>
    </row>
    <row r="20899" spans="1:2">
      <c r="A20899" s="365" t="s">
        <v>21022</v>
      </c>
      <c r="B20899" s="366">
        <v>189.72</v>
      </c>
    </row>
    <row r="20900" spans="1:2">
      <c r="A20900" s="365" t="s">
        <v>21023</v>
      </c>
      <c r="B20900" s="366">
        <v>291.89999999999998</v>
      </c>
    </row>
    <row r="20901" spans="1:2">
      <c r="A20901" s="365" t="s">
        <v>21024</v>
      </c>
      <c r="B20901" s="366">
        <v>252.96</v>
      </c>
    </row>
    <row r="20902" spans="1:2">
      <c r="A20902" s="365" t="s">
        <v>21025</v>
      </c>
      <c r="B20902" s="366">
        <v>145.94999999999999</v>
      </c>
    </row>
    <row r="20903" spans="1:2">
      <c r="A20903" s="365" t="s">
        <v>21026</v>
      </c>
      <c r="B20903" s="366">
        <v>126.48</v>
      </c>
    </row>
    <row r="20904" spans="1:2">
      <c r="A20904" s="365" t="s">
        <v>21027</v>
      </c>
      <c r="B20904" s="366">
        <v>233.52</v>
      </c>
    </row>
    <row r="20905" spans="1:2">
      <c r="A20905" s="365" t="s">
        <v>21028</v>
      </c>
      <c r="B20905" s="366">
        <v>202.37</v>
      </c>
    </row>
    <row r="20906" spans="1:2">
      <c r="A20906" s="365" t="s">
        <v>21029</v>
      </c>
      <c r="B20906" s="366">
        <v>175.14</v>
      </c>
    </row>
    <row r="20907" spans="1:2">
      <c r="A20907" s="365" t="s">
        <v>21030</v>
      </c>
      <c r="B20907" s="366">
        <v>151.78</v>
      </c>
    </row>
    <row r="20908" spans="1:2">
      <c r="A20908" s="365" t="s">
        <v>21031</v>
      </c>
      <c r="B20908" s="366">
        <v>291.89999999999998</v>
      </c>
    </row>
    <row r="20909" spans="1:2">
      <c r="A20909" s="365" t="s">
        <v>21032</v>
      </c>
      <c r="B20909" s="366">
        <v>252.96</v>
      </c>
    </row>
    <row r="20910" spans="1:2">
      <c r="A20910" s="365" t="s">
        <v>21033</v>
      </c>
      <c r="B20910" s="366">
        <v>1615.91</v>
      </c>
    </row>
    <row r="20911" spans="1:2">
      <c r="A20911" s="365" t="s">
        <v>21034</v>
      </c>
      <c r="B20911" s="366">
        <v>1615.91</v>
      </c>
    </row>
    <row r="20912" spans="1:2">
      <c r="A20912" s="365" t="s">
        <v>21035</v>
      </c>
      <c r="B20912" s="366">
        <v>1832.44</v>
      </c>
    </row>
    <row r="20913" spans="1:2">
      <c r="A20913" s="365" t="s">
        <v>21036</v>
      </c>
      <c r="B20913" s="366">
        <v>1832.44</v>
      </c>
    </row>
    <row r="20914" spans="1:2">
      <c r="A20914" s="365" t="s">
        <v>21037</v>
      </c>
      <c r="B20914" s="366">
        <v>2722.98</v>
      </c>
    </row>
    <row r="20915" spans="1:2">
      <c r="A20915" s="365" t="s">
        <v>21038</v>
      </c>
      <c r="B20915" s="366">
        <v>2722.98</v>
      </c>
    </row>
    <row r="20916" spans="1:2">
      <c r="A20916" s="365" t="s">
        <v>21039</v>
      </c>
      <c r="B20916" s="366">
        <v>2164</v>
      </c>
    </row>
    <row r="20917" spans="1:2">
      <c r="A20917" s="365" t="s">
        <v>21040</v>
      </c>
      <c r="B20917" s="366">
        <v>2164</v>
      </c>
    </row>
    <row r="20918" spans="1:2">
      <c r="A20918" s="365" t="s">
        <v>21041</v>
      </c>
      <c r="B20918" s="366">
        <v>3525.66</v>
      </c>
    </row>
    <row r="20919" spans="1:2">
      <c r="A20919" s="365" t="s">
        <v>21042</v>
      </c>
      <c r="B20919" s="366">
        <v>3525.66</v>
      </c>
    </row>
    <row r="20920" spans="1:2">
      <c r="A20920" s="365" t="s">
        <v>21043</v>
      </c>
      <c r="B20920" s="366">
        <v>3709.44</v>
      </c>
    </row>
    <row r="20921" spans="1:2">
      <c r="A20921" s="365" t="s">
        <v>21044</v>
      </c>
      <c r="B20921" s="366">
        <v>3709.44</v>
      </c>
    </row>
    <row r="20922" spans="1:2">
      <c r="A20922" s="365" t="s">
        <v>21045</v>
      </c>
      <c r="B20922" s="366">
        <v>5305.21</v>
      </c>
    </row>
    <row r="20923" spans="1:2">
      <c r="A20923" s="365" t="s">
        <v>21046</v>
      </c>
      <c r="B20923" s="366">
        <v>5305.21</v>
      </c>
    </row>
    <row r="20924" spans="1:2">
      <c r="A20924" s="365" t="s">
        <v>21047</v>
      </c>
      <c r="B20924" s="366">
        <v>9401.6299999999992</v>
      </c>
    </row>
    <row r="20925" spans="1:2">
      <c r="A20925" s="365" t="s">
        <v>21048</v>
      </c>
      <c r="B20925" s="366">
        <v>9401.6299999999992</v>
      </c>
    </row>
    <row r="20926" spans="1:2">
      <c r="A20926" s="365" t="s">
        <v>21049</v>
      </c>
      <c r="B20926" s="366">
        <v>1080</v>
      </c>
    </row>
    <row r="20927" spans="1:2">
      <c r="A20927" s="365" t="s">
        <v>21050</v>
      </c>
      <c r="B20927" s="366">
        <v>1080</v>
      </c>
    </row>
    <row r="20928" spans="1:2">
      <c r="A20928" s="365" t="s">
        <v>21051</v>
      </c>
      <c r="B20928" s="366">
        <v>1920</v>
      </c>
    </row>
    <row r="20929" spans="1:2">
      <c r="A20929" s="365" t="s">
        <v>21052</v>
      </c>
      <c r="B20929" s="366">
        <v>1920</v>
      </c>
    </row>
    <row r="20930" spans="1:2">
      <c r="A20930" s="365" t="s">
        <v>21053</v>
      </c>
      <c r="B20930" s="366">
        <v>1390</v>
      </c>
    </row>
    <row r="20931" spans="1:2">
      <c r="A20931" s="365" t="s">
        <v>21054</v>
      </c>
      <c r="B20931" s="366">
        <v>1390</v>
      </c>
    </row>
    <row r="20932" spans="1:2">
      <c r="A20932" s="365" t="s">
        <v>21055</v>
      </c>
      <c r="B20932" s="366">
        <v>2140</v>
      </c>
    </row>
    <row r="20933" spans="1:2">
      <c r="A20933" s="365" t="s">
        <v>21056</v>
      </c>
      <c r="B20933" s="366">
        <v>2140</v>
      </c>
    </row>
    <row r="20934" spans="1:2">
      <c r="A20934" s="365" t="s">
        <v>21057</v>
      </c>
      <c r="B20934" s="366">
        <v>3470</v>
      </c>
    </row>
    <row r="20935" spans="1:2">
      <c r="A20935" s="365" t="s">
        <v>21058</v>
      </c>
      <c r="B20935" s="366">
        <v>3470</v>
      </c>
    </row>
    <row r="20936" spans="1:2">
      <c r="A20936" s="365" t="s">
        <v>21059</v>
      </c>
      <c r="B20936" s="366">
        <v>4120</v>
      </c>
    </row>
    <row r="20937" spans="1:2">
      <c r="A20937" s="365" t="s">
        <v>21060</v>
      </c>
      <c r="B20937" s="366">
        <v>4120</v>
      </c>
    </row>
    <row r="20938" spans="1:2">
      <c r="A20938" s="365" t="s">
        <v>21061</v>
      </c>
      <c r="B20938" s="366">
        <v>16250</v>
      </c>
    </row>
    <row r="20939" spans="1:2">
      <c r="A20939" s="365" t="s">
        <v>21062</v>
      </c>
      <c r="B20939" s="366">
        <v>16250</v>
      </c>
    </row>
    <row r="20940" spans="1:2">
      <c r="A20940" s="365" t="s">
        <v>21063</v>
      </c>
      <c r="B20940" s="366">
        <v>4320</v>
      </c>
    </row>
    <row r="20941" spans="1:2">
      <c r="A20941" s="365" t="s">
        <v>21064</v>
      </c>
      <c r="B20941" s="366">
        <v>4320</v>
      </c>
    </row>
    <row r="20942" spans="1:2">
      <c r="A20942" s="365" t="s">
        <v>21065</v>
      </c>
      <c r="B20942" s="366">
        <v>4730</v>
      </c>
    </row>
    <row r="20943" spans="1:2">
      <c r="A20943" s="365" t="s">
        <v>21066</v>
      </c>
      <c r="B20943" s="366">
        <v>4730</v>
      </c>
    </row>
    <row r="20944" spans="1:2">
      <c r="A20944" s="365" t="s">
        <v>21067</v>
      </c>
      <c r="B20944" s="366">
        <v>5810</v>
      </c>
    </row>
    <row r="20945" spans="1:2">
      <c r="A20945" s="365" t="s">
        <v>21068</v>
      </c>
      <c r="B20945" s="366">
        <v>5810</v>
      </c>
    </row>
    <row r="20946" spans="1:2">
      <c r="A20946" s="365" t="s">
        <v>21069</v>
      </c>
      <c r="B20946" s="366">
        <v>3510</v>
      </c>
    </row>
    <row r="20947" spans="1:2">
      <c r="A20947" s="365" t="s">
        <v>21070</v>
      </c>
      <c r="B20947" s="366">
        <v>3510</v>
      </c>
    </row>
    <row r="20948" spans="1:2">
      <c r="A20948" s="365" t="s">
        <v>21071</v>
      </c>
      <c r="B20948" s="366">
        <v>2340</v>
      </c>
    </row>
    <row r="20949" spans="1:2">
      <c r="A20949" s="365" t="s">
        <v>21072</v>
      </c>
      <c r="B20949" s="366">
        <v>2340</v>
      </c>
    </row>
    <row r="20950" spans="1:2">
      <c r="A20950" s="365" t="s">
        <v>21073</v>
      </c>
      <c r="B20950" s="366">
        <v>116.76</v>
      </c>
    </row>
    <row r="20951" spans="1:2">
      <c r="A20951" s="365" t="s">
        <v>21074</v>
      </c>
      <c r="B20951" s="366">
        <v>101.18</v>
      </c>
    </row>
    <row r="20952" spans="1:2">
      <c r="A20952" s="365" t="s">
        <v>21075</v>
      </c>
      <c r="B20952" s="366">
        <v>145.94999999999999</v>
      </c>
    </row>
    <row r="20953" spans="1:2">
      <c r="A20953" s="365" t="s">
        <v>21076</v>
      </c>
      <c r="B20953" s="366">
        <v>126.48</v>
      </c>
    </row>
    <row r="20954" spans="1:2">
      <c r="A20954" s="365" t="s">
        <v>21077</v>
      </c>
      <c r="B20954" s="366">
        <v>291.89999999999998</v>
      </c>
    </row>
    <row r="20955" spans="1:2">
      <c r="A20955" s="365" t="s">
        <v>21078</v>
      </c>
      <c r="B20955" s="366">
        <v>252.96</v>
      </c>
    </row>
    <row r="20956" spans="1:2">
      <c r="A20956" s="365" t="s">
        <v>21079</v>
      </c>
      <c r="B20956" s="366">
        <v>364.87</v>
      </c>
    </row>
    <row r="20957" spans="1:2">
      <c r="A20957" s="365" t="s">
        <v>21080</v>
      </c>
      <c r="B20957" s="366">
        <v>316.20999999999998</v>
      </c>
    </row>
    <row r="20958" spans="1:2">
      <c r="A20958" s="365" t="s">
        <v>21081</v>
      </c>
      <c r="B20958" s="366">
        <v>29.19</v>
      </c>
    </row>
    <row r="20959" spans="1:2">
      <c r="A20959" s="365" t="s">
        <v>21082</v>
      </c>
      <c r="B20959" s="366">
        <v>25.29</v>
      </c>
    </row>
    <row r="20960" spans="1:2">
      <c r="A20960" s="365" t="s">
        <v>21083</v>
      </c>
      <c r="B20960" s="366">
        <v>29.19</v>
      </c>
    </row>
    <row r="20961" spans="1:2">
      <c r="A20961" s="365" t="s">
        <v>21084</v>
      </c>
      <c r="B20961" s="366">
        <v>25.29</v>
      </c>
    </row>
    <row r="20962" spans="1:2">
      <c r="A20962" s="365" t="s">
        <v>21085</v>
      </c>
      <c r="B20962" s="366">
        <v>7.29</v>
      </c>
    </row>
    <row r="20963" spans="1:2">
      <c r="A20963" s="365" t="s">
        <v>21086</v>
      </c>
      <c r="B20963" s="366">
        <v>6.32</v>
      </c>
    </row>
    <row r="20964" spans="1:2">
      <c r="A20964" s="365" t="s">
        <v>21087</v>
      </c>
      <c r="B20964" s="366">
        <v>116.76</v>
      </c>
    </row>
    <row r="20965" spans="1:2">
      <c r="A20965" s="365" t="s">
        <v>21088</v>
      </c>
      <c r="B20965" s="366">
        <v>101.18</v>
      </c>
    </row>
    <row r="20966" spans="1:2">
      <c r="A20966" s="365" t="s">
        <v>21089</v>
      </c>
      <c r="B20966" s="366">
        <v>7.29</v>
      </c>
    </row>
    <row r="20967" spans="1:2">
      <c r="A20967" s="365" t="s">
        <v>21090</v>
      </c>
      <c r="B20967" s="366">
        <v>6.32</v>
      </c>
    </row>
    <row r="20968" spans="1:2">
      <c r="A20968" s="365" t="s">
        <v>21091</v>
      </c>
      <c r="B20968" s="366">
        <v>58.38</v>
      </c>
    </row>
    <row r="20969" spans="1:2">
      <c r="A20969" s="365" t="s">
        <v>21092</v>
      </c>
      <c r="B20969" s="366">
        <v>50.59</v>
      </c>
    </row>
    <row r="20970" spans="1:2">
      <c r="A20970" s="365" t="s">
        <v>21093</v>
      </c>
      <c r="B20970" s="366">
        <v>21.89</v>
      </c>
    </row>
    <row r="20971" spans="1:2">
      <c r="A20971" s="365" t="s">
        <v>21094</v>
      </c>
      <c r="B20971" s="366">
        <v>18.97</v>
      </c>
    </row>
    <row r="20972" spans="1:2">
      <c r="A20972" s="365" t="s">
        <v>21095</v>
      </c>
      <c r="B20972" s="366">
        <v>7.29</v>
      </c>
    </row>
    <row r="20973" spans="1:2">
      <c r="A20973" s="365" t="s">
        <v>21096</v>
      </c>
      <c r="B20973" s="366">
        <v>6.32</v>
      </c>
    </row>
    <row r="20974" spans="1:2">
      <c r="A20974" s="365" t="s">
        <v>21097</v>
      </c>
      <c r="B20974" s="366">
        <v>21.89</v>
      </c>
    </row>
    <row r="20975" spans="1:2">
      <c r="A20975" s="365" t="s">
        <v>21098</v>
      </c>
      <c r="B20975" s="366">
        <v>18.97</v>
      </c>
    </row>
    <row r="20976" spans="1:2">
      <c r="A20976" s="365" t="s">
        <v>21099</v>
      </c>
      <c r="B20976" s="366">
        <v>29.19</v>
      </c>
    </row>
    <row r="20977" spans="1:2">
      <c r="A20977" s="365" t="s">
        <v>21100</v>
      </c>
      <c r="B20977" s="366">
        <v>25.29</v>
      </c>
    </row>
    <row r="20978" spans="1:2">
      <c r="A20978" s="365" t="s">
        <v>21101</v>
      </c>
      <c r="B20978" s="366">
        <v>43.78</v>
      </c>
    </row>
    <row r="20979" spans="1:2">
      <c r="A20979" s="365" t="s">
        <v>21102</v>
      </c>
      <c r="B20979" s="366">
        <v>37.94</v>
      </c>
    </row>
    <row r="20980" spans="1:2">
      <c r="A20980" s="365" t="s">
        <v>21103</v>
      </c>
      <c r="B20980" s="366">
        <v>87.57</v>
      </c>
    </row>
    <row r="20981" spans="1:2">
      <c r="A20981" s="365" t="s">
        <v>21104</v>
      </c>
      <c r="B20981" s="366">
        <v>75.89</v>
      </c>
    </row>
    <row r="20982" spans="1:2">
      <c r="A20982" s="365" t="s">
        <v>21105</v>
      </c>
      <c r="B20982" s="366">
        <v>29.19</v>
      </c>
    </row>
    <row r="20983" spans="1:2">
      <c r="A20983" s="365" t="s">
        <v>21106</v>
      </c>
      <c r="B20983" s="366">
        <v>25.29</v>
      </c>
    </row>
    <row r="20984" spans="1:2">
      <c r="A20984" s="365" t="s">
        <v>21107</v>
      </c>
      <c r="B20984" s="366">
        <v>14.59</v>
      </c>
    </row>
    <row r="20985" spans="1:2">
      <c r="A20985" s="365" t="s">
        <v>21108</v>
      </c>
      <c r="B20985" s="366">
        <v>12.64</v>
      </c>
    </row>
    <row r="20986" spans="1:2">
      <c r="A20986" s="365" t="s">
        <v>21109</v>
      </c>
      <c r="B20986" s="366">
        <v>14.59</v>
      </c>
    </row>
    <row r="20987" spans="1:2">
      <c r="A20987" s="365" t="s">
        <v>21110</v>
      </c>
      <c r="B20987" s="366">
        <v>12.64</v>
      </c>
    </row>
    <row r="20988" spans="1:2">
      <c r="A20988" s="365" t="s">
        <v>21111</v>
      </c>
      <c r="B20988" s="366">
        <v>7.29</v>
      </c>
    </row>
    <row r="20989" spans="1:2">
      <c r="A20989" s="365" t="s">
        <v>21112</v>
      </c>
      <c r="B20989" s="366">
        <v>6.32</v>
      </c>
    </row>
    <row r="20990" spans="1:2">
      <c r="A20990" s="365" t="s">
        <v>21113</v>
      </c>
      <c r="B20990" s="366">
        <v>14.59</v>
      </c>
    </row>
    <row r="20991" spans="1:2">
      <c r="A20991" s="365" t="s">
        <v>21114</v>
      </c>
      <c r="B20991" s="366">
        <v>12.64</v>
      </c>
    </row>
    <row r="20992" spans="1:2">
      <c r="A20992" s="365" t="s">
        <v>21115</v>
      </c>
      <c r="B20992" s="366">
        <v>7.29</v>
      </c>
    </row>
    <row r="20993" spans="1:2">
      <c r="A20993" s="365" t="s">
        <v>21116</v>
      </c>
      <c r="B20993" s="366">
        <v>6.32</v>
      </c>
    </row>
    <row r="20994" spans="1:2">
      <c r="A20994" s="365" t="s">
        <v>21117</v>
      </c>
      <c r="B20994" s="366">
        <v>7.29</v>
      </c>
    </row>
    <row r="20995" spans="1:2">
      <c r="A20995" s="365" t="s">
        <v>21118</v>
      </c>
      <c r="B20995" s="366">
        <v>6.32</v>
      </c>
    </row>
    <row r="20996" spans="1:2">
      <c r="A20996" s="365" t="s">
        <v>21119</v>
      </c>
      <c r="B20996" s="366">
        <v>7.29</v>
      </c>
    </row>
    <row r="20997" spans="1:2">
      <c r="A20997" s="365" t="s">
        <v>21120</v>
      </c>
      <c r="B20997" s="366">
        <v>6.32</v>
      </c>
    </row>
    <row r="20998" spans="1:2">
      <c r="A20998" s="365" t="s">
        <v>21121</v>
      </c>
      <c r="B20998" s="366">
        <v>21.89</v>
      </c>
    </row>
    <row r="20999" spans="1:2">
      <c r="A20999" s="365" t="s">
        <v>21122</v>
      </c>
      <c r="B20999" s="366">
        <v>18.97</v>
      </c>
    </row>
    <row r="21000" spans="1:2">
      <c r="A21000" s="365" t="s">
        <v>21123</v>
      </c>
      <c r="B21000" s="366">
        <v>2.91</v>
      </c>
    </row>
    <row r="21001" spans="1:2">
      <c r="A21001" s="365" t="s">
        <v>21124</v>
      </c>
      <c r="B21001" s="366">
        <v>2.52</v>
      </c>
    </row>
    <row r="21002" spans="1:2">
      <c r="A21002" s="365" t="s">
        <v>21125</v>
      </c>
      <c r="B21002" s="366">
        <v>43.78</v>
      </c>
    </row>
    <row r="21003" spans="1:2">
      <c r="A21003" s="365" t="s">
        <v>21126</v>
      </c>
      <c r="B21003" s="366">
        <v>37.94</v>
      </c>
    </row>
    <row r="21004" spans="1:2">
      <c r="A21004" s="365" t="s">
        <v>21127</v>
      </c>
      <c r="B21004" s="366">
        <v>58.38</v>
      </c>
    </row>
    <row r="21005" spans="1:2">
      <c r="A21005" s="365" t="s">
        <v>21128</v>
      </c>
      <c r="B21005" s="366">
        <v>50.59</v>
      </c>
    </row>
    <row r="21006" spans="1:2">
      <c r="A21006" s="365" t="s">
        <v>21129</v>
      </c>
      <c r="B21006" s="366">
        <v>87.57</v>
      </c>
    </row>
    <row r="21007" spans="1:2">
      <c r="A21007" s="365" t="s">
        <v>21130</v>
      </c>
      <c r="B21007" s="366">
        <v>75.89</v>
      </c>
    </row>
    <row r="21008" spans="1:2">
      <c r="A21008" s="365" t="s">
        <v>21131</v>
      </c>
      <c r="B21008" s="366">
        <v>7.29</v>
      </c>
    </row>
    <row r="21009" spans="1:2">
      <c r="A21009" s="365" t="s">
        <v>21132</v>
      </c>
      <c r="B21009" s="366">
        <v>6.32</v>
      </c>
    </row>
    <row r="21010" spans="1:2">
      <c r="A21010" s="365" t="s">
        <v>21133</v>
      </c>
      <c r="B21010" s="366">
        <v>129.69</v>
      </c>
    </row>
    <row r="21011" spans="1:2">
      <c r="A21011" s="365" t="s">
        <v>21134</v>
      </c>
      <c r="B21011" s="366">
        <v>114.11</v>
      </c>
    </row>
    <row r="21012" spans="1:2">
      <c r="A21012" s="365" t="s">
        <v>21135</v>
      </c>
      <c r="B21012" s="366">
        <v>3115.95</v>
      </c>
    </row>
    <row r="21013" spans="1:2">
      <c r="A21013" s="365" t="s">
        <v>21136</v>
      </c>
      <c r="B21013" s="366">
        <v>3096.48</v>
      </c>
    </row>
    <row r="21014" spans="1:2">
      <c r="A21014" s="365" t="s">
        <v>21137</v>
      </c>
      <c r="B21014" s="366">
        <v>3395.95</v>
      </c>
    </row>
    <row r="21015" spans="1:2">
      <c r="A21015" s="365" t="s">
        <v>21138</v>
      </c>
      <c r="B21015" s="366">
        <v>3376.48</v>
      </c>
    </row>
    <row r="21016" spans="1:2">
      <c r="A21016" s="365" t="s">
        <v>21139</v>
      </c>
      <c r="B21016" s="366">
        <v>3655.95</v>
      </c>
    </row>
    <row r="21017" spans="1:2">
      <c r="A21017" s="365" t="s">
        <v>21140</v>
      </c>
      <c r="B21017" s="366">
        <v>3636.48</v>
      </c>
    </row>
    <row r="21018" spans="1:2">
      <c r="A21018" s="365" t="s">
        <v>21141</v>
      </c>
      <c r="B21018" s="366">
        <v>3975.95</v>
      </c>
    </row>
    <row r="21019" spans="1:2">
      <c r="A21019" s="365" t="s">
        <v>21142</v>
      </c>
      <c r="B21019" s="366">
        <v>3956.48</v>
      </c>
    </row>
    <row r="21020" spans="1:2">
      <c r="A21020" s="365" t="s">
        <v>21143</v>
      </c>
      <c r="B21020" s="366">
        <v>3385.95</v>
      </c>
    </row>
    <row r="21021" spans="1:2">
      <c r="A21021" s="365" t="s">
        <v>21144</v>
      </c>
      <c r="B21021" s="366">
        <v>3366.48</v>
      </c>
    </row>
    <row r="21022" spans="1:2">
      <c r="A21022" s="365" t="s">
        <v>21145</v>
      </c>
      <c r="B21022" s="366">
        <v>2711.31</v>
      </c>
    </row>
    <row r="21023" spans="1:2">
      <c r="A21023" s="365" t="s">
        <v>21146</v>
      </c>
      <c r="B21023" s="366">
        <v>2672.37</v>
      </c>
    </row>
    <row r="21024" spans="1:2">
      <c r="A21024" s="365" t="s">
        <v>21147</v>
      </c>
      <c r="B21024" s="366">
        <v>181.37</v>
      </c>
    </row>
    <row r="21025" spans="1:2">
      <c r="A21025" s="365" t="s">
        <v>21148</v>
      </c>
      <c r="B21025" s="366">
        <v>177.47</v>
      </c>
    </row>
    <row r="21026" spans="1:2">
      <c r="A21026" s="365" t="s">
        <v>21149</v>
      </c>
      <c r="B21026" s="366">
        <v>233.44</v>
      </c>
    </row>
    <row r="21027" spans="1:2">
      <c r="A21027" s="365" t="s">
        <v>21150</v>
      </c>
      <c r="B21027" s="366">
        <v>227.6</v>
      </c>
    </row>
    <row r="21028" spans="1:2">
      <c r="A21028" s="365" t="s">
        <v>21151</v>
      </c>
      <c r="B21028" s="366">
        <v>44.71</v>
      </c>
    </row>
    <row r="21029" spans="1:2">
      <c r="A21029" s="365" t="s">
        <v>21152</v>
      </c>
      <c r="B21029" s="366">
        <v>41.79</v>
      </c>
    </row>
    <row r="21030" spans="1:2">
      <c r="A21030" s="365" t="s">
        <v>21153</v>
      </c>
      <c r="B21030" s="366">
        <v>89.43</v>
      </c>
    </row>
    <row r="21031" spans="1:2">
      <c r="A21031" s="365" t="s">
        <v>21154</v>
      </c>
      <c r="B21031" s="366">
        <v>83.59</v>
      </c>
    </row>
    <row r="21032" spans="1:2">
      <c r="A21032" s="365" t="s">
        <v>21155</v>
      </c>
      <c r="B21032" s="366">
        <v>164.27</v>
      </c>
    </row>
    <row r="21033" spans="1:2">
      <c r="A21033" s="365" t="s">
        <v>21156</v>
      </c>
      <c r="B21033" s="366">
        <v>154.54</v>
      </c>
    </row>
    <row r="21034" spans="1:2">
      <c r="A21034" s="365" t="s">
        <v>21157</v>
      </c>
      <c r="B21034" s="366">
        <v>253.71</v>
      </c>
    </row>
    <row r="21035" spans="1:2">
      <c r="A21035" s="365" t="s">
        <v>21158</v>
      </c>
      <c r="B21035" s="366">
        <v>238.13</v>
      </c>
    </row>
    <row r="21036" spans="1:2">
      <c r="A21036" s="365" t="s">
        <v>21159</v>
      </c>
      <c r="B21036" s="366">
        <v>149.69</v>
      </c>
    </row>
    <row r="21037" spans="1:2">
      <c r="A21037" s="365" t="s">
        <v>21160</v>
      </c>
      <c r="B21037" s="366">
        <v>139.94999999999999</v>
      </c>
    </row>
    <row r="21038" spans="1:2">
      <c r="A21038" s="365" t="s">
        <v>21161</v>
      </c>
      <c r="B21038" s="366">
        <v>206.64</v>
      </c>
    </row>
    <row r="21039" spans="1:2">
      <c r="A21039" s="365" t="s">
        <v>21162</v>
      </c>
      <c r="B21039" s="366">
        <v>193.02</v>
      </c>
    </row>
    <row r="21040" spans="1:2">
      <c r="A21040" s="365" t="s">
        <v>21163</v>
      </c>
      <c r="B21040" s="366">
        <v>194.41</v>
      </c>
    </row>
    <row r="21041" spans="1:2">
      <c r="A21041" s="365" t="s">
        <v>21164</v>
      </c>
      <c r="B21041" s="366">
        <v>180.78</v>
      </c>
    </row>
    <row r="21042" spans="1:2">
      <c r="A21042" s="365" t="s">
        <v>21165</v>
      </c>
      <c r="B21042" s="366">
        <v>254.66</v>
      </c>
    </row>
    <row r="21043" spans="1:2">
      <c r="A21043" s="365" t="s">
        <v>21166</v>
      </c>
      <c r="B21043" s="366">
        <v>237.14</v>
      </c>
    </row>
    <row r="21044" spans="1:2">
      <c r="A21044" s="365" t="s">
        <v>21167</v>
      </c>
      <c r="B21044" s="366">
        <v>116.6</v>
      </c>
    </row>
    <row r="21045" spans="1:2">
      <c r="A21045" s="365" t="s">
        <v>21168</v>
      </c>
      <c r="B21045" s="366">
        <v>108.81</v>
      </c>
    </row>
    <row r="21046" spans="1:2">
      <c r="A21046" s="365" t="s">
        <v>21169</v>
      </c>
      <c r="B21046" s="366">
        <v>97.65</v>
      </c>
    </row>
    <row r="21047" spans="1:2">
      <c r="A21047" s="365" t="s">
        <v>21170</v>
      </c>
      <c r="B21047" s="366">
        <v>90.84</v>
      </c>
    </row>
    <row r="21048" spans="1:2">
      <c r="A21048" s="365" t="s">
        <v>21171</v>
      </c>
      <c r="B21048" s="366">
        <v>19.75</v>
      </c>
    </row>
    <row r="21049" spans="1:2">
      <c r="A21049" s="365" t="s">
        <v>21172</v>
      </c>
      <c r="B21049" s="366">
        <v>18.170000000000002</v>
      </c>
    </row>
    <row r="21050" spans="1:2">
      <c r="A21050" s="365" t="s">
        <v>21173</v>
      </c>
      <c r="B21050" s="366">
        <v>37.729999999999997</v>
      </c>
    </row>
    <row r="21051" spans="1:2">
      <c r="A21051" s="365" t="s">
        <v>21174</v>
      </c>
      <c r="B21051" s="366">
        <v>34.549999999999997</v>
      </c>
    </row>
    <row r="21052" spans="1:2">
      <c r="A21052" s="365" t="s">
        <v>21175</v>
      </c>
      <c r="B21052" s="366">
        <v>92.14</v>
      </c>
    </row>
    <row r="21053" spans="1:2">
      <c r="A21053" s="365" t="s">
        <v>21176</v>
      </c>
      <c r="B21053" s="366">
        <v>84.51</v>
      </c>
    </row>
    <row r="21054" spans="1:2">
      <c r="A21054" s="365" t="s">
        <v>21177</v>
      </c>
      <c r="B21054" s="366">
        <v>159.31</v>
      </c>
    </row>
    <row r="21055" spans="1:2">
      <c r="A21055" s="365" t="s">
        <v>21178</v>
      </c>
      <c r="B21055" s="366">
        <v>146.1</v>
      </c>
    </row>
    <row r="21056" spans="1:2">
      <c r="A21056" s="365" t="s">
        <v>21179</v>
      </c>
      <c r="B21056" s="366">
        <v>43.41</v>
      </c>
    </row>
    <row r="21057" spans="1:2">
      <c r="A21057" s="365" t="s">
        <v>21180</v>
      </c>
      <c r="B21057" s="366">
        <v>39.71</v>
      </c>
    </row>
    <row r="21058" spans="1:2">
      <c r="A21058" s="365" t="s">
        <v>21181</v>
      </c>
      <c r="B21058" s="366">
        <v>51.63</v>
      </c>
    </row>
    <row r="21059" spans="1:2">
      <c r="A21059" s="365" t="s">
        <v>21182</v>
      </c>
      <c r="B21059" s="366">
        <v>47.3</v>
      </c>
    </row>
    <row r="21060" spans="1:2">
      <c r="A21060" s="365" t="s">
        <v>21183</v>
      </c>
      <c r="B21060" s="366">
        <v>20.43</v>
      </c>
    </row>
    <row r="21061" spans="1:2">
      <c r="A21061" s="365" t="s">
        <v>21184</v>
      </c>
      <c r="B21061" s="366">
        <v>18.18</v>
      </c>
    </row>
    <row r="21062" spans="1:2">
      <c r="A21062" s="365" t="s">
        <v>21185</v>
      </c>
      <c r="B21062" s="366">
        <v>11.52</v>
      </c>
    </row>
    <row r="21063" spans="1:2">
      <c r="A21063" s="365" t="s">
        <v>21186</v>
      </c>
      <c r="B21063" s="366">
        <v>10.3</v>
      </c>
    </row>
    <row r="21064" spans="1:2">
      <c r="A21064" s="365" t="s">
        <v>21187</v>
      </c>
      <c r="B21064" s="366">
        <v>11.85</v>
      </c>
    </row>
    <row r="21065" spans="1:2">
      <c r="A21065" s="365" t="s">
        <v>21188</v>
      </c>
      <c r="B21065" s="366">
        <v>10.56</v>
      </c>
    </row>
    <row r="21066" spans="1:2">
      <c r="A21066" s="365" t="s">
        <v>21189</v>
      </c>
      <c r="B21066" s="366">
        <v>12.52</v>
      </c>
    </row>
    <row r="21067" spans="1:2">
      <c r="A21067" s="365" t="s">
        <v>21190</v>
      </c>
      <c r="B21067" s="366">
        <v>11.17</v>
      </c>
    </row>
    <row r="21068" spans="1:2">
      <c r="A21068" s="365" t="s">
        <v>21191</v>
      </c>
      <c r="B21068" s="366">
        <v>12.86</v>
      </c>
    </row>
    <row r="21069" spans="1:2">
      <c r="A21069" s="365" t="s">
        <v>21192</v>
      </c>
      <c r="B21069" s="366">
        <v>11.47</v>
      </c>
    </row>
    <row r="21070" spans="1:2">
      <c r="A21070" s="365" t="s">
        <v>21193</v>
      </c>
      <c r="B21070" s="366">
        <v>13.28</v>
      </c>
    </row>
    <row r="21071" spans="1:2">
      <c r="A21071" s="365" t="s">
        <v>21194</v>
      </c>
      <c r="B21071" s="366">
        <v>11.86</v>
      </c>
    </row>
    <row r="21072" spans="1:2">
      <c r="A21072" s="365" t="s">
        <v>21195</v>
      </c>
      <c r="B21072" s="366">
        <v>62.78</v>
      </c>
    </row>
    <row r="21073" spans="1:2">
      <c r="A21073" s="365" t="s">
        <v>21196</v>
      </c>
      <c r="B21073" s="366">
        <v>57.19</v>
      </c>
    </row>
    <row r="21074" spans="1:2">
      <c r="A21074" s="365" t="s">
        <v>21197</v>
      </c>
      <c r="B21074" s="366">
        <v>20.43</v>
      </c>
    </row>
    <row r="21075" spans="1:2">
      <c r="A21075" s="365" t="s">
        <v>21198</v>
      </c>
      <c r="B21075" s="366">
        <v>18.18</v>
      </c>
    </row>
    <row r="21076" spans="1:2">
      <c r="A21076" s="365" t="s">
        <v>21199</v>
      </c>
      <c r="B21076" s="366">
        <v>13.98</v>
      </c>
    </row>
    <row r="21077" spans="1:2">
      <c r="A21077" s="365" t="s">
        <v>21200</v>
      </c>
      <c r="B21077" s="366">
        <v>12.59</v>
      </c>
    </row>
    <row r="21078" spans="1:2">
      <c r="A21078" s="365" t="s">
        <v>21201</v>
      </c>
      <c r="B21078" s="366">
        <v>49.64</v>
      </c>
    </row>
    <row r="21079" spans="1:2">
      <c r="A21079" s="365" t="s">
        <v>21202</v>
      </c>
      <c r="B21079" s="366">
        <v>45.72</v>
      </c>
    </row>
    <row r="21080" spans="1:2">
      <c r="A21080" s="365" t="s">
        <v>21203</v>
      </c>
      <c r="B21080" s="366">
        <v>84.47</v>
      </c>
    </row>
    <row r="21081" spans="1:2">
      <c r="A21081" s="365" t="s">
        <v>21204</v>
      </c>
      <c r="B21081" s="366">
        <v>77.62</v>
      </c>
    </row>
    <row r="21082" spans="1:2">
      <c r="A21082" s="365" t="s">
        <v>21205</v>
      </c>
      <c r="B21082" s="366">
        <v>214.95</v>
      </c>
    </row>
    <row r="21083" spans="1:2">
      <c r="A21083" s="365" t="s">
        <v>21206</v>
      </c>
      <c r="B21083" s="366">
        <v>197.54</v>
      </c>
    </row>
    <row r="21084" spans="1:2">
      <c r="A21084" s="365" t="s">
        <v>21207</v>
      </c>
      <c r="B21084" s="366">
        <v>363.71</v>
      </c>
    </row>
    <row r="21085" spans="1:2">
      <c r="A21085" s="365" t="s">
        <v>21208</v>
      </c>
      <c r="B21085" s="366">
        <v>333.48</v>
      </c>
    </row>
    <row r="21086" spans="1:2">
      <c r="A21086" s="365" t="s">
        <v>21209</v>
      </c>
      <c r="B21086" s="366">
        <v>97.05</v>
      </c>
    </row>
    <row r="21087" spans="1:2">
      <c r="A21087" s="365" t="s">
        <v>21210</v>
      </c>
      <c r="B21087" s="366">
        <v>89.02</v>
      </c>
    </row>
    <row r="21088" spans="1:2">
      <c r="A21088" s="365" t="s">
        <v>21211</v>
      </c>
      <c r="B21088" s="366">
        <v>118.79</v>
      </c>
    </row>
    <row r="21089" spans="1:2">
      <c r="A21089" s="365" t="s">
        <v>21212</v>
      </c>
      <c r="B21089" s="366">
        <v>108.88</v>
      </c>
    </row>
    <row r="21090" spans="1:2">
      <c r="A21090" s="365" t="s">
        <v>21213</v>
      </c>
      <c r="B21090" s="366">
        <v>144.63</v>
      </c>
    </row>
    <row r="21091" spans="1:2">
      <c r="A21091" s="365" t="s">
        <v>21214</v>
      </c>
      <c r="B21091" s="366">
        <v>132.66999999999999</v>
      </c>
    </row>
    <row r="21092" spans="1:2">
      <c r="A21092" s="365" t="s">
        <v>21215</v>
      </c>
      <c r="B21092" s="366">
        <v>161.47999999999999</v>
      </c>
    </row>
    <row r="21093" spans="1:2">
      <c r="A21093" s="365" t="s">
        <v>21216</v>
      </c>
      <c r="B21093" s="366">
        <v>148.18</v>
      </c>
    </row>
    <row r="21094" spans="1:2">
      <c r="A21094" s="365" t="s">
        <v>21217</v>
      </c>
      <c r="B21094" s="366">
        <v>61.62</v>
      </c>
    </row>
    <row r="21095" spans="1:2">
      <c r="A21095" s="365" t="s">
        <v>21218</v>
      </c>
      <c r="B21095" s="366">
        <v>56.34</v>
      </c>
    </row>
    <row r="21096" spans="1:2">
      <c r="A21096" s="365" t="s">
        <v>21219</v>
      </c>
      <c r="B21096" s="366">
        <v>192.83</v>
      </c>
    </row>
    <row r="21097" spans="1:2">
      <c r="A21097" s="365" t="s">
        <v>21220</v>
      </c>
      <c r="B21097" s="366">
        <v>173.36</v>
      </c>
    </row>
    <row r="21098" spans="1:2">
      <c r="A21098" s="365" t="s">
        <v>21221</v>
      </c>
      <c r="B21098" s="366">
        <v>239.8</v>
      </c>
    </row>
    <row r="21099" spans="1:2">
      <c r="A21099" s="365" t="s">
        <v>21222</v>
      </c>
      <c r="B21099" s="366">
        <v>220.33</v>
      </c>
    </row>
    <row r="21100" spans="1:2">
      <c r="A21100" s="365" t="s">
        <v>21223</v>
      </c>
      <c r="B21100" s="366">
        <v>625.59</v>
      </c>
    </row>
    <row r="21101" spans="1:2">
      <c r="A21101" s="365" t="s">
        <v>21224</v>
      </c>
      <c r="B21101" s="366">
        <v>586.65</v>
      </c>
    </row>
    <row r="21102" spans="1:2">
      <c r="A21102" s="365" t="s">
        <v>21225</v>
      </c>
      <c r="B21102" s="366">
        <v>1244.47</v>
      </c>
    </row>
    <row r="21103" spans="1:2">
      <c r="A21103" s="365" t="s">
        <v>21226</v>
      </c>
      <c r="B21103" s="366">
        <v>1166.6099999999999</v>
      </c>
    </row>
    <row r="21104" spans="1:2">
      <c r="A21104" s="365" t="s">
        <v>21227</v>
      </c>
      <c r="B21104" s="366">
        <v>239.8</v>
      </c>
    </row>
    <row r="21105" spans="1:2">
      <c r="A21105" s="365" t="s">
        <v>21228</v>
      </c>
      <c r="B21105" s="366">
        <v>220.33</v>
      </c>
    </row>
    <row r="21106" spans="1:2">
      <c r="A21106" s="365" t="s">
        <v>21229</v>
      </c>
      <c r="B21106" s="366">
        <v>483.79</v>
      </c>
    </row>
    <row r="21107" spans="1:2">
      <c r="A21107" s="365" t="s">
        <v>21230</v>
      </c>
      <c r="B21107" s="366">
        <v>452.64</v>
      </c>
    </row>
    <row r="21108" spans="1:2">
      <c r="A21108" s="365" t="s">
        <v>21231</v>
      </c>
      <c r="B21108" s="366">
        <v>239.8</v>
      </c>
    </row>
    <row r="21109" spans="1:2">
      <c r="A21109" s="365" t="s">
        <v>21232</v>
      </c>
      <c r="B21109" s="366">
        <v>220.33</v>
      </c>
    </row>
    <row r="21110" spans="1:2">
      <c r="A21110" s="365" t="s">
        <v>21233</v>
      </c>
      <c r="B21110" s="366">
        <v>483.79</v>
      </c>
    </row>
    <row r="21111" spans="1:2">
      <c r="A21111" s="365" t="s">
        <v>21234</v>
      </c>
      <c r="B21111" s="366">
        <v>452.64</v>
      </c>
    </row>
    <row r="21112" spans="1:2">
      <c r="A21112" s="365" t="s">
        <v>21235</v>
      </c>
      <c r="B21112" s="366">
        <v>985.71</v>
      </c>
    </row>
    <row r="21113" spans="1:2">
      <c r="A21113" s="365" t="s">
        <v>21236</v>
      </c>
      <c r="B21113" s="366">
        <v>927.31</v>
      </c>
    </row>
    <row r="21114" spans="1:2">
      <c r="A21114" s="365" t="s">
        <v>21237</v>
      </c>
      <c r="B21114" s="366">
        <v>2050.6</v>
      </c>
    </row>
    <row r="21115" spans="1:2">
      <c r="A21115" s="365" t="s">
        <v>21238</v>
      </c>
      <c r="B21115" s="366">
        <v>1972.74</v>
      </c>
    </row>
    <row r="21116" spans="1:2">
      <c r="A21116" s="365" t="s">
        <v>21239</v>
      </c>
      <c r="B21116" s="366">
        <v>2551.42</v>
      </c>
    </row>
    <row r="21117" spans="1:2">
      <c r="A21117" s="365" t="s">
        <v>21240</v>
      </c>
      <c r="B21117" s="366">
        <v>2434.61</v>
      </c>
    </row>
    <row r="21118" spans="1:2">
      <c r="A21118" s="365" t="s">
        <v>21241</v>
      </c>
      <c r="B21118" s="366">
        <v>2918.13</v>
      </c>
    </row>
    <row r="21119" spans="1:2">
      <c r="A21119" s="365" t="s">
        <v>21242</v>
      </c>
      <c r="B21119" s="366">
        <v>2781.86</v>
      </c>
    </row>
    <row r="21120" spans="1:2">
      <c r="A21120" s="365" t="s">
        <v>21243</v>
      </c>
      <c r="B21120" s="366">
        <v>4065.7</v>
      </c>
    </row>
    <row r="21121" spans="1:2">
      <c r="A21121" s="365" t="s">
        <v>21244</v>
      </c>
      <c r="B21121" s="366">
        <v>3832.1</v>
      </c>
    </row>
    <row r="21122" spans="1:2">
      <c r="A21122" s="365" t="s">
        <v>21245</v>
      </c>
      <c r="B21122" s="366">
        <v>3223.04</v>
      </c>
    </row>
    <row r="21123" spans="1:2">
      <c r="A21123" s="365" t="s">
        <v>21246</v>
      </c>
      <c r="B21123" s="366">
        <v>3145.17</v>
      </c>
    </row>
    <row r="21124" spans="1:2">
      <c r="A21124" s="365" t="s">
        <v>21247</v>
      </c>
      <c r="B21124" s="366">
        <v>713.76</v>
      </c>
    </row>
    <row r="21125" spans="1:2">
      <c r="A21125" s="365" t="s">
        <v>21248</v>
      </c>
      <c r="B21125" s="366">
        <v>674.83</v>
      </c>
    </row>
    <row r="21126" spans="1:2">
      <c r="A21126" s="365" t="s">
        <v>21249</v>
      </c>
      <c r="B21126" s="366">
        <v>1021.11</v>
      </c>
    </row>
    <row r="21127" spans="1:2">
      <c r="A21127" s="365" t="s">
        <v>21250</v>
      </c>
      <c r="B21127" s="366">
        <v>962.71</v>
      </c>
    </row>
    <row r="21128" spans="1:2">
      <c r="A21128" s="365" t="s">
        <v>21251</v>
      </c>
      <c r="B21128" s="366">
        <v>2169.5700000000002</v>
      </c>
    </row>
    <row r="21129" spans="1:2">
      <c r="A21129" s="365" t="s">
        <v>21252</v>
      </c>
      <c r="B21129" s="366">
        <v>2091.6999999999998</v>
      </c>
    </row>
    <row r="21130" spans="1:2">
      <c r="A21130" s="365" t="s">
        <v>21253</v>
      </c>
      <c r="B21130" s="366">
        <v>1196.25</v>
      </c>
    </row>
    <row r="21131" spans="1:2">
      <c r="A21131" s="365" t="s">
        <v>21254</v>
      </c>
      <c r="B21131" s="366">
        <v>1114.49</v>
      </c>
    </row>
    <row r="21132" spans="1:2">
      <c r="A21132" s="365" t="s">
        <v>21255</v>
      </c>
      <c r="B21132" s="366">
        <v>2154.98</v>
      </c>
    </row>
    <row r="21133" spans="1:2">
      <c r="A21133" s="365" t="s">
        <v>21256</v>
      </c>
      <c r="B21133" s="366">
        <v>2079.0500000000002</v>
      </c>
    </row>
    <row r="21134" spans="1:2">
      <c r="A21134" s="365" t="s">
        <v>21257</v>
      </c>
      <c r="B21134" s="366">
        <v>2169.5700000000002</v>
      </c>
    </row>
    <row r="21135" spans="1:2">
      <c r="A21135" s="365" t="s">
        <v>21258</v>
      </c>
      <c r="B21135" s="366">
        <v>2091.6999999999998</v>
      </c>
    </row>
    <row r="21136" spans="1:2">
      <c r="A21136" s="365" t="s">
        <v>21259</v>
      </c>
      <c r="B21136" s="366">
        <v>1276.76</v>
      </c>
    </row>
    <row r="21137" spans="1:2">
      <c r="A21137" s="365" t="s">
        <v>21260</v>
      </c>
      <c r="B21137" s="366">
        <v>1261.18</v>
      </c>
    </row>
    <row r="21138" spans="1:2">
      <c r="A21138" s="365" t="s">
        <v>21261</v>
      </c>
      <c r="B21138" s="366">
        <v>14.59</v>
      </c>
    </row>
    <row r="21139" spans="1:2">
      <c r="A21139" s="365" t="s">
        <v>21262</v>
      </c>
      <c r="B21139" s="366">
        <v>12.64</v>
      </c>
    </row>
    <row r="21140" spans="1:2">
      <c r="A21140" s="365" t="s">
        <v>21263</v>
      </c>
      <c r="B21140" s="366">
        <v>91.16</v>
      </c>
    </row>
    <row r="21141" spans="1:2">
      <c r="A21141" s="365" t="s">
        <v>21264</v>
      </c>
      <c r="B21141" s="366">
        <v>89.21</v>
      </c>
    </row>
    <row r="21142" spans="1:2">
      <c r="A21142" s="365" t="s">
        <v>21265</v>
      </c>
      <c r="B21142" s="366">
        <v>65.040000000000006</v>
      </c>
    </row>
    <row r="21143" spans="1:2">
      <c r="A21143" s="365" t="s">
        <v>21266</v>
      </c>
      <c r="B21143" s="366">
        <v>63.09</v>
      </c>
    </row>
    <row r="21144" spans="1:2">
      <c r="A21144" s="365" t="s">
        <v>21267</v>
      </c>
      <c r="B21144" s="366">
        <v>116.76</v>
      </c>
    </row>
    <row r="21145" spans="1:2">
      <c r="A21145" s="365" t="s">
        <v>21268</v>
      </c>
      <c r="B21145" s="366">
        <v>101.18</v>
      </c>
    </row>
    <row r="21146" spans="1:2">
      <c r="A21146" s="365" t="s">
        <v>21269</v>
      </c>
      <c r="B21146" s="366">
        <v>58.38</v>
      </c>
    </row>
    <row r="21147" spans="1:2">
      <c r="A21147" s="365" t="s">
        <v>21270</v>
      </c>
      <c r="B21147" s="366">
        <v>50.59</v>
      </c>
    </row>
    <row r="21148" spans="1:2">
      <c r="A21148" s="365" t="s">
        <v>21271</v>
      </c>
      <c r="B21148" s="366">
        <v>1068.74</v>
      </c>
    </row>
    <row r="21149" spans="1:2">
      <c r="A21149" s="365" t="s">
        <v>21272</v>
      </c>
      <c r="B21149" s="366">
        <v>1060.95</v>
      </c>
    </row>
    <row r="21150" spans="1:2">
      <c r="A21150" s="365" t="s">
        <v>21273</v>
      </c>
      <c r="B21150" s="366">
        <v>1427.33</v>
      </c>
    </row>
    <row r="21151" spans="1:2">
      <c r="A21151" s="365" t="s">
        <v>21274</v>
      </c>
      <c r="B21151" s="366">
        <v>1419.54</v>
      </c>
    </row>
    <row r="21152" spans="1:2">
      <c r="A21152" s="365" t="s">
        <v>21275</v>
      </c>
      <c r="B21152" s="366">
        <v>102.16</v>
      </c>
    </row>
    <row r="21153" spans="1:2">
      <c r="A21153" s="365" t="s">
        <v>21276</v>
      </c>
      <c r="B21153" s="366">
        <v>88.53</v>
      </c>
    </row>
    <row r="21154" spans="1:2">
      <c r="A21154" s="365" t="s">
        <v>21277</v>
      </c>
      <c r="B21154" s="366">
        <v>116.76</v>
      </c>
    </row>
    <row r="21155" spans="1:2">
      <c r="A21155" s="365" t="s">
        <v>21278</v>
      </c>
      <c r="B21155" s="366">
        <v>101.18</v>
      </c>
    </row>
    <row r="21156" spans="1:2">
      <c r="A21156" s="365" t="s">
        <v>21279</v>
      </c>
      <c r="B21156" s="366">
        <v>2556.19</v>
      </c>
    </row>
    <row r="21157" spans="1:2">
      <c r="A21157" s="365" t="s">
        <v>21280</v>
      </c>
      <c r="B21157" s="366">
        <v>2540.62</v>
      </c>
    </row>
    <row r="21158" spans="1:2">
      <c r="A21158" s="365" t="s">
        <v>21281</v>
      </c>
      <c r="B21158" s="366">
        <v>116.76</v>
      </c>
    </row>
    <row r="21159" spans="1:2">
      <c r="A21159" s="365" t="s">
        <v>21282</v>
      </c>
      <c r="B21159" s="366">
        <v>101.18</v>
      </c>
    </row>
    <row r="21160" spans="1:2">
      <c r="A21160" s="365" t="s">
        <v>21283</v>
      </c>
      <c r="B21160" s="366">
        <v>233.52</v>
      </c>
    </row>
    <row r="21161" spans="1:2">
      <c r="A21161" s="365" t="s">
        <v>21284</v>
      </c>
      <c r="B21161" s="366">
        <v>202.37</v>
      </c>
    </row>
    <row r="21162" spans="1:2">
      <c r="A21162" s="365" t="s">
        <v>21285</v>
      </c>
      <c r="B21162" s="366">
        <v>221.79</v>
      </c>
    </row>
    <row r="21163" spans="1:2">
      <c r="A21163" s="365" t="s">
        <v>21286</v>
      </c>
      <c r="B21163" s="366">
        <v>221.79</v>
      </c>
    </row>
    <row r="21164" spans="1:2">
      <c r="A21164" s="365" t="s">
        <v>21287</v>
      </c>
      <c r="B21164" s="366">
        <v>45.4</v>
      </c>
    </row>
    <row r="21165" spans="1:2">
      <c r="A21165" s="365" t="s">
        <v>21288</v>
      </c>
      <c r="B21165" s="366">
        <v>43.45</v>
      </c>
    </row>
    <row r="21166" spans="1:2">
      <c r="A21166" s="365" t="s">
        <v>21289</v>
      </c>
      <c r="B21166" s="366">
        <v>66.849999999999994</v>
      </c>
    </row>
    <row r="21167" spans="1:2">
      <c r="A21167" s="365" t="s">
        <v>21290</v>
      </c>
      <c r="B21167" s="366">
        <v>65.87</v>
      </c>
    </row>
    <row r="21168" spans="1:2">
      <c r="A21168" s="365" t="s">
        <v>21291</v>
      </c>
      <c r="B21168" s="366">
        <v>108.11</v>
      </c>
    </row>
    <row r="21169" spans="1:2">
      <c r="A21169" s="365" t="s">
        <v>21292</v>
      </c>
      <c r="B21169" s="366">
        <v>107.13</v>
      </c>
    </row>
    <row r="21170" spans="1:2">
      <c r="A21170" s="365" t="s">
        <v>21293</v>
      </c>
      <c r="B21170" s="366">
        <v>801.09</v>
      </c>
    </row>
    <row r="21171" spans="1:2">
      <c r="A21171" s="365" t="s">
        <v>21294</v>
      </c>
      <c r="B21171" s="366">
        <v>783.57</v>
      </c>
    </row>
    <row r="21172" spans="1:2">
      <c r="A21172" s="365" t="s">
        <v>21295</v>
      </c>
      <c r="B21172" s="366">
        <v>559.57000000000005</v>
      </c>
    </row>
    <row r="21173" spans="1:2">
      <c r="A21173" s="365" t="s">
        <v>21296</v>
      </c>
      <c r="B21173" s="366">
        <v>547.89</v>
      </c>
    </row>
    <row r="21174" spans="1:2">
      <c r="A21174" s="365" t="s">
        <v>21297</v>
      </c>
      <c r="B21174" s="366">
        <v>57.67</v>
      </c>
    </row>
    <row r="21175" spans="1:2">
      <c r="A21175" s="365" t="s">
        <v>21298</v>
      </c>
      <c r="B21175" s="366">
        <v>57.67</v>
      </c>
    </row>
    <row r="21176" spans="1:2">
      <c r="A21176" s="365" t="s">
        <v>21299</v>
      </c>
      <c r="B21176" s="366">
        <v>70</v>
      </c>
    </row>
    <row r="21177" spans="1:2">
      <c r="A21177" s="365" t="s">
        <v>21300</v>
      </c>
      <c r="B21177" s="366">
        <v>70</v>
      </c>
    </row>
    <row r="21178" spans="1:2">
      <c r="A21178" s="365" t="s">
        <v>21301</v>
      </c>
      <c r="B21178" s="366">
        <v>86.91</v>
      </c>
    </row>
    <row r="21179" spans="1:2">
      <c r="A21179" s="365" t="s">
        <v>21302</v>
      </c>
      <c r="B21179" s="366">
        <v>86.91</v>
      </c>
    </row>
    <row r="21180" spans="1:2">
      <c r="A21180" s="365" t="s">
        <v>21303</v>
      </c>
      <c r="B21180" s="366">
        <v>102</v>
      </c>
    </row>
    <row r="21181" spans="1:2">
      <c r="A21181" s="365" t="s">
        <v>21304</v>
      </c>
      <c r="B21181" s="366">
        <v>102</v>
      </c>
    </row>
    <row r="21182" spans="1:2">
      <c r="A21182" s="365" t="s">
        <v>21305</v>
      </c>
      <c r="B21182" s="366">
        <v>4.08</v>
      </c>
    </row>
    <row r="21183" spans="1:2">
      <c r="A21183" s="365" t="s">
        <v>21306</v>
      </c>
      <c r="B21183" s="366">
        <v>3.54</v>
      </c>
    </row>
    <row r="21184" spans="1:2">
      <c r="A21184" s="365" t="s">
        <v>21307</v>
      </c>
      <c r="B21184" s="366">
        <v>102.16</v>
      </c>
    </row>
    <row r="21185" spans="1:2">
      <c r="A21185" s="365" t="s">
        <v>21308</v>
      </c>
      <c r="B21185" s="366">
        <v>88.53</v>
      </c>
    </row>
    <row r="21186" spans="1:2">
      <c r="A21186" s="365" t="s">
        <v>21309</v>
      </c>
      <c r="B21186" s="366">
        <v>145.94999999999999</v>
      </c>
    </row>
    <row r="21187" spans="1:2">
      <c r="A21187" s="365" t="s">
        <v>21310</v>
      </c>
      <c r="B21187" s="366">
        <v>126.48</v>
      </c>
    </row>
    <row r="21188" spans="1:2">
      <c r="A21188" s="365" t="s">
        <v>21311</v>
      </c>
      <c r="B21188" s="366">
        <v>116.76</v>
      </c>
    </row>
    <row r="21189" spans="1:2">
      <c r="A21189" s="365" t="s">
        <v>21312</v>
      </c>
      <c r="B21189" s="366">
        <v>101.18</v>
      </c>
    </row>
    <row r="21190" spans="1:2">
      <c r="A21190" s="365" t="s">
        <v>21313</v>
      </c>
      <c r="B21190" s="366">
        <v>175.14</v>
      </c>
    </row>
    <row r="21191" spans="1:2">
      <c r="A21191" s="365" t="s">
        <v>21314</v>
      </c>
      <c r="B21191" s="366">
        <v>151.78</v>
      </c>
    </row>
    <row r="21192" spans="1:2">
      <c r="A21192" s="365" t="s">
        <v>21315</v>
      </c>
      <c r="B21192" s="366">
        <v>29.19</v>
      </c>
    </row>
    <row r="21193" spans="1:2">
      <c r="A21193" s="365" t="s">
        <v>21316</v>
      </c>
      <c r="B21193" s="366">
        <v>25.29</v>
      </c>
    </row>
    <row r="21194" spans="1:2">
      <c r="A21194" s="365" t="s">
        <v>21317</v>
      </c>
      <c r="B21194" s="366">
        <v>58.38</v>
      </c>
    </row>
    <row r="21195" spans="1:2">
      <c r="A21195" s="365" t="s">
        <v>21318</v>
      </c>
      <c r="B21195" s="366">
        <v>50.59</v>
      </c>
    </row>
    <row r="21196" spans="1:2">
      <c r="A21196" s="365" t="s">
        <v>21319</v>
      </c>
      <c r="B21196" s="366">
        <v>87.57</v>
      </c>
    </row>
    <row r="21197" spans="1:2">
      <c r="A21197" s="365" t="s">
        <v>21320</v>
      </c>
      <c r="B21197" s="366">
        <v>75.89</v>
      </c>
    </row>
    <row r="21198" spans="1:2">
      <c r="A21198" s="365" t="s">
        <v>21321</v>
      </c>
      <c r="B21198" s="366">
        <v>116.76</v>
      </c>
    </row>
    <row r="21199" spans="1:2">
      <c r="A21199" s="365" t="s">
        <v>21322</v>
      </c>
      <c r="B21199" s="366">
        <v>101.18</v>
      </c>
    </row>
    <row r="21200" spans="1:2">
      <c r="A21200" s="365" t="s">
        <v>21323</v>
      </c>
      <c r="B21200" s="366">
        <v>94.86</v>
      </c>
    </row>
    <row r="21201" spans="1:2">
      <c r="A21201" s="365" t="s">
        <v>21324</v>
      </c>
      <c r="B21201" s="366">
        <v>82.21</v>
      </c>
    </row>
    <row r="21202" spans="1:2">
      <c r="A21202" s="365" t="s">
        <v>21325</v>
      </c>
      <c r="B21202" s="366">
        <v>145.94999999999999</v>
      </c>
    </row>
    <row r="21203" spans="1:2">
      <c r="A21203" s="365" t="s">
        <v>21326</v>
      </c>
      <c r="B21203" s="366">
        <v>126.48</v>
      </c>
    </row>
    <row r="21204" spans="1:2">
      <c r="A21204" s="365" t="s">
        <v>21327</v>
      </c>
      <c r="B21204" s="366">
        <v>43.78</v>
      </c>
    </row>
    <row r="21205" spans="1:2">
      <c r="A21205" s="365" t="s">
        <v>21328</v>
      </c>
      <c r="B21205" s="366">
        <v>37.94</v>
      </c>
    </row>
    <row r="21206" spans="1:2">
      <c r="A21206" s="365" t="s">
        <v>21329</v>
      </c>
      <c r="B21206" s="366">
        <v>72.97</v>
      </c>
    </row>
    <row r="21207" spans="1:2">
      <c r="A21207" s="365" t="s">
        <v>21330</v>
      </c>
      <c r="B21207" s="366">
        <v>63.24</v>
      </c>
    </row>
    <row r="21208" spans="1:2">
      <c r="A21208" s="365" t="s">
        <v>21331</v>
      </c>
      <c r="B21208" s="366">
        <v>8.4600000000000009</v>
      </c>
    </row>
    <row r="21209" spans="1:2">
      <c r="A21209" s="365" t="s">
        <v>21332</v>
      </c>
      <c r="B21209" s="366">
        <v>7.33</v>
      </c>
    </row>
    <row r="21210" spans="1:2">
      <c r="A21210" s="365" t="s">
        <v>21333</v>
      </c>
      <c r="B21210" s="366">
        <v>6.01</v>
      </c>
    </row>
    <row r="21211" spans="1:2">
      <c r="A21211" s="365" t="s">
        <v>21334</v>
      </c>
      <c r="B21211" s="366">
        <v>6.01</v>
      </c>
    </row>
    <row r="21212" spans="1:2">
      <c r="A21212" s="365" t="s">
        <v>21335</v>
      </c>
      <c r="B21212" s="366">
        <v>30</v>
      </c>
    </row>
    <row r="21213" spans="1:2">
      <c r="A21213" s="365" t="s">
        <v>21336</v>
      </c>
      <c r="B21213" s="366">
        <v>30</v>
      </c>
    </row>
    <row r="21214" spans="1:2">
      <c r="A21214" s="365" t="s">
        <v>21337</v>
      </c>
      <c r="B21214" s="366">
        <v>215.24</v>
      </c>
    </row>
    <row r="21215" spans="1:2">
      <c r="A21215" s="365" t="s">
        <v>21338</v>
      </c>
      <c r="B21215" s="366">
        <v>215.24</v>
      </c>
    </row>
    <row r="21216" spans="1:2">
      <c r="A21216" s="365" t="s">
        <v>21339</v>
      </c>
      <c r="B21216" s="366">
        <v>474.81</v>
      </c>
    </row>
    <row r="21217" spans="1:2">
      <c r="A21217" s="365" t="s">
        <v>21340</v>
      </c>
      <c r="B21217" s="366">
        <v>474.81</v>
      </c>
    </row>
    <row r="21218" spans="1:2">
      <c r="A21218" s="365" t="s">
        <v>21341</v>
      </c>
      <c r="B21218" s="366">
        <v>241.88</v>
      </c>
    </row>
    <row r="21219" spans="1:2">
      <c r="A21219" s="365" t="s">
        <v>21342</v>
      </c>
      <c r="B21219" s="366">
        <v>241.88</v>
      </c>
    </row>
    <row r="21220" spans="1:2">
      <c r="A21220" s="365" t="s">
        <v>21343</v>
      </c>
      <c r="B21220" s="366">
        <v>693.65</v>
      </c>
    </row>
    <row r="21221" spans="1:2">
      <c r="A21221" s="365" t="s">
        <v>21344</v>
      </c>
      <c r="B21221" s="366">
        <v>693.65</v>
      </c>
    </row>
    <row r="21222" spans="1:2">
      <c r="A21222" s="365" t="s">
        <v>21345</v>
      </c>
      <c r="B21222" s="366">
        <v>908</v>
      </c>
    </row>
    <row r="21223" spans="1:2">
      <c r="A21223" s="365" t="s">
        <v>21346</v>
      </c>
      <c r="B21223" s="366">
        <v>908</v>
      </c>
    </row>
    <row r="21224" spans="1:2">
      <c r="A21224" s="365" t="s">
        <v>21347</v>
      </c>
      <c r="B21224" s="366">
        <v>672.26</v>
      </c>
    </row>
    <row r="21225" spans="1:2">
      <c r="A21225" s="365" t="s">
        <v>21348</v>
      </c>
      <c r="B21225" s="366">
        <v>672.26</v>
      </c>
    </row>
    <row r="21226" spans="1:2">
      <c r="A21226" s="365" t="s">
        <v>21349</v>
      </c>
      <c r="B21226" s="366">
        <v>151.33000000000001</v>
      </c>
    </row>
    <row r="21227" spans="1:2">
      <c r="A21227" s="365" t="s">
        <v>21350</v>
      </c>
      <c r="B21227" s="366">
        <v>149.38</v>
      </c>
    </row>
    <row r="21228" spans="1:2">
      <c r="A21228" s="365" t="s">
        <v>21351</v>
      </c>
      <c r="B21228" s="366">
        <v>309.45</v>
      </c>
    </row>
    <row r="21229" spans="1:2">
      <c r="A21229" s="365" t="s">
        <v>21352</v>
      </c>
      <c r="B21229" s="366">
        <v>305.55</v>
      </c>
    </row>
    <row r="21230" spans="1:2">
      <c r="A21230" s="365" t="s">
        <v>21353</v>
      </c>
      <c r="B21230" s="366">
        <v>338.64</v>
      </c>
    </row>
    <row r="21231" spans="1:2">
      <c r="A21231" s="365" t="s">
        <v>21354</v>
      </c>
      <c r="B21231" s="366">
        <v>330.85</v>
      </c>
    </row>
    <row r="21232" spans="1:2">
      <c r="A21232" s="365" t="s">
        <v>21355</v>
      </c>
      <c r="B21232" s="366">
        <v>14.59</v>
      </c>
    </row>
    <row r="21233" spans="1:2">
      <c r="A21233" s="365" t="s">
        <v>21356</v>
      </c>
      <c r="B21233" s="366">
        <v>12.64</v>
      </c>
    </row>
    <row r="21234" spans="1:2">
      <c r="A21234" s="365" t="s">
        <v>21357</v>
      </c>
      <c r="B21234" s="366">
        <v>14.59</v>
      </c>
    </row>
    <row r="21235" spans="1:2">
      <c r="A21235" s="365" t="s">
        <v>21358</v>
      </c>
      <c r="B21235" s="366">
        <v>12.64</v>
      </c>
    </row>
    <row r="21236" spans="1:2">
      <c r="A21236" s="365" t="s">
        <v>21359</v>
      </c>
      <c r="B21236" s="366">
        <v>29.19</v>
      </c>
    </row>
    <row r="21237" spans="1:2">
      <c r="A21237" s="365" t="s">
        <v>21360</v>
      </c>
      <c r="B21237" s="366">
        <v>25.29</v>
      </c>
    </row>
    <row r="21238" spans="1:2">
      <c r="A21238" s="365" t="s">
        <v>21361</v>
      </c>
      <c r="B21238" s="366">
        <v>21.89</v>
      </c>
    </row>
    <row r="21239" spans="1:2">
      <c r="A21239" s="365" t="s">
        <v>21362</v>
      </c>
      <c r="B21239" s="366">
        <v>18.97</v>
      </c>
    </row>
    <row r="21240" spans="1:2">
      <c r="A21240" s="365" t="s">
        <v>21363</v>
      </c>
      <c r="B21240" s="366">
        <v>72.97</v>
      </c>
    </row>
    <row r="21241" spans="1:2">
      <c r="A21241" s="365" t="s">
        <v>21364</v>
      </c>
      <c r="B21241" s="366">
        <v>63.24</v>
      </c>
    </row>
    <row r="21242" spans="1:2">
      <c r="A21242" s="365" t="s">
        <v>21365</v>
      </c>
      <c r="B21242" s="366">
        <v>43.78</v>
      </c>
    </row>
    <row r="21243" spans="1:2">
      <c r="A21243" s="365" t="s">
        <v>21366</v>
      </c>
      <c r="B21243" s="366">
        <v>37.94</v>
      </c>
    </row>
    <row r="21244" spans="1:2">
      <c r="A21244" s="365" t="s">
        <v>21367</v>
      </c>
      <c r="B21244" s="366">
        <v>29.19</v>
      </c>
    </row>
    <row r="21245" spans="1:2">
      <c r="A21245" s="365" t="s">
        <v>21368</v>
      </c>
      <c r="B21245" s="366">
        <v>25.29</v>
      </c>
    </row>
    <row r="21246" spans="1:2">
      <c r="A21246" s="365" t="s">
        <v>21369</v>
      </c>
      <c r="B21246" s="366">
        <v>102.16</v>
      </c>
    </row>
    <row r="21247" spans="1:2">
      <c r="A21247" s="365" t="s">
        <v>21370</v>
      </c>
      <c r="B21247" s="366">
        <v>88.53</v>
      </c>
    </row>
    <row r="21248" spans="1:2">
      <c r="A21248" s="365" t="s">
        <v>21371</v>
      </c>
      <c r="B21248" s="366">
        <v>42.18</v>
      </c>
    </row>
    <row r="21249" spans="1:2">
      <c r="A21249" s="365" t="s">
        <v>21372</v>
      </c>
      <c r="B21249" s="366">
        <v>41.99</v>
      </c>
    </row>
    <row r="21250" spans="1:2">
      <c r="A21250" s="365" t="s">
        <v>21373</v>
      </c>
      <c r="B21250" s="366">
        <v>1220</v>
      </c>
    </row>
    <row r="21251" spans="1:2">
      <c r="A21251" s="365" t="s">
        <v>21374</v>
      </c>
      <c r="B21251" s="366">
        <v>1220</v>
      </c>
    </row>
    <row r="21252" spans="1:2">
      <c r="A21252" s="365" t="s">
        <v>21375</v>
      </c>
      <c r="B21252" s="366">
        <v>2560</v>
      </c>
    </row>
    <row r="21253" spans="1:2">
      <c r="A21253" s="365" t="s">
        <v>21376</v>
      </c>
      <c r="B21253" s="366">
        <v>2560</v>
      </c>
    </row>
    <row r="21254" spans="1:2">
      <c r="A21254" s="365" t="s">
        <v>21377</v>
      </c>
      <c r="B21254" s="366">
        <v>2.91</v>
      </c>
    </row>
    <row r="21255" spans="1:2">
      <c r="A21255" s="365" t="s">
        <v>21378</v>
      </c>
      <c r="B21255" s="366">
        <v>2.52</v>
      </c>
    </row>
    <row r="21256" spans="1:2">
      <c r="A21256" s="365" t="s">
        <v>21379</v>
      </c>
      <c r="B21256" s="366">
        <v>3.64</v>
      </c>
    </row>
    <row r="21257" spans="1:2">
      <c r="A21257" s="365" t="s">
        <v>21380</v>
      </c>
      <c r="B21257" s="366">
        <v>3.16</v>
      </c>
    </row>
    <row r="21258" spans="1:2">
      <c r="A21258" s="365" t="s">
        <v>21381</v>
      </c>
      <c r="B21258" s="366">
        <v>4.37</v>
      </c>
    </row>
    <row r="21259" spans="1:2">
      <c r="A21259" s="365" t="s">
        <v>21382</v>
      </c>
      <c r="B21259" s="366">
        <v>3.79</v>
      </c>
    </row>
    <row r="21260" spans="1:2">
      <c r="A21260" s="365" t="s">
        <v>21383</v>
      </c>
      <c r="B21260" s="366">
        <v>5.83</v>
      </c>
    </row>
    <row r="21261" spans="1:2">
      <c r="A21261" s="365" t="s">
        <v>21384</v>
      </c>
      <c r="B21261" s="366">
        <v>5.05</v>
      </c>
    </row>
    <row r="21262" spans="1:2">
      <c r="A21262" s="365" t="s">
        <v>21385</v>
      </c>
      <c r="B21262" s="366">
        <v>4.37</v>
      </c>
    </row>
    <row r="21263" spans="1:2">
      <c r="A21263" s="365" t="s">
        <v>21386</v>
      </c>
      <c r="B21263" s="366">
        <v>3.79</v>
      </c>
    </row>
    <row r="21264" spans="1:2">
      <c r="A21264" s="365" t="s">
        <v>21387</v>
      </c>
      <c r="B21264" s="366">
        <v>4.37</v>
      </c>
    </row>
    <row r="21265" spans="1:2">
      <c r="A21265" s="365" t="s">
        <v>21388</v>
      </c>
      <c r="B21265" s="366">
        <v>3.79</v>
      </c>
    </row>
    <row r="21266" spans="1:2">
      <c r="A21266" s="365" t="s">
        <v>21389</v>
      </c>
      <c r="B21266" s="366">
        <v>2.2200000000000002</v>
      </c>
    </row>
    <row r="21267" spans="1:2">
      <c r="A21267" s="365" t="s">
        <v>21390</v>
      </c>
      <c r="B21267" s="366">
        <v>2.0299999999999998</v>
      </c>
    </row>
    <row r="21268" spans="1:2">
      <c r="A21268" s="365" t="s">
        <v>21391</v>
      </c>
      <c r="B21268" s="366">
        <v>0.11</v>
      </c>
    </row>
    <row r="21269" spans="1:2">
      <c r="A21269" s="365" t="s">
        <v>21392</v>
      </c>
      <c r="B21269" s="366">
        <v>0.11</v>
      </c>
    </row>
    <row r="21270" spans="1:2">
      <c r="A21270" s="365" t="s">
        <v>21393</v>
      </c>
      <c r="B21270" s="366">
        <v>0.16</v>
      </c>
    </row>
    <row r="21271" spans="1:2">
      <c r="A21271" s="365" t="s">
        <v>21394</v>
      </c>
      <c r="B21271" s="366">
        <v>0.16</v>
      </c>
    </row>
    <row r="21272" spans="1:2">
      <c r="A21272" s="365" t="s">
        <v>21395</v>
      </c>
      <c r="B21272" s="366">
        <v>0.97</v>
      </c>
    </row>
    <row r="21273" spans="1:2">
      <c r="A21273" s="365" t="s">
        <v>21396</v>
      </c>
      <c r="B21273" s="366">
        <v>0.97</v>
      </c>
    </row>
    <row r="21274" spans="1:2">
      <c r="A21274" s="365" t="s">
        <v>21397</v>
      </c>
      <c r="B21274" s="366">
        <v>3.08</v>
      </c>
    </row>
    <row r="21275" spans="1:2">
      <c r="A21275" s="365" t="s">
        <v>21398</v>
      </c>
      <c r="B21275" s="366">
        <v>3.08</v>
      </c>
    </row>
    <row r="21276" spans="1:2">
      <c r="A21276" s="365" t="s">
        <v>21399</v>
      </c>
      <c r="B21276" s="366">
        <v>4.2699999999999996</v>
      </c>
    </row>
    <row r="21277" spans="1:2">
      <c r="A21277" s="365" t="s">
        <v>21400</v>
      </c>
      <c r="B21277" s="366">
        <v>4.2699999999999996</v>
      </c>
    </row>
    <row r="21278" spans="1:2">
      <c r="A21278" s="365" t="s">
        <v>21401</v>
      </c>
      <c r="B21278" s="366">
        <v>6.48</v>
      </c>
    </row>
    <row r="21279" spans="1:2">
      <c r="A21279" s="365" t="s">
        <v>21402</v>
      </c>
      <c r="B21279" s="366">
        <v>6.48</v>
      </c>
    </row>
    <row r="21280" spans="1:2">
      <c r="A21280" s="365" t="s">
        <v>21403</v>
      </c>
      <c r="B21280" s="366">
        <v>7.6</v>
      </c>
    </row>
    <row r="21281" spans="1:2">
      <c r="A21281" s="365" t="s">
        <v>21404</v>
      </c>
      <c r="B21281" s="366">
        <v>7.6</v>
      </c>
    </row>
    <row r="21282" spans="1:2">
      <c r="A21282" s="365" t="s">
        <v>21405</v>
      </c>
      <c r="B21282" s="366">
        <v>14.24</v>
      </c>
    </row>
    <row r="21283" spans="1:2">
      <c r="A21283" s="365" t="s">
        <v>21406</v>
      </c>
      <c r="B21283" s="366">
        <v>14.24</v>
      </c>
    </row>
    <row r="21284" spans="1:2">
      <c r="A21284" s="365" t="s">
        <v>21407</v>
      </c>
      <c r="B21284" s="366">
        <v>11.21</v>
      </c>
    </row>
    <row r="21285" spans="1:2">
      <c r="A21285" s="365" t="s">
        <v>21408</v>
      </c>
      <c r="B21285" s="366">
        <v>11.21</v>
      </c>
    </row>
    <row r="21286" spans="1:2">
      <c r="A21286" s="365" t="s">
        <v>21409</v>
      </c>
      <c r="B21286" s="366">
        <v>13.77</v>
      </c>
    </row>
    <row r="21287" spans="1:2">
      <c r="A21287" s="365" t="s">
        <v>21410</v>
      </c>
      <c r="B21287" s="366">
        <v>13.77</v>
      </c>
    </row>
    <row r="21288" spans="1:2">
      <c r="A21288" s="365" t="s">
        <v>21411</v>
      </c>
      <c r="B21288" s="366">
        <v>14.9</v>
      </c>
    </row>
    <row r="21289" spans="1:2">
      <c r="A21289" s="365" t="s">
        <v>21412</v>
      </c>
      <c r="B21289" s="366">
        <v>14.9</v>
      </c>
    </row>
    <row r="21290" spans="1:2">
      <c r="A21290" s="365" t="s">
        <v>21413</v>
      </c>
      <c r="B21290" s="366">
        <v>24.93</v>
      </c>
    </row>
    <row r="21291" spans="1:2">
      <c r="A21291" s="365" t="s">
        <v>21414</v>
      </c>
      <c r="B21291" s="366">
        <v>24.93</v>
      </c>
    </row>
    <row r="21292" spans="1:2">
      <c r="A21292" s="365" t="s">
        <v>21415</v>
      </c>
      <c r="B21292" s="366">
        <v>24.28</v>
      </c>
    </row>
    <row r="21293" spans="1:2">
      <c r="A21293" s="365" t="s">
        <v>21416</v>
      </c>
      <c r="B21293" s="366">
        <v>24.28</v>
      </c>
    </row>
    <row r="21294" spans="1:2">
      <c r="A21294" s="365" t="s">
        <v>21417</v>
      </c>
      <c r="B21294" s="366">
        <v>42.09</v>
      </c>
    </row>
    <row r="21295" spans="1:2">
      <c r="A21295" s="365" t="s">
        <v>21418</v>
      </c>
      <c r="B21295" s="366">
        <v>42.09</v>
      </c>
    </row>
    <row r="21296" spans="1:2">
      <c r="A21296" s="365" t="s">
        <v>21419</v>
      </c>
      <c r="B21296" s="366">
        <v>9.9600000000000009</v>
      </c>
    </row>
    <row r="21297" spans="1:2">
      <c r="A21297" s="365" t="s">
        <v>21420</v>
      </c>
      <c r="B21297" s="366">
        <v>9.9600000000000009</v>
      </c>
    </row>
    <row r="21298" spans="1:2">
      <c r="A21298" s="365" t="s">
        <v>21421</v>
      </c>
      <c r="B21298" s="366">
        <v>53.93</v>
      </c>
    </row>
    <row r="21299" spans="1:2">
      <c r="A21299" s="365" t="s">
        <v>21422</v>
      </c>
      <c r="B21299" s="366">
        <v>53.93</v>
      </c>
    </row>
    <row r="21300" spans="1:2">
      <c r="A21300" s="365" t="s">
        <v>21423</v>
      </c>
      <c r="B21300" s="366">
        <v>4.7300000000000004</v>
      </c>
    </row>
    <row r="21301" spans="1:2">
      <c r="A21301" s="365" t="s">
        <v>21424</v>
      </c>
      <c r="B21301" s="366">
        <v>4.7300000000000004</v>
      </c>
    </row>
    <row r="21302" spans="1:2">
      <c r="A21302" s="365" t="s">
        <v>21425</v>
      </c>
      <c r="B21302" s="366">
        <v>11.01</v>
      </c>
    </row>
    <row r="21303" spans="1:2">
      <c r="A21303" s="365" t="s">
        <v>21426</v>
      </c>
      <c r="B21303" s="366">
        <v>11.01</v>
      </c>
    </row>
    <row r="21304" spans="1:2">
      <c r="A21304" s="365" t="s">
        <v>21427</v>
      </c>
      <c r="B21304" s="366">
        <v>14.43</v>
      </c>
    </row>
    <row r="21305" spans="1:2">
      <c r="A21305" s="365" t="s">
        <v>21428</v>
      </c>
      <c r="B21305" s="366">
        <v>14.43</v>
      </c>
    </row>
    <row r="21306" spans="1:2">
      <c r="A21306" s="365" t="s">
        <v>21429</v>
      </c>
      <c r="B21306" s="366">
        <v>19.850000000000001</v>
      </c>
    </row>
    <row r="21307" spans="1:2">
      <c r="A21307" s="365" t="s">
        <v>21430</v>
      </c>
      <c r="B21307" s="366">
        <v>19.850000000000001</v>
      </c>
    </row>
    <row r="21308" spans="1:2">
      <c r="A21308" s="365" t="s">
        <v>21431</v>
      </c>
      <c r="B21308" s="366">
        <v>27.75</v>
      </c>
    </row>
    <row r="21309" spans="1:2">
      <c r="A21309" s="365" t="s">
        <v>21432</v>
      </c>
      <c r="B21309" s="366">
        <v>27.75</v>
      </c>
    </row>
    <row r="21310" spans="1:2">
      <c r="A21310" s="365" t="s">
        <v>21433</v>
      </c>
      <c r="B21310" s="366">
        <v>7.24</v>
      </c>
    </row>
    <row r="21311" spans="1:2">
      <c r="A21311" s="365" t="s">
        <v>21434</v>
      </c>
      <c r="B21311" s="366">
        <v>7.24</v>
      </c>
    </row>
    <row r="21312" spans="1:2">
      <c r="A21312" s="365" t="s">
        <v>21435</v>
      </c>
      <c r="B21312" s="366">
        <v>16.5</v>
      </c>
    </row>
    <row r="21313" spans="1:2">
      <c r="A21313" s="365" t="s">
        <v>21436</v>
      </c>
      <c r="B21313" s="366">
        <v>16.5</v>
      </c>
    </row>
    <row r="21314" spans="1:2">
      <c r="A21314" s="365" t="s">
        <v>21437</v>
      </c>
      <c r="B21314" s="366">
        <v>32.64</v>
      </c>
    </row>
    <row r="21315" spans="1:2">
      <c r="A21315" s="365" t="s">
        <v>21438</v>
      </c>
      <c r="B21315" s="366">
        <v>32.64</v>
      </c>
    </row>
    <row r="21316" spans="1:2">
      <c r="A21316" s="365" t="s">
        <v>21439</v>
      </c>
      <c r="B21316" s="366">
        <v>46.11</v>
      </c>
    </row>
    <row r="21317" spans="1:2">
      <c r="A21317" s="365" t="s">
        <v>21440</v>
      </c>
      <c r="B21317" s="366">
        <v>46.11</v>
      </c>
    </row>
    <row r="21318" spans="1:2">
      <c r="A21318" s="365" t="s">
        <v>21441</v>
      </c>
      <c r="B21318" s="366">
        <v>40.950000000000003</v>
      </c>
    </row>
    <row r="21319" spans="1:2">
      <c r="A21319" s="365" t="s">
        <v>21442</v>
      </c>
      <c r="B21319" s="366">
        <v>40.950000000000003</v>
      </c>
    </row>
    <row r="21320" spans="1:2">
      <c r="A21320" s="365" t="s">
        <v>21443</v>
      </c>
      <c r="B21320" s="366">
        <v>101.72</v>
      </c>
    </row>
    <row r="21321" spans="1:2">
      <c r="A21321" s="365" t="s">
        <v>21444</v>
      </c>
      <c r="B21321" s="366">
        <v>101.72</v>
      </c>
    </row>
    <row r="21322" spans="1:2">
      <c r="A21322" s="365" t="s">
        <v>21445</v>
      </c>
      <c r="B21322" s="366">
        <v>3.31</v>
      </c>
    </row>
    <row r="21323" spans="1:2">
      <c r="A21323" s="365" t="s">
        <v>21446</v>
      </c>
      <c r="B21323" s="366">
        <v>3.31</v>
      </c>
    </row>
    <row r="21324" spans="1:2">
      <c r="A21324" s="365" t="s">
        <v>21447</v>
      </c>
      <c r="B21324" s="366">
        <v>6.85</v>
      </c>
    </row>
    <row r="21325" spans="1:2">
      <c r="A21325" s="365" t="s">
        <v>21448</v>
      </c>
      <c r="B21325" s="366">
        <v>6.85</v>
      </c>
    </row>
    <row r="21326" spans="1:2">
      <c r="A21326" s="365" t="s">
        <v>21449</v>
      </c>
      <c r="B21326" s="366">
        <v>6.72</v>
      </c>
    </row>
    <row r="21327" spans="1:2">
      <c r="A21327" s="365" t="s">
        <v>21450</v>
      </c>
      <c r="B21327" s="366">
        <v>6.72</v>
      </c>
    </row>
    <row r="21328" spans="1:2">
      <c r="A21328" s="365" t="s">
        <v>21451</v>
      </c>
      <c r="B21328" s="366">
        <v>2.63</v>
      </c>
    </row>
    <row r="21329" spans="1:2">
      <c r="A21329" s="365" t="s">
        <v>21452</v>
      </c>
      <c r="B21329" s="366">
        <v>2.63</v>
      </c>
    </row>
    <row r="21330" spans="1:2">
      <c r="A21330" s="365" t="s">
        <v>21453</v>
      </c>
      <c r="B21330" s="366">
        <v>4.96</v>
      </c>
    </row>
    <row r="21331" spans="1:2">
      <c r="A21331" s="365" t="s">
        <v>21454</v>
      </c>
      <c r="B21331" s="366">
        <v>4.96</v>
      </c>
    </row>
    <row r="21332" spans="1:2">
      <c r="A21332" s="365" t="s">
        <v>21455</v>
      </c>
      <c r="B21332" s="366">
        <v>18.88</v>
      </c>
    </row>
    <row r="21333" spans="1:2">
      <c r="A21333" s="365" t="s">
        <v>21456</v>
      </c>
      <c r="B21333" s="366">
        <v>18.489999999999998</v>
      </c>
    </row>
    <row r="21334" spans="1:2">
      <c r="A21334" s="365" t="s">
        <v>21457</v>
      </c>
      <c r="B21334" s="366">
        <v>13.57</v>
      </c>
    </row>
    <row r="21335" spans="1:2">
      <c r="A21335" s="365" t="s">
        <v>21458</v>
      </c>
      <c r="B21335" s="366">
        <v>13.18</v>
      </c>
    </row>
    <row r="21336" spans="1:2">
      <c r="A21336" s="365" t="s">
        <v>21459</v>
      </c>
      <c r="B21336" s="366">
        <v>6.13</v>
      </c>
    </row>
    <row r="21337" spans="1:2">
      <c r="A21337" s="365" t="s">
        <v>21460</v>
      </c>
      <c r="B21337" s="366">
        <v>5.74</v>
      </c>
    </row>
    <row r="21338" spans="1:2">
      <c r="A21338" s="365" t="s">
        <v>21461</v>
      </c>
      <c r="B21338" s="366">
        <v>5.85</v>
      </c>
    </row>
    <row r="21339" spans="1:2">
      <c r="A21339" s="365" t="s">
        <v>21462</v>
      </c>
      <c r="B21339" s="366">
        <v>5.46</v>
      </c>
    </row>
    <row r="21340" spans="1:2">
      <c r="A21340" s="365" t="s">
        <v>21463</v>
      </c>
      <c r="B21340" s="366">
        <v>7.3</v>
      </c>
    </row>
    <row r="21341" spans="1:2">
      <c r="A21341" s="365" t="s">
        <v>21464</v>
      </c>
      <c r="B21341" s="366">
        <v>6.91</v>
      </c>
    </row>
    <row r="21342" spans="1:2">
      <c r="A21342" s="365" t="s">
        <v>21465</v>
      </c>
      <c r="B21342" s="366">
        <v>28.81</v>
      </c>
    </row>
    <row r="21343" spans="1:2">
      <c r="A21343" s="365" t="s">
        <v>21466</v>
      </c>
      <c r="B21343" s="366">
        <v>28.23</v>
      </c>
    </row>
    <row r="21344" spans="1:2">
      <c r="A21344" s="365" t="s">
        <v>21467</v>
      </c>
      <c r="B21344" s="366">
        <v>4.5</v>
      </c>
    </row>
    <row r="21345" spans="1:2">
      <c r="A21345" s="365" t="s">
        <v>21468</v>
      </c>
      <c r="B21345" s="366">
        <v>4.5</v>
      </c>
    </row>
    <row r="21346" spans="1:2">
      <c r="A21346" s="365" t="s">
        <v>21469</v>
      </c>
      <c r="B21346" s="366">
        <v>39.229999999999997</v>
      </c>
    </row>
    <row r="21347" spans="1:2">
      <c r="A21347" s="365" t="s">
        <v>21470</v>
      </c>
      <c r="B21347" s="366">
        <v>39.229999999999997</v>
      </c>
    </row>
    <row r="21348" spans="1:2">
      <c r="A21348" s="365" t="s">
        <v>21471</v>
      </c>
      <c r="B21348" s="366">
        <v>12.87</v>
      </c>
    </row>
    <row r="21349" spans="1:2">
      <c r="A21349" s="365" t="s">
        <v>21472</v>
      </c>
      <c r="B21349" s="366">
        <v>12.28</v>
      </c>
    </row>
    <row r="21350" spans="1:2">
      <c r="A21350" s="365" t="s">
        <v>21473</v>
      </c>
      <c r="B21350" s="366">
        <v>13.24</v>
      </c>
    </row>
    <row r="21351" spans="1:2">
      <c r="A21351" s="365" t="s">
        <v>21474</v>
      </c>
      <c r="B21351" s="366">
        <v>12.66</v>
      </c>
    </row>
    <row r="21352" spans="1:2">
      <c r="A21352" s="365" t="s">
        <v>21475</v>
      </c>
      <c r="B21352" s="366">
        <v>14.14</v>
      </c>
    </row>
    <row r="21353" spans="1:2">
      <c r="A21353" s="365" t="s">
        <v>21476</v>
      </c>
      <c r="B21353" s="366">
        <v>13.55</v>
      </c>
    </row>
    <row r="21354" spans="1:2">
      <c r="A21354" s="365" t="s">
        <v>21477</v>
      </c>
      <c r="B21354" s="366">
        <v>8.0399999999999991</v>
      </c>
    </row>
    <row r="21355" spans="1:2">
      <c r="A21355" s="365" t="s">
        <v>21478</v>
      </c>
      <c r="B21355" s="366">
        <v>7.45</v>
      </c>
    </row>
    <row r="21356" spans="1:2">
      <c r="A21356" s="365" t="s">
        <v>21479</v>
      </c>
      <c r="B21356" s="366">
        <v>8.19</v>
      </c>
    </row>
    <row r="21357" spans="1:2">
      <c r="A21357" s="365" t="s">
        <v>21480</v>
      </c>
      <c r="B21357" s="366">
        <v>7.6</v>
      </c>
    </row>
    <row r="21358" spans="1:2">
      <c r="A21358" s="365" t="s">
        <v>21481</v>
      </c>
      <c r="B21358" s="366">
        <v>11.93</v>
      </c>
    </row>
    <row r="21359" spans="1:2">
      <c r="A21359" s="365" t="s">
        <v>21482</v>
      </c>
      <c r="B21359" s="366">
        <v>11.35</v>
      </c>
    </row>
    <row r="21360" spans="1:2">
      <c r="A21360" s="365" t="s">
        <v>21483</v>
      </c>
      <c r="B21360" s="366">
        <v>13.91</v>
      </c>
    </row>
    <row r="21361" spans="1:2">
      <c r="A21361" s="365" t="s">
        <v>21484</v>
      </c>
      <c r="B21361" s="366">
        <v>13.32</v>
      </c>
    </row>
    <row r="21362" spans="1:2">
      <c r="A21362" s="365" t="s">
        <v>21485</v>
      </c>
      <c r="B21362" s="366">
        <v>11.09</v>
      </c>
    </row>
    <row r="21363" spans="1:2">
      <c r="A21363" s="365" t="s">
        <v>21486</v>
      </c>
      <c r="B21363" s="366">
        <v>10.51</v>
      </c>
    </row>
    <row r="21364" spans="1:2">
      <c r="A21364" s="365" t="s">
        <v>21487</v>
      </c>
      <c r="B21364" s="366">
        <v>13.68</v>
      </c>
    </row>
    <row r="21365" spans="1:2">
      <c r="A21365" s="365" t="s">
        <v>21488</v>
      </c>
      <c r="B21365" s="366">
        <v>13.09</v>
      </c>
    </row>
    <row r="21366" spans="1:2">
      <c r="A21366" s="365" t="s">
        <v>21489</v>
      </c>
      <c r="B21366" s="366">
        <v>12.43</v>
      </c>
    </row>
    <row r="21367" spans="1:2">
      <c r="A21367" s="365" t="s">
        <v>21490</v>
      </c>
      <c r="B21367" s="366">
        <v>11.84</v>
      </c>
    </row>
    <row r="21368" spans="1:2">
      <c r="A21368" s="365" t="s">
        <v>21491</v>
      </c>
      <c r="B21368" s="366">
        <v>12.67</v>
      </c>
    </row>
    <row r="21369" spans="1:2">
      <c r="A21369" s="365" t="s">
        <v>21492</v>
      </c>
      <c r="B21369" s="366">
        <v>12.09</v>
      </c>
    </row>
    <row r="21370" spans="1:2">
      <c r="A21370" s="365" t="s">
        <v>21493</v>
      </c>
      <c r="B21370" s="366">
        <v>13.69</v>
      </c>
    </row>
    <row r="21371" spans="1:2">
      <c r="A21371" s="365" t="s">
        <v>21494</v>
      </c>
      <c r="B21371" s="366">
        <v>13.1</v>
      </c>
    </row>
    <row r="21372" spans="1:2">
      <c r="A21372" s="365" t="s">
        <v>21495</v>
      </c>
      <c r="B21372" s="366">
        <v>17.09</v>
      </c>
    </row>
    <row r="21373" spans="1:2">
      <c r="A21373" s="365" t="s">
        <v>21496</v>
      </c>
      <c r="B21373" s="366">
        <v>16.510000000000002</v>
      </c>
    </row>
    <row r="21374" spans="1:2">
      <c r="A21374" s="365" t="s">
        <v>21497</v>
      </c>
      <c r="B21374" s="366">
        <v>14.55</v>
      </c>
    </row>
    <row r="21375" spans="1:2">
      <c r="A21375" s="365" t="s">
        <v>21498</v>
      </c>
      <c r="B21375" s="366">
        <v>13.96</v>
      </c>
    </row>
    <row r="21376" spans="1:2">
      <c r="A21376" s="365" t="s">
        <v>21499</v>
      </c>
      <c r="B21376" s="366">
        <v>13.86</v>
      </c>
    </row>
    <row r="21377" spans="1:2">
      <c r="A21377" s="365" t="s">
        <v>21500</v>
      </c>
      <c r="B21377" s="366">
        <v>13.86</v>
      </c>
    </row>
    <row r="21378" spans="1:2">
      <c r="A21378" s="365" t="s">
        <v>21501</v>
      </c>
      <c r="B21378" s="366">
        <v>27.39</v>
      </c>
    </row>
    <row r="21379" spans="1:2">
      <c r="A21379" s="365" t="s">
        <v>21502</v>
      </c>
      <c r="B21379" s="366">
        <v>27.39</v>
      </c>
    </row>
    <row r="21380" spans="1:2">
      <c r="A21380" s="365" t="s">
        <v>21503</v>
      </c>
      <c r="B21380" s="366">
        <v>61.17</v>
      </c>
    </row>
    <row r="21381" spans="1:2">
      <c r="A21381" s="365" t="s">
        <v>21504</v>
      </c>
      <c r="B21381" s="366">
        <v>61.17</v>
      </c>
    </row>
    <row r="21382" spans="1:2">
      <c r="A21382" s="365" t="s">
        <v>21505</v>
      </c>
      <c r="B21382" s="366">
        <v>359.68</v>
      </c>
    </row>
    <row r="21383" spans="1:2">
      <c r="A21383" s="365" t="s">
        <v>21506</v>
      </c>
      <c r="B21383" s="366">
        <v>359.68</v>
      </c>
    </row>
    <row r="21384" spans="1:2">
      <c r="A21384" s="365" t="s">
        <v>21507</v>
      </c>
      <c r="B21384" s="366">
        <v>8.5</v>
      </c>
    </row>
    <row r="21385" spans="1:2">
      <c r="A21385" s="365" t="s">
        <v>21508</v>
      </c>
      <c r="B21385" s="366">
        <v>8.5</v>
      </c>
    </row>
    <row r="21386" spans="1:2">
      <c r="A21386" s="365" t="s">
        <v>21509</v>
      </c>
      <c r="B21386" s="366">
        <v>101.91</v>
      </c>
    </row>
    <row r="21387" spans="1:2">
      <c r="A21387" s="365" t="s">
        <v>21510</v>
      </c>
      <c r="B21387" s="366">
        <v>101.91</v>
      </c>
    </row>
    <row r="21388" spans="1:2">
      <c r="A21388" s="365" t="s">
        <v>21511</v>
      </c>
      <c r="B21388" s="366">
        <v>122.89</v>
      </c>
    </row>
    <row r="21389" spans="1:2">
      <c r="A21389" s="365" t="s">
        <v>21512</v>
      </c>
      <c r="B21389" s="366">
        <v>122.89</v>
      </c>
    </row>
    <row r="21390" spans="1:2">
      <c r="A21390" s="365" t="s">
        <v>21513</v>
      </c>
      <c r="B21390" s="366">
        <v>28.97</v>
      </c>
    </row>
    <row r="21391" spans="1:2">
      <c r="A21391" s="365" t="s">
        <v>21514</v>
      </c>
      <c r="B21391" s="366">
        <v>28.97</v>
      </c>
    </row>
    <row r="21392" spans="1:2">
      <c r="A21392" s="365" t="s">
        <v>21515</v>
      </c>
      <c r="B21392" s="366">
        <v>13.99</v>
      </c>
    </row>
    <row r="21393" spans="1:2">
      <c r="A21393" s="365" t="s">
        <v>21516</v>
      </c>
      <c r="B21393" s="366">
        <v>13.99</v>
      </c>
    </row>
    <row r="21394" spans="1:2">
      <c r="A21394" s="365" t="s">
        <v>21517</v>
      </c>
      <c r="B21394" s="366">
        <v>12.6</v>
      </c>
    </row>
    <row r="21395" spans="1:2">
      <c r="A21395" s="365" t="s">
        <v>21518</v>
      </c>
      <c r="B21395" s="366">
        <v>12.6</v>
      </c>
    </row>
    <row r="21396" spans="1:2">
      <c r="A21396" s="365" t="s">
        <v>21519</v>
      </c>
      <c r="B21396" s="366">
        <v>34.549999999999997</v>
      </c>
    </row>
    <row r="21397" spans="1:2">
      <c r="A21397" s="365" t="s">
        <v>21520</v>
      </c>
      <c r="B21397" s="366">
        <v>34.549999999999997</v>
      </c>
    </row>
    <row r="21398" spans="1:2">
      <c r="A21398" s="365" t="s">
        <v>21521</v>
      </c>
      <c r="B21398" s="366">
        <v>42.85</v>
      </c>
    </row>
    <row r="21399" spans="1:2">
      <c r="A21399" s="365" t="s">
        <v>21522</v>
      </c>
      <c r="B21399" s="366">
        <v>42.85</v>
      </c>
    </row>
    <row r="21400" spans="1:2">
      <c r="A21400" s="365" t="s">
        <v>21523</v>
      </c>
      <c r="B21400" s="366">
        <v>139.86000000000001</v>
      </c>
    </row>
    <row r="21401" spans="1:2">
      <c r="A21401" s="365" t="s">
        <v>21524</v>
      </c>
      <c r="B21401" s="366">
        <v>139.86000000000001</v>
      </c>
    </row>
    <row r="21402" spans="1:2">
      <c r="A21402" s="365" t="s">
        <v>21525</v>
      </c>
      <c r="B21402" s="366">
        <v>10.09</v>
      </c>
    </row>
    <row r="21403" spans="1:2">
      <c r="A21403" s="365" t="s">
        <v>21526</v>
      </c>
      <c r="B21403" s="366">
        <v>10.09</v>
      </c>
    </row>
    <row r="21404" spans="1:2">
      <c r="A21404" s="365" t="s">
        <v>21527</v>
      </c>
      <c r="B21404" s="366">
        <v>25.69</v>
      </c>
    </row>
    <row r="21405" spans="1:2">
      <c r="A21405" s="365" t="s">
        <v>21528</v>
      </c>
      <c r="B21405" s="366">
        <v>25.69</v>
      </c>
    </row>
    <row r="21406" spans="1:2">
      <c r="A21406" s="365" t="s">
        <v>21529</v>
      </c>
      <c r="B21406" s="366">
        <v>409.94</v>
      </c>
    </row>
    <row r="21407" spans="1:2">
      <c r="A21407" s="365" t="s">
        <v>21530</v>
      </c>
      <c r="B21407" s="366">
        <v>409.94</v>
      </c>
    </row>
    <row r="21408" spans="1:2">
      <c r="A21408" s="365" t="s">
        <v>21531</v>
      </c>
      <c r="B21408" s="366">
        <v>79.16</v>
      </c>
    </row>
    <row r="21409" spans="1:2">
      <c r="A21409" s="365" t="s">
        <v>21532</v>
      </c>
      <c r="B21409" s="366">
        <v>79.16</v>
      </c>
    </row>
    <row r="21410" spans="1:2">
      <c r="A21410" s="365" t="s">
        <v>21533</v>
      </c>
      <c r="B21410" s="366">
        <v>21.89</v>
      </c>
    </row>
    <row r="21411" spans="1:2">
      <c r="A21411" s="365" t="s">
        <v>21534</v>
      </c>
      <c r="B21411" s="366">
        <v>18.97</v>
      </c>
    </row>
    <row r="21412" spans="1:2">
      <c r="A21412" s="365" t="s">
        <v>21535</v>
      </c>
      <c r="B21412" s="366">
        <v>133.21</v>
      </c>
    </row>
    <row r="21413" spans="1:2">
      <c r="A21413" s="365" t="s">
        <v>21536</v>
      </c>
      <c r="B21413" s="366">
        <v>130.29</v>
      </c>
    </row>
    <row r="21414" spans="1:2">
      <c r="A21414" s="365" t="s">
        <v>21537</v>
      </c>
      <c r="B21414" s="366">
        <v>21.89</v>
      </c>
    </row>
    <row r="21415" spans="1:2">
      <c r="A21415" s="365" t="s">
        <v>21538</v>
      </c>
      <c r="B21415" s="366">
        <v>18.97</v>
      </c>
    </row>
    <row r="21416" spans="1:2">
      <c r="A21416" s="365" t="s">
        <v>21539</v>
      </c>
      <c r="B21416" s="366">
        <v>286.35000000000002</v>
      </c>
    </row>
    <row r="21417" spans="1:2">
      <c r="A21417" s="365" t="s">
        <v>21540</v>
      </c>
      <c r="B21417" s="366">
        <v>270.38</v>
      </c>
    </row>
    <row r="21418" spans="1:2">
      <c r="A21418" s="365" t="s">
        <v>21541</v>
      </c>
      <c r="B21418" s="366">
        <v>368.59</v>
      </c>
    </row>
    <row r="21419" spans="1:2">
      <c r="A21419" s="365" t="s">
        <v>21542</v>
      </c>
      <c r="B21419" s="366">
        <v>348.52</v>
      </c>
    </row>
    <row r="21420" spans="1:2">
      <c r="A21420" s="365" t="s">
        <v>21543</v>
      </c>
      <c r="B21420" s="366">
        <v>200.99</v>
      </c>
    </row>
    <row r="21421" spans="1:2">
      <c r="A21421" s="365" t="s">
        <v>21544</v>
      </c>
      <c r="B21421" s="366">
        <v>189.31</v>
      </c>
    </row>
    <row r="21422" spans="1:2">
      <c r="A21422" s="365" t="s">
        <v>21545</v>
      </c>
      <c r="B21422" s="366">
        <v>281.10000000000002</v>
      </c>
    </row>
    <row r="21423" spans="1:2">
      <c r="A21423" s="365" t="s">
        <v>21546</v>
      </c>
      <c r="B21423" s="366">
        <v>265.52999999999997</v>
      </c>
    </row>
    <row r="21424" spans="1:2">
      <c r="A21424" s="365" t="s">
        <v>21547</v>
      </c>
      <c r="B21424" s="366">
        <v>361.22</v>
      </c>
    </row>
    <row r="21425" spans="1:2">
      <c r="A21425" s="365" t="s">
        <v>21548</v>
      </c>
      <c r="B21425" s="366">
        <v>341.75</v>
      </c>
    </row>
    <row r="21426" spans="1:2">
      <c r="A21426" s="365" t="s">
        <v>21549</v>
      </c>
      <c r="B21426" s="366">
        <v>191.3</v>
      </c>
    </row>
    <row r="21427" spans="1:2">
      <c r="A21427" s="365" t="s">
        <v>21550</v>
      </c>
      <c r="B21427" s="366">
        <v>183.51</v>
      </c>
    </row>
    <row r="21428" spans="1:2">
      <c r="A21428" s="365" t="s">
        <v>21551</v>
      </c>
      <c r="B21428" s="366">
        <v>407.31</v>
      </c>
    </row>
    <row r="21429" spans="1:2">
      <c r="A21429" s="365" t="s">
        <v>21552</v>
      </c>
      <c r="B21429" s="366">
        <v>399.52</v>
      </c>
    </row>
    <row r="21430" spans="1:2">
      <c r="A21430" s="365" t="s">
        <v>21553</v>
      </c>
      <c r="B21430" s="366">
        <v>524.28</v>
      </c>
    </row>
    <row r="21431" spans="1:2">
      <c r="A21431" s="365" t="s">
        <v>21554</v>
      </c>
      <c r="B21431" s="366">
        <v>516.49</v>
      </c>
    </row>
    <row r="21432" spans="1:2">
      <c r="A21432" s="365" t="s">
        <v>21555</v>
      </c>
      <c r="B21432" s="366">
        <v>614.20000000000005</v>
      </c>
    </row>
    <row r="21433" spans="1:2">
      <c r="A21433" s="365" t="s">
        <v>21556</v>
      </c>
      <c r="B21433" s="366">
        <v>598.63</v>
      </c>
    </row>
    <row r="21434" spans="1:2">
      <c r="A21434" s="365" t="s">
        <v>21557</v>
      </c>
      <c r="B21434" s="366">
        <v>846.47</v>
      </c>
    </row>
    <row r="21435" spans="1:2">
      <c r="A21435" s="365" t="s">
        <v>21558</v>
      </c>
      <c r="B21435" s="366">
        <v>830.89</v>
      </c>
    </row>
    <row r="21436" spans="1:2">
      <c r="A21436" s="365" t="s">
        <v>21559</v>
      </c>
      <c r="B21436" s="366">
        <v>87.57</v>
      </c>
    </row>
    <row r="21437" spans="1:2">
      <c r="A21437" s="365" t="s">
        <v>21560</v>
      </c>
      <c r="B21437" s="366">
        <v>75.89</v>
      </c>
    </row>
    <row r="21438" spans="1:2">
      <c r="A21438" s="365" t="s">
        <v>21561</v>
      </c>
      <c r="B21438" s="366">
        <v>14.59</v>
      </c>
    </row>
    <row r="21439" spans="1:2">
      <c r="A21439" s="365" t="s">
        <v>21562</v>
      </c>
      <c r="B21439" s="366">
        <v>12.64</v>
      </c>
    </row>
    <row r="21440" spans="1:2">
      <c r="A21440" s="365" t="s">
        <v>21563</v>
      </c>
      <c r="B21440" s="366">
        <v>498</v>
      </c>
    </row>
    <row r="21441" spans="1:2">
      <c r="A21441" s="365" t="s">
        <v>21564</v>
      </c>
      <c r="B21441" s="366">
        <v>498</v>
      </c>
    </row>
    <row r="21442" spans="1:2">
      <c r="A21442" s="365" t="s">
        <v>21565</v>
      </c>
      <c r="B21442" s="366">
        <v>112</v>
      </c>
    </row>
    <row r="21443" spans="1:2">
      <c r="A21443" s="365" t="s">
        <v>21566</v>
      </c>
      <c r="B21443" s="366">
        <v>112</v>
      </c>
    </row>
    <row r="21444" spans="1:2">
      <c r="A21444" s="365" t="s">
        <v>21567</v>
      </c>
      <c r="B21444" s="366">
        <v>198</v>
      </c>
    </row>
    <row r="21445" spans="1:2">
      <c r="A21445" s="365" t="s">
        <v>21568</v>
      </c>
      <c r="B21445" s="366">
        <v>198</v>
      </c>
    </row>
    <row r="21446" spans="1:2">
      <c r="A21446" s="365" t="s">
        <v>21569</v>
      </c>
      <c r="B21446" s="366">
        <v>410</v>
      </c>
    </row>
    <row r="21447" spans="1:2">
      <c r="A21447" s="365" t="s">
        <v>21570</v>
      </c>
      <c r="B21447" s="366">
        <v>410</v>
      </c>
    </row>
    <row r="21448" spans="1:2">
      <c r="A21448" s="365" t="s">
        <v>21571</v>
      </c>
      <c r="B21448" s="366">
        <v>22.4</v>
      </c>
    </row>
    <row r="21449" spans="1:2">
      <c r="A21449" s="365" t="s">
        <v>21572</v>
      </c>
      <c r="B21449" s="366">
        <v>22.4</v>
      </c>
    </row>
    <row r="21450" spans="1:2">
      <c r="A21450" s="365" t="s">
        <v>21573</v>
      </c>
      <c r="B21450" s="366">
        <v>44.93</v>
      </c>
    </row>
    <row r="21451" spans="1:2">
      <c r="A21451" s="365" t="s">
        <v>21574</v>
      </c>
      <c r="B21451" s="366">
        <v>44.93</v>
      </c>
    </row>
    <row r="21452" spans="1:2">
      <c r="A21452" s="365" t="s">
        <v>21575</v>
      </c>
      <c r="B21452" s="366">
        <v>65.84</v>
      </c>
    </row>
    <row r="21453" spans="1:2">
      <c r="A21453" s="365" t="s">
        <v>21576</v>
      </c>
      <c r="B21453" s="366">
        <v>65.84</v>
      </c>
    </row>
    <row r="21454" spans="1:2">
      <c r="A21454" s="365" t="s">
        <v>21577</v>
      </c>
      <c r="B21454" s="366">
        <v>89.99</v>
      </c>
    </row>
    <row r="21455" spans="1:2">
      <c r="A21455" s="365" t="s">
        <v>21578</v>
      </c>
      <c r="B21455" s="366">
        <v>89.99</v>
      </c>
    </row>
    <row r="21456" spans="1:2">
      <c r="A21456" s="365" t="s">
        <v>21579</v>
      </c>
      <c r="B21456" s="366">
        <v>142.07</v>
      </c>
    </row>
    <row r="21457" spans="1:2">
      <c r="A21457" s="365" t="s">
        <v>21580</v>
      </c>
      <c r="B21457" s="366">
        <v>142.07</v>
      </c>
    </row>
    <row r="21458" spans="1:2">
      <c r="A21458" s="365" t="s">
        <v>21581</v>
      </c>
      <c r="B21458" s="366">
        <v>5.78</v>
      </c>
    </row>
    <row r="21459" spans="1:2">
      <c r="A21459" s="365" t="s">
        <v>21582</v>
      </c>
      <c r="B21459" s="366">
        <v>5.78</v>
      </c>
    </row>
    <row r="21460" spans="1:2">
      <c r="A21460" s="365" t="s">
        <v>21583</v>
      </c>
      <c r="B21460" s="366">
        <v>22</v>
      </c>
    </row>
    <row r="21461" spans="1:2">
      <c r="A21461" s="365" t="s">
        <v>21584</v>
      </c>
      <c r="B21461" s="366">
        <v>22</v>
      </c>
    </row>
    <row r="21462" spans="1:2">
      <c r="A21462" s="365" t="s">
        <v>21585</v>
      </c>
      <c r="B21462" s="366">
        <v>74.430000000000007</v>
      </c>
    </row>
    <row r="21463" spans="1:2">
      <c r="A21463" s="365" t="s">
        <v>21586</v>
      </c>
      <c r="B21463" s="366">
        <v>74.430000000000007</v>
      </c>
    </row>
    <row r="21464" spans="1:2">
      <c r="A21464" s="365" t="s">
        <v>21587</v>
      </c>
      <c r="B21464" s="366">
        <v>2.15</v>
      </c>
    </row>
    <row r="21465" spans="1:2">
      <c r="A21465" s="365" t="s">
        <v>21588</v>
      </c>
      <c r="B21465" s="366">
        <v>2.15</v>
      </c>
    </row>
    <row r="21466" spans="1:2">
      <c r="A21466" s="365" t="s">
        <v>21589</v>
      </c>
      <c r="B21466" s="366">
        <v>5.0199999999999996</v>
      </c>
    </row>
    <row r="21467" spans="1:2">
      <c r="A21467" s="365" t="s">
        <v>21590</v>
      </c>
      <c r="B21467" s="366">
        <v>5.0199999999999996</v>
      </c>
    </row>
    <row r="21468" spans="1:2">
      <c r="A21468" s="365" t="s">
        <v>21591</v>
      </c>
      <c r="B21468" s="366">
        <v>7.91</v>
      </c>
    </row>
    <row r="21469" spans="1:2">
      <c r="A21469" s="365" t="s">
        <v>21592</v>
      </c>
      <c r="B21469" s="366">
        <v>7.91</v>
      </c>
    </row>
    <row r="21470" spans="1:2">
      <c r="A21470" s="365" t="s">
        <v>21593</v>
      </c>
      <c r="B21470" s="366">
        <v>13.92</v>
      </c>
    </row>
    <row r="21471" spans="1:2">
      <c r="A21471" s="365" t="s">
        <v>21594</v>
      </c>
      <c r="B21471" s="366">
        <v>13.92</v>
      </c>
    </row>
    <row r="21472" spans="1:2">
      <c r="A21472" s="365" t="s">
        <v>21595</v>
      </c>
      <c r="B21472" s="366">
        <v>3.68</v>
      </c>
    </row>
    <row r="21473" spans="1:2">
      <c r="A21473" s="365" t="s">
        <v>21596</v>
      </c>
      <c r="B21473" s="366">
        <v>3.68</v>
      </c>
    </row>
    <row r="21474" spans="1:2">
      <c r="A21474" s="365" t="s">
        <v>21597</v>
      </c>
      <c r="B21474" s="366">
        <v>6.91</v>
      </c>
    </row>
    <row r="21475" spans="1:2">
      <c r="A21475" s="365" t="s">
        <v>21598</v>
      </c>
      <c r="B21475" s="366">
        <v>6.91</v>
      </c>
    </row>
    <row r="21476" spans="1:2">
      <c r="A21476" s="365" t="s">
        <v>21599</v>
      </c>
      <c r="B21476" s="366">
        <v>24.78</v>
      </c>
    </row>
    <row r="21477" spans="1:2">
      <c r="A21477" s="365" t="s">
        <v>21600</v>
      </c>
      <c r="B21477" s="366">
        <v>24.78</v>
      </c>
    </row>
    <row r="21478" spans="1:2">
      <c r="A21478" s="365" t="s">
        <v>21601</v>
      </c>
      <c r="B21478" s="366">
        <v>2.42</v>
      </c>
    </row>
    <row r="21479" spans="1:2">
      <c r="A21479" s="365" t="s">
        <v>21602</v>
      </c>
      <c r="B21479" s="366">
        <v>2.42</v>
      </c>
    </row>
    <row r="21480" spans="1:2">
      <c r="A21480" s="365" t="s">
        <v>21603</v>
      </c>
      <c r="B21480" s="366">
        <v>3.57</v>
      </c>
    </row>
    <row r="21481" spans="1:2">
      <c r="A21481" s="365" t="s">
        <v>21604</v>
      </c>
      <c r="B21481" s="366">
        <v>3.57</v>
      </c>
    </row>
    <row r="21482" spans="1:2">
      <c r="A21482" s="365" t="s">
        <v>21605</v>
      </c>
      <c r="B21482" s="366">
        <v>6.19</v>
      </c>
    </row>
    <row r="21483" spans="1:2">
      <c r="A21483" s="365" t="s">
        <v>21606</v>
      </c>
      <c r="B21483" s="366">
        <v>6.19</v>
      </c>
    </row>
    <row r="21484" spans="1:2">
      <c r="A21484" s="365" t="s">
        <v>21607</v>
      </c>
      <c r="B21484" s="366">
        <v>19.739999999999998</v>
      </c>
    </row>
    <row r="21485" spans="1:2">
      <c r="A21485" s="365" t="s">
        <v>21608</v>
      </c>
      <c r="B21485" s="366">
        <v>19.739999999999998</v>
      </c>
    </row>
    <row r="21486" spans="1:2">
      <c r="A21486" s="365" t="s">
        <v>21609</v>
      </c>
      <c r="B21486" s="366">
        <v>1.38</v>
      </c>
    </row>
    <row r="21487" spans="1:2">
      <c r="A21487" s="365" t="s">
        <v>21610</v>
      </c>
      <c r="B21487" s="366">
        <v>1.38</v>
      </c>
    </row>
    <row r="21488" spans="1:2">
      <c r="A21488" s="365" t="s">
        <v>21611</v>
      </c>
      <c r="B21488" s="366">
        <v>1.69</v>
      </c>
    </row>
    <row r="21489" spans="1:2">
      <c r="A21489" s="365" t="s">
        <v>21612</v>
      </c>
      <c r="B21489" s="366">
        <v>1.69</v>
      </c>
    </row>
    <row r="21490" spans="1:2">
      <c r="A21490" s="365" t="s">
        <v>21613</v>
      </c>
      <c r="B21490" s="366">
        <v>4.29</v>
      </c>
    </row>
    <row r="21491" spans="1:2">
      <c r="A21491" s="365" t="s">
        <v>21614</v>
      </c>
      <c r="B21491" s="366">
        <v>4.29</v>
      </c>
    </row>
    <row r="21492" spans="1:2">
      <c r="A21492" s="365" t="s">
        <v>21615</v>
      </c>
      <c r="B21492" s="366">
        <v>11.45</v>
      </c>
    </row>
    <row r="21493" spans="1:2">
      <c r="A21493" s="365" t="s">
        <v>21616</v>
      </c>
      <c r="B21493" s="366">
        <v>11.45</v>
      </c>
    </row>
    <row r="21494" spans="1:2">
      <c r="A21494" s="365" t="s">
        <v>21617</v>
      </c>
      <c r="B21494" s="366">
        <v>16.559999999999999</v>
      </c>
    </row>
    <row r="21495" spans="1:2">
      <c r="A21495" s="365" t="s">
        <v>21618</v>
      </c>
      <c r="B21495" s="366">
        <v>15.59</v>
      </c>
    </row>
    <row r="21496" spans="1:2">
      <c r="A21496" s="365" t="s">
        <v>21619</v>
      </c>
      <c r="B21496" s="366">
        <v>17.78</v>
      </c>
    </row>
    <row r="21497" spans="1:2">
      <c r="A21497" s="365" t="s">
        <v>21620</v>
      </c>
      <c r="B21497" s="366">
        <v>17.78</v>
      </c>
    </row>
    <row r="21498" spans="1:2">
      <c r="A21498" s="365" t="s">
        <v>21621</v>
      </c>
      <c r="B21498" s="366">
        <v>40.17</v>
      </c>
    </row>
    <row r="21499" spans="1:2">
      <c r="A21499" s="365" t="s">
        <v>21622</v>
      </c>
      <c r="B21499" s="366">
        <v>40.17</v>
      </c>
    </row>
    <row r="21500" spans="1:2">
      <c r="A21500" s="365" t="s">
        <v>21623</v>
      </c>
      <c r="B21500" s="366">
        <v>110.63</v>
      </c>
    </row>
    <row r="21501" spans="1:2">
      <c r="A21501" s="365" t="s">
        <v>21624</v>
      </c>
      <c r="B21501" s="366">
        <v>110.63</v>
      </c>
    </row>
    <row r="21502" spans="1:2">
      <c r="A21502" s="365" t="s">
        <v>21625</v>
      </c>
      <c r="B21502" s="366">
        <v>15.78</v>
      </c>
    </row>
    <row r="21503" spans="1:2">
      <c r="A21503" s="365" t="s">
        <v>21626</v>
      </c>
      <c r="B21503" s="366">
        <v>15.78</v>
      </c>
    </row>
    <row r="21504" spans="1:2">
      <c r="A21504" s="365" t="s">
        <v>21627</v>
      </c>
      <c r="B21504" s="366">
        <v>102.16</v>
      </c>
    </row>
    <row r="21505" spans="1:2">
      <c r="A21505" s="365" t="s">
        <v>21628</v>
      </c>
      <c r="B21505" s="366">
        <v>88.53</v>
      </c>
    </row>
    <row r="21506" spans="1:2">
      <c r="A21506" s="365" t="s">
        <v>21629</v>
      </c>
      <c r="B21506" s="366">
        <v>1784</v>
      </c>
    </row>
    <row r="21507" spans="1:2">
      <c r="A21507" s="365" t="s">
        <v>21630</v>
      </c>
      <c r="B21507" s="366">
        <v>1784</v>
      </c>
    </row>
    <row r="21508" spans="1:2">
      <c r="A21508" s="365" t="s">
        <v>21631</v>
      </c>
      <c r="B21508" s="366">
        <v>4301.01</v>
      </c>
    </row>
    <row r="21509" spans="1:2">
      <c r="A21509" s="365" t="s">
        <v>21632</v>
      </c>
      <c r="B21509" s="366">
        <v>4301.01</v>
      </c>
    </row>
    <row r="21510" spans="1:2">
      <c r="A21510" s="365" t="s">
        <v>21633</v>
      </c>
      <c r="B21510" s="366">
        <v>595</v>
      </c>
    </row>
    <row r="21511" spans="1:2">
      <c r="A21511" s="365" t="s">
        <v>21634</v>
      </c>
      <c r="B21511" s="366">
        <v>595</v>
      </c>
    </row>
    <row r="21512" spans="1:2">
      <c r="A21512" s="365" t="s">
        <v>21635</v>
      </c>
      <c r="B21512" s="366">
        <v>348.9</v>
      </c>
    </row>
    <row r="21513" spans="1:2">
      <c r="A21513" s="365" t="s">
        <v>21636</v>
      </c>
      <c r="B21513" s="366">
        <v>348.9</v>
      </c>
    </row>
    <row r="21514" spans="1:2">
      <c r="A21514" s="365" t="s">
        <v>21637</v>
      </c>
      <c r="B21514" s="366">
        <v>767.36</v>
      </c>
    </row>
    <row r="21515" spans="1:2">
      <c r="A21515" s="365" t="s">
        <v>21638</v>
      </c>
      <c r="B21515" s="366">
        <v>767.36</v>
      </c>
    </row>
    <row r="21516" spans="1:2">
      <c r="A21516" s="365" t="s">
        <v>21639</v>
      </c>
      <c r="B21516" s="366">
        <v>767.36</v>
      </c>
    </row>
    <row r="21517" spans="1:2">
      <c r="A21517" s="365" t="s">
        <v>21640</v>
      </c>
      <c r="B21517" s="366">
        <v>767.36</v>
      </c>
    </row>
    <row r="21518" spans="1:2">
      <c r="A21518" s="365" t="s">
        <v>21641</v>
      </c>
      <c r="B21518" s="366">
        <v>1075.3399999999999</v>
      </c>
    </row>
    <row r="21519" spans="1:2">
      <c r="A21519" s="365" t="s">
        <v>21642</v>
      </c>
      <c r="B21519" s="366">
        <v>1075.3399999999999</v>
      </c>
    </row>
    <row r="21520" spans="1:2">
      <c r="A21520" s="365" t="s">
        <v>21643</v>
      </c>
      <c r="B21520" s="366">
        <v>3818.39</v>
      </c>
    </row>
    <row r="21521" spans="1:2">
      <c r="A21521" s="365" t="s">
        <v>21644</v>
      </c>
      <c r="B21521" s="366">
        <v>3818.39</v>
      </c>
    </row>
    <row r="21522" spans="1:2">
      <c r="A21522" s="365" t="s">
        <v>21645</v>
      </c>
      <c r="B21522" s="366">
        <v>137.49</v>
      </c>
    </row>
    <row r="21523" spans="1:2">
      <c r="A21523" s="365" t="s">
        <v>21646</v>
      </c>
      <c r="B21523" s="366">
        <v>137.49</v>
      </c>
    </row>
    <row r="21524" spans="1:2">
      <c r="A21524" s="365" t="s">
        <v>21647</v>
      </c>
      <c r="B21524" s="366">
        <v>2230</v>
      </c>
    </row>
    <row r="21525" spans="1:2">
      <c r="A21525" s="365" t="s">
        <v>21648</v>
      </c>
      <c r="B21525" s="366">
        <v>2230</v>
      </c>
    </row>
    <row r="21526" spans="1:2">
      <c r="A21526" s="365" t="s">
        <v>21649</v>
      </c>
      <c r="B21526" s="366">
        <v>590.65</v>
      </c>
    </row>
    <row r="21527" spans="1:2">
      <c r="A21527" s="365" t="s">
        <v>21650</v>
      </c>
      <c r="B21527" s="366">
        <v>590.65</v>
      </c>
    </row>
    <row r="21528" spans="1:2">
      <c r="A21528" s="365" t="s">
        <v>21651</v>
      </c>
      <c r="B21528" s="366">
        <v>780</v>
      </c>
    </row>
    <row r="21529" spans="1:2">
      <c r="A21529" s="365" t="s">
        <v>21652</v>
      </c>
      <c r="B21529" s="366">
        <v>780</v>
      </c>
    </row>
    <row r="21530" spans="1:2">
      <c r="A21530" s="365" t="s">
        <v>21653</v>
      </c>
      <c r="B21530" s="366">
        <v>442.26</v>
      </c>
    </row>
    <row r="21531" spans="1:2">
      <c r="A21531" s="365" t="s">
        <v>21654</v>
      </c>
      <c r="B21531" s="366">
        <v>442.26</v>
      </c>
    </row>
    <row r="21532" spans="1:2">
      <c r="A21532" s="365" t="s">
        <v>21655</v>
      </c>
      <c r="B21532" s="366">
        <v>3586</v>
      </c>
    </row>
    <row r="21533" spans="1:2">
      <c r="A21533" s="365" t="s">
        <v>21656</v>
      </c>
      <c r="B21533" s="366">
        <v>3586</v>
      </c>
    </row>
    <row r="21534" spans="1:2">
      <c r="A21534" s="365" t="s">
        <v>21657</v>
      </c>
      <c r="B21534" s="366">
        <v>3285</v>
      </c>
    </row>
    <row r="21535" spans="1:2">
      <c r="A21535" s="365" t="s">
        <v>21658</v>
      </c>
      <c r="B21535" s="366">
        <v>3285</v>
      </c>
    </row>
    <row r="21536" spans="1:2">
      <c r="A21536" s="365" t="s">
        <v>21659</v>
      </c>
      <c r="B21536" s="366">
        <v>102.48</v>
      </c>
    </row>
    <row r="21537" spans="1:2">
      <c r="A21537" s="365" t="s">
        <v>21660</v>
      </c>
      <c r="B21537" s="366">
        <v>102.48</v>
      </c>
    </row>
    <row r="21538" spans="1:2">
      <c r="A21538" s="365" t="s">
        <v>21661</v>
      </c>
      <c r="B21538" s="366">
        <v>40.03</v>
      </c>
    </row>
    <row r="21539" spans="1:2">
      <c r="A21539" s="365" t="s">
        <v>21662</v>
      </c>
      <c r="B21539" s="366">
        <v>40.03</v>
      </c>
    </row>
    <row r="21540" spans="1:2">
      <c r="A21540" s="365" t="s">
        <v>21663</v>
      </c>
      <c r="B21540" s="366">
        <v>49.9</v>
      </c>
    </row>
    <row r="21541" spans="1:2">
      <c r="A21541" s="365" t="s">
        <v>21664</v>
      </c>
      <c r="B21541" s="366">
        <v>49.9</v>
      </c>
    </row>
    <row r="21542" spans="1:2">
      <c r="A21542" s="365" t="s">
        <v>21665</v>
      </c>
      <c r="B21542" s="366">
        <v>73.13</v>
      </c>
    </row>
    <row r="21543" spans="1:2">
      <c r="A21543" s="365" t="s">
        <v>21666</v>
      </c>
      <c r="B21543" s="366">
        <v>73.13</v>
      </c>
    </row>
    <row r="21544" spans="1:2">
      <c r="A21544" s="365" t="s">
        <v>21667</v>
      </c>
      <c r="B21544" s="366">
        <v>68.290000000000006</v>
      </c>
    </row>
    <row r="21545" spans="1:2">
      <c r="A21545" s="365" t="s">
        <v>21668</v>
      </c>
      <c r="B21545" s="366">
        <v>68.290000000000006</v>
      </c>
    </row>
    <row r="21546" spans="1:2">
      <c r="A21546" s="365" t="s">
        <v>21669</v>
      </c>
      <c r="B21546" s="366">
        <v>48.53</v>
      </c>
    </row>
    <row r="21547" spans="1:2">
      <c r="A21547" s="365" t="s">
        <v>21670</v>
      </c>
      <c r="B21547" s="366">
        <v>48.53</v>
      </c>
    </row>
    <row r="21548" spans="1:2">
      <c r="A21548" s="365" t="s">
        <v>21671</v>
      </c>
      <c r="B21548" s="366">
        <v>59.64</v>
      </c>
    </row>
    <row r="21549" spans="1:2">
      <c r="A21549" s="365" t="s">
        <v>21672</v>
      </c>
      <c r="B21549" s="366">
        <v>59.64</v>
      </c>
    </row>
    <row r="21550" spans="1:2">
      <c r="A21550" s="365" t="s">
        <v>21673</v>
      </c>
      <c r="B21550" s="366">
        <v>31.8</v>
      </c>
    </row>
    <row r="21551" spans="1:2">
      <c r="A21551" s="365" t="s">
        <v>21674</v>
      </c>
      <c r="B21551" s="366">
        <v>31.8</v>
      </c>
    </row>
    <row r="21552" spans="1:2">
      <c r="A21552" s="365" t="s">
        <v>21675</v>
      </c>
      <c r="B21552" s="366">
        <v>36.92</v>
      </c>
    </row>
    <row r="21553" spans="1:2">
      <c r="A21553" s="365" t="s">
        <v>21676</v>
      </c>
      <c r="B21553" s="366">
        <v>36.92</v>
      </c>
    </row>
    <row r="21554" spans="1:2">
      <c r="A21554" s="365" t="s">
        <v>21677</v>
      </c>
      <c r="B21554" s="366">
        <v>32.380000000000003</v>
      </c>
    </row>
    <row r="21555" spans="1:2">
      <c r="A21555" s="365" t="s">
        <v>21678</v>
      </c>
      <c r="B21555" s="366">
        <v>32.380000000000003</v>
      </c>
    </row>
    <row r="21556" spans="1:2">
      <c r="A21556" s="365" t="s">
        <v>21679</v>
      </c>
      <c r="B21556" s="366">
        <v>42.77</v>
      </c>
    </row>
    <row r="21557" spans="1:2">
      <c r="A21557" s="365" t="s">
        <v>21680</v>
      </c>
      <c r="B21557" s="366">
        <v>42.77</v>
      </c>
    </row>
    <row r="21558" spans="1:2">
      <c r="A21558" s="365" t="s">
        <v>21681</v>
      </c>
      <c r="B21558" s="366">
        <v>32.28</v>
      </c>
    </row>
    <row r="21559" spans="1:2">
      <c r="A21559" s="365" t="s">
        <v>21682</v>
      </c>
      <c r="B21559" s="366">
        <v>32.28</v>
      </c>
    </row>
    <row r="21560" spans="1:2">
      <c r="A21560" s="365" t="s">
        <v>21683</v>
      </c>
      <c r="B21560" s="366">
        <v>36.57</v>
      </c>
    </row>
    <row r="21561" spans="1:2">
      <c r="A21561" s="365" t="s">
        <v>21684</v>
      </c>
      <c r="B21561" s="366">
        <v>36.57</v>
      </c>
    </row>
    <row r="21562" spans="1:2">
      <c r="A21562" s="365" t="s">
        <v>21685</v>
      </c>
      <c r="B21562" s="366">
        <v>42.77</v>
      </c>
    </row>
    <row r="21563" spans="1:2">
      <c r="A21563" s="365" t="s">
        <v>21686</v>
      </c>
      <c r="B21563" s="366">
        <v>42.77</v>
      </c>
    </row>
    <row r="21564" spans="1:2">
      <c r="A21564" s="365" t="s">
        <v>21687</v>
      </c>
      <c r="B21564" s="366">
        <v>53.58</v>
      </c>
    </row>
    <row r="21565" spans="1:2">
      <c r="A21565" s="365" t="s">
        <v>21688</v>
      </c>
      <c r="B21565" s="366">
        <v>53.58</v>
      </c>
    </row>
    <row r="21566" spans="1:2">
      <c r="A21566" s="365" t="s">
        <v>21689</v>
      </c>
      <c r="B21566" s="366">
        <v>52.18</v>
      </c>
    </row>
    <row r="21567" spans="1:2">
      <c r="A21567" s="365" t="s">
        <v>21690</v>
      </c>
      <c r="B21567" s="366">
        <v>52.18</v>
      </c>
    </row>
    <row r="21568" spans="1:2">
      <c r="A21568" s="365" t="s">
        <v>21691</v>
      </c>
      <c r="B21568" s="366">
        <v>69.959999999999994</v>
      </c>
    </row>
    <row r="21569" spans="1:2">
      <c r="A21569" s="365" t="s">
        <v>21692</v>
      </c>
      <c r="B21569" s="366">
        <v>69.959999999999994</v>
      </c>
    </row>
    <row r="21570" spans="1:2">
      <c r="A21570" s="365" t="s">
        <v>21693</v>
      </c>
      <c r="B21570" s="366">
        <v>81.41</v>
      </c>
    </row>
    <row r="21571" spans="1:2">
      <c r="A21571" s="365" t="s">
        <v>21694</v>
      </c>
      <c r="B21571" s="366">
        <v>81.41</v>
      </c>
    </row>
    <row r="21572" spans="1:2">
      <c r="A21572" s="365" t="s">
        <v>21695</v>
      </c>
      <c r="B21572" s="366">
        <v>118.45</v>
      </c>
    </row>
    <row r="21573" spans="1:2">
      <c r="A21573" s="365" t="s">
        <v>21696</v>
      </c>
      <c r="B21573" s="366">
        <v>118.45</v>
      </c>
    </row>
    <row r="21574" spans="1:2">
      <c r="A21574" s="365" t="s">
        <v>21697</v>
      </c>
      <c r="B21574" s="366">
        <v>91.67</v>
      </c>
    </row>
    <row r="21575" spans="1:2">
      <c r="A21575" s="365" t="s">
        <v>21698</v>
      </c>
      <c r="B21575" s="366">
        <v>91.67</v>
      </c>
    </row>
    <row r="21576" spans="1:2">
      <c r="A21576" s="365" t="s">
        <v>21699</v>
      </c>
      <c r="B21576" s="366">
        <v>56.3</v>
      </c>
    </row>
    <row r="21577" spans="1:2">
      <c r="A21577" s="365" t="s">
        <v>21700</v>
      </c>
      <c r="B21577" s="366">
        <v>56.3</v>
      </c>
    </row>
    <row r="21578" spans="1:2">
      <c r="A21578" s="365" t="s">
        <v>21701</v>
      </c>
      <c r="B21578" s="366">
        <v>71.03</v>
      </c>
    </row>
    <row r="21579" spans="1:2">
      <c r="A21579" s="365" t="s">
        <v>21702</v>
      </c>
      <c r="B21579" s="366">
        <v>71.03</v>
      </c>
    </row>
    <row r="21580" spans="1:2">
      <c r="A21580" s="365" t="s">
        <v>21703</v>
      </c>
      <c r="B21580" s="366">
        <v>131.02000000000001</v>
      </c>
    </row>
    <row r="21581" spans="1:2">
      <c r="A21581" s="365" t="s">
        <v>21704</v>
      </c>
      <c r="B21581" s="366">
        <v>131.02000000000001</v>
      </c>
    </row>
    <row r="21582" spans="1:2">
      <c r="A21582" s="365" t="s">
        <v>21705</v>
      </c>
      <c r="B21582" s="366">
        <v>130.11000000000001</v>
      </c>
    </row>
    <row r="21583" spans="1:2">
      <c r="A21583" s="365" t="s">
        <v>21706</v>
      </c>
      <c r="B21583" s="366">
        <v>130.11000000000001</v>
      </c>
    </row>
    <row r="21584" spans="1:2">
      <c r="A21584" s="365" t="s">
        <v>21707</v>
      </c>
      <c r="B21584" s="366">
        <v>69.959999999999994</v>
      </c>
    </row>
    <row r="21585" spans="1:2">
      <c r="A21585" s="365" t="s">
        <v>21708</v>
      </c>
      <c r="B21585" s="366">
        <v>69.959999999999994</v>
      </c>
    </row>
    <row r="21586" spans="1:2">
      <c r="A21586" s="365" t="s">
        <v>21709</v>
      </c>
      <c r="B21586" s="366">
        <v>76.739999999999995</v>
      </c>
    </row>
    <row r="21587" spans="1:2">
      <c r="A21587" s="365" t="s">
        <v>21710</v>
      </c>
      <c r="B21587" s="366">
        <v>76.739999999999995</v>
      </c>
    </row>
    <row r="21588" spans="1:2">
      <c r="A21588" s="365" t="s">
        <v>21711</v>
      </c>
      <c r="B21588" s="366">
        <v>81.83</v>
      </c>
    </row>
    <row r="21589" spans="1:2">
      <c r="A21589" s="365" t="s">
        <v>21712</v>
      </c>
      <c r="B21589" s="366">
        <v>81.83</v>
      </c>
    </row>
    <row r="21590" spans="1:2">
      <c r="A21590" s="365" t="s">
        <v>21713</v>
      </c>
      <c r="B21590" s="366">
        <v>103.42</v>
      </c>
    </row>
    <row r="21591" spans="1:2">
      <c r="A21591" s="365" t="s">
        <v>21714</v>
      </c>
      <c r="B21591" s="366">
        <v>103.42</v>
      </c>
    </row>
    <row r="21592" spans="1:2">
      <c r="A21592" s="365" t="s">
        <v>21715</v>
      </c>
      <c r="B21592" s="366">
        <v>162.66</v>
      </c>
    </row>
    <row r="21593" spans="1:2">
      <c r="A21593" s="365" t="s">
        <v>21716</v>
      </c>
      <c r="B21593" s="366">
        <v>162.66</v>
      </c>
    </row>
    <row r="21594" spans="1:2">
      <c r="A21594" s="365" t="s">
        <v>21717</v>
      </c>
      <c r="B21594" s="366">
        <v>54.62</v>
      </c>
    </row>
    <row r="21595" spans="1:2">
      <c r="A21595" s="365" t="s">
        <v>21718</v>
      </c>
      <c r="B21595" s="366">
        <v>54.62</v>
      </c>
    </row>
    <row r="21596" spans="1:2">
      <c r="A21596" s="365" t="s">
        <v>21719</v>
      </c>
      <c r="B21596" s="366">
        <v>81.41</v>
      </c>
    </row>
    <row r="21597" spans="1:2">
      <c r="A21597" s="365" t="s">
        <v>21720</v>
      </c>
      <c r="B21597" s="366">
        <v>81.41</v>
      </c>
    </row>
    <row r="21598" spans="1:2">
      <c r="A21598" s="365" t="s">
        <v>21721</v>
      </c>
      <c r="B21598" s="366">
        <v>95.16</v>
      </c>
    </row>
    <row r="21599" spans="1:2">
      <c r="A21599" s="365" t="s">
        <v>21722</v>
      </c>
      <c r="B21599" s="366">
        <v>95.16</v>
      </c>
    </row>
    <row r="21600" spans="1:2">
      <c r="A21600" s="365" t="s">
        <v>21723</v>
      </c>
      <c r="B21600" s="366">
        <v>102.04</v>
      </c>
    </row>
    <row r="21601" spans="1:2">
      <c r="A21601" s="365" t="s">
        <v>21724</v>
      </c>
      <c r="B21601" s="366">
        <v>102.04</v>
      </c>
    </row>
    <row r="21602" spans="1:2">
      <c r="A21602" s="365" t="s">
        <v>21725</v>
      </c>
      <c r="B21602" s="366">
        <v>719.15</v>
      </c>
    </row>
    <row r="21603" spans="1:2">
      <c r="A21603" s="365" t="s">
        <v>21726</v>
      </c>
      <c r="B21603" s="366">
        <v>703.57</v>
      </c>
    </row>
    <row r="21604" spans="1:2">
      <c r="A21604" s="365" t="s">
        <v>21727</v>
      </c>
      <c r="B21604" s="366">
        <v>116.76</v>
      </c>
    </row>
    <row r="21605" spans="1:2">
      <c r="A21605" s="365" t="s">
        <v>21728</v>
      </c>
      <c r="B21605" s="366">
        <v>101.18</v>
      </c>
    </row>
    <row r="21606" spans="1:2">
      <c r="A21606" s="365" t="s">
        <v>21729</v>
      </c>
      <c r="B21606" s="366">
        <v>98.9</v>
      </c>
    </row>
    <row r="21607" spans="1:2">
      <c r="A21607" s="365" t="s">
        <v>21730</v>
      </c>
      <c r="B21607" s="366">
        <v>85.69</v>
      </c>
    </row>
    <row r="21608" spans="1:2">
      <c r="A21608" s="365" t="s">
        <v>21731</v>
      </c>
      <c r="B21608" s="366">
        <v>269.89</v>
      </c>
    </row>
    <row r="21609" spans="1:2">
      <c r="A21609" s="365" t="s">
        <v>21732</v>
      </c>
      <c r="B21609" s="366">
        <v>264.05</v>
      </c>
    </row>
    <row r="21610" spans="1:2">
      <c r="A21610" s="365" t="s">
        <v>21733</v>
      </c>
      <c r="B21610" s="366">
        <v>244.24</v>
      </c>
    </row>
    <row r="21611" spans="1:2">
      <c r="A21611" s="365" t="s">
        <v>21734</v>
      </c>
      <c r="B21611" s="366">
        <v>238.4</v>
      </c>
    </row>
    <row r="21612" spans="1:2">
      <c r="A21612" s="365" t="s">
        <v>21735</v>
      </c>
      <c r="B21612" s="366">
        <v>385.02</v>
      </c>
    </row>
    <row r="21613" spans="1:2">
      <c r="A21613" s="365" t="s">
        <v>21736</v>
      </c>
      <c r="B21613" s="366">
        <v>375.29</v>
      </c>
    </row>
    <row r="21614" spans="1:2">
      <c r="A21614" s="365" t="s">
        <v>21737</v>
      </c>
      <c r="B21614" s="366">
        <v>427.98</v>
      </c>
    </row>
    <row r="21615" spans="1:2">
      <c r="A21615" s="365" t="s">
        <v>21738</v>
      </c>
      <c r="B21615" s="366">
        <v>416.3</v>
      </c>
    </row>
    <row r="21616" spans="1:2">
      <c r="A21616" s="365" t="s">
        <v>21739</v>
      </c>
      <c r="B21616" s="366">
        <v>3.64</v>
      </c>
    </row>
    <row r="21617" spans="1:2">
      <c r="A21617" s="365" t="s">
        <v>21740</v>
      </c>
      <c r="B21617" s="366">
        <v>3.16</v>
      </c>
    </row>
    <row r="21618" spans="1:2">
      <c r="A21618" s="365" t="s">
        <v>21741</v>
      </c>
      <c r="B21618" s="366">
        <v>29.19</v>
      </c>
    </row>
    <row r="21619" spans="1:2">
      <c r="A21619" s="365" t="s">
        <v>21742</v>
      </c>
      <c r="B21619" s="366">
        <v>25.29</v>
      </c>
    </row>
    <row r="21620" spans="1:2">
      <c r="A21620" s="365" t="s">
        <v>21743</v>
      </c>
      <c r="B21620" s="366">
        <v>29.19</v>
      </c>
    </row>
    <row r="21621" spans="1:2">
      <c r="A21621" s="365" t="s">
        <v>21744</v>
      </c>
      <c r="B21621" s="366">
        <v>25.29</v>
      </c>
    </row>
    <row r="21622" spans="1:2">
      <c r="A21622" s="365" t="s">
        <v>21745</v>
      </c>
      <c r="B21622" s="366">
        <v>43.78</v>
      </c>
    </row>
    <row r="21623" spans="1:2">
      <c r="A21623" s="365" t="s">
        <v>21746</v>
      </c>
      <c r="B21623" s="366">
        <v>37.94</v>
      </c>
    </row>
    <row r="21624" spans="1:2">
      <c r="A21624" s="365" t="s">
        <v>21747</v>
      </c>
      <c r="B21624" s="366">
        <v>2.1800000000000002</v>
      </c>
    </row>
    <row r="21625" spans="1:2">
      <c r="A21625" s="365" t="s">
        <v>21748</v>
      </c>
      <c r="B21625" s="366">
        <v>1.89</v>
      </c>
    </row>
    <row r="21626" spans="1:2">
      <c r="A21626" s="365" t="s">
        <v>21749</v>
      </c>
      <c r="B21626" s="366">
        <v>29.32</v>
      </c>
    </row>
    <row r="21627" spans="1:2">
      <c r="A21627" s="365" t="s">
        <v>21750</v>
      </c>
      <c r="B21627" s="366">
        <v>29.32</v>
      </c>
    </row>
    <row r="21628" spans="1:2">
      <c r="A21628" s="365" t="s">
        <v>21751</v>
      </c>
      <c r="B21628" s="366">
        <v>5.25</v>
      </c>
    </row>
    <row r="21629" spans="1:2">
      <c r="A21629" s="365" t="s">
        <v>21752</v>
      </c>
      <c r="B21629" s="366">
        <v>5.25</v>
      </c>
    </row>
    <row r="21630" spans="1:2">
      <c r="A21630" s="365" t="s">
        <v>21753</v>
      </c>
      <c r="B21630" s="366">
        <v>0.46</v>
      </c>
    </row>
    <row r="21631" spans="1:2">
      <c r="A21631" s="365" t="s">
        <v>21754</v>
      </c>
      <c r="B21631" s="366">
        <v>0.46</v>
      </c>
    </row>
    <row r="21632" spans="1:2">
      <c r="A21632" s="365" t="s">
        <v>21755</v>
      </c>
      <c r="B21632" s="366">
        <v>0.42</v>
      </c>
    </row>
    <row r="21633" spans="1:2">
      <c r="A21633" s="365" t="s">
        <v>21756</v>
      </c>
      <c r="B21633" s="366">
        <v>0.42</v>
      </c>
    </row>
    <row r="21634" spans="1:2">
      <c r="A21634" s="365" t="s">
        <v>21757</v>
      </c>
      <c r="B21634" s="366">
        <v>130</v>
      </c>
    </row>
    <row r="21635" spans="1:2">
      <c r="A21635" s="365" t="s">
        <v>21758</v>
      </c>
      <c r="B21635" s="366">
        <v>130</v>
      </c>
    </row>
    <row r="21636" spans="1:2">
      <c r="A21636" s="365" t="s">
        <v>21759</v>
      </c>
      <c r="B21636" s="366">
        <v>9.36</v>
      </c>
    </row>
    <row r="21637" spans="1:2">
      <c r="A21637" s="365" t="s">
        <v>21760</v>
      </c>
      <c r="B21637" s="366">
        <v>9.36</v>
      </c>
    </row>
    <row r="21638" spans="1:2">
      <c r="A21638" s="365" t="s">
        <v>21761</v>
      </c>
      <c r="B21638" s="366">
        <v>10.64</v>
      </c>
    </row>
    <row r="21639" spans="1:2">
      <c r="A21639" s="365" t="s">
        <v>21762</v>
      </c>
      <c r="B21639" s="366">
        <v>10.64</v>
      </c>
    </row>
    <row r="21640" spans="1:2">
      <c r="A21640" s="365" t="s">
        <v>21763</v>
      </c>
      <c r="B21640" s="366">
        <v>42.01</v>
      </c>
    </row>
    <row r="21641" spans="1:2">
      <c r="A21641" s="365" t="s">
        <v>21764</v>
      </c>
      <c r="B21641" s="366">
        <v>42.01</v>
      </c>
    </row>
    <row r="21642" spans="1:2">
      <c r="A21642" s="365" t="s">
        <v>21765</v>
      </c>
      <c r="B21642" s="366">
        <v>49.36</v>
      </c>
    </row>
    <row r="21643" spans="1:2">
      <c r="A21643" s="365" t="s">
        <v>21766</v>
      </c>
      <c r="B21643" s="366">
        <v>49.36</v>
      </c>
    </row>
    <row r="21644" spans="1:2">
      <c r="A21644" s="365" t="s">
        <v>21767</v>
      </c>
      <c r="B21644" s="366">
        <v>46.04</v>
      </c>
    </row>
    <row r="21645" spans="1:2">
      <c r="A21645" s="365" t="s">
        <v>21768</v>
      </c>
      <c r="B21645" s="366">
        <v>46.04</v>
      </c>
    </row>
    <row r="21646" spans="1:2">
      <c r="A21646" s="365" t="s">
        <v>21769</v>
      </c>
      <c r="B21646" s="366">
        <v>57.78</v>
      </c>
    </row>
    <row r="21647" spans="1:2">
      <c r="A21647" s="365" t="s">
        <v>21770</v>
      </c>
      <c r="B21647" s="366">
        <v>57.78</v>
      </c>
    </row>
    <row r="21648" spans="1:2">
      <c r="A21648" s="365" t="s">
        <v>21771</v>
      </c>
      <c r="B21648" s="366">
        <v>59.3</v>
      </c>
    </row>
    <row r="21649" spans="1:2">
      <c r="A21649" s="365" t="s">
        <v>21772</v>
      </c>
      <c r="B21649" s="366">
        <v>59.3</v>
      </c>
    </row>
    <row r="21650" spans="1:2">
      <c r="A21650" s="365" t="s">
        <v>21773</v>
      </c>
      <c r="B21650" s="366">
        <v>54.72</v>
      </c>
    </row>
    <row r="21651" spans="1:2">
      <c r="A21651" s="365" t="s">
        <v>21774</v>
      </c>
      <c r="B21651" s="366">
        <v>54.72</v>
      </c>
    </row>
    <row r="21652" spans="1:2">
      <c r="A21652" s="365" t="s">
        <v>21775</v>
      </c>
      <c r="B21652" s="366">
        <v>167.89</v>
      </c>
    </row>
    <row r="21653" spans="1:2">
      <c r="A21653" s="365" t="s">
        <v>21776</v>
      </c>
      <c r="B21653" s="366">
        <v>167.89</v>
      </c>
    </row>
    <row r="21654" spans="1:2">
      <c r="A21654" s="365" t="s">
        <v>21777</v>
      </c>
      <c r="B21654" s="366">
        <v>44.78</v>
      </c>
    </row>
    <row r="21655" spans="1:2">
      <c r="A21655" s="365" t="s">
        <v>21778</v>
      </c>
      <c r="B21655" s="366">
        <v>44.78</v>
      </c>
    </row>
    <row r="21656" spans="1:2">
      <c r="A21656" s="365" t="s">
        <v>21779</v>
      </c>
      <c r="B21656" s="366">
        <v>2.5299999999999998</v>
      </c>
    </row>
    <row r="21657" spans="1:2">
      <c r="A21657" s="365" t="s">
        <v>21780</v>
      </c>
      <c r="B21657" s="366">
        <v>2.5299999999999998</v>
      </c>
    </row>
    <row r="21658" spans="1:2">
      <c r="A21658" s="365" t="s">
        <v>21781</v>
      </c>
      <c r="B21658" s="366">
        <v>1.75</v>
      </c>
    </row>
    <row r="21659" spans="1:2">
      <c r="A21659" s="365" t="s">
        <v>21782</v>
      </c>
      <c r="B21659" s="366">
        <v>1.75</v>
      </c>
    </row>
    <row r="21660" spans="1:2">
      <c r="A21660" s="365" t="s">
        <v>21783</v>
      </c>
      <c r="B21660" s="366">
        <v>8.6999999999999993</v>
      </c>
    </row>
    <row r="21661" spans="1:2">
      <c r="A21661" s="365" t="s">
        <v>21784</v>
      </c>
      <c r="B21661" s="366">
        <v>8.6999999999999993</v>
      </c>
    </row>
    <row r="21662" spans="1:2">
      <c r="A21662" s="365" t="s">
        <v>21785</v>
      </c>
      <c r="B21662" s="366">
        <v>2.73</v>
      </c>
    </row>
    <row r="21663" spans="1:2">
      <c r="A21663" s="365" t="s">
        <v>21786</v>
      </c>
      <c r="B21663" s="366">
        <v>2.73</v>
      </c>
    </row>
    <row r="21664" spans="1:2">
      <c r="A21664" s="365" t="s">
        <v>21787</v>
      </c>
      <c r="B21664" s="366">
        <v>1.1299999999999999</v>
      </c>
    </row>
    <row r="21665" spans="1:2">
      <c r="A21665" s="365" t="s">
        <v>21788</v>
      </c>
      <c r="B21665" s="366">
        <v>1.1299999999999999</v>
      </c>
    </row>
    <row r="21666" spans="1:2">
      <c r="A21666" s="365" t="s">
        <v>21789</v>
      </c>
      <c r="B21666" s="366">
        <v>0.23</v>
      </c>
    </row>
    <row r="21667" spans="1:2">
      <c r="A21667" s="365" t="s">
        <v>21790</v>
      </c>
      <c r="B21667" s="366">
        <v>0.23</v>
      </c>
    </row>
    <row r="21668" spans="1:2">
      <c r="A21668" s="365" t="s">
        <v>21791</v>
      </c>
      <c r="B21668" s="366">
        <v>111.87</v>
      </c>
    </row>
    <row r="21669" spans="1:2">
      <c r="A21669" s="365" t="s">
        <v>21792</v>
      </c>
      <c r="B21669" s="366">
        <v>109.28</v>
      </c>
    </row>
    <row r="21670" spans="1:2">
      <c r="A21670" s="365" t="s">
        <v>21793</v>
      </c>
      <c r="B21670" s="366">
        <v>151.96</v>
      </c>
    </row>
    <row r="21671" spans="1:2">
      <c r="A21671" s="365" t="s">
        <v>21794</v>
      </c>
      <c r="B21671" s="366">
        <v>150.37</v>
      </c>
    </row>
    <row r="21672" spans="1:2">
      <c r="A21672" s="365" t="s">
        <v>21795</v>
      </c>
      <c r="B21672" s="366">
        <v>118.35</v>
      </c>
    </row>
    <row r="21673" spans="1:2">
      <c r="A21673" s="365" t="s">
        <v>21796</v>
      </c>
      <c r="B21673" s="366">
        <v>118.35</v>
      </c>
    </row>
    <row r="21674" spans="1:2">
      <c r="A21674" s="365" t="s">
        <v>21797</v>
      </c>
      <c r="B21674" s="366">
        <v>15.32</v>
      </c>
    </row>
    <row r="21675" spans="1:2">
      <c r="A21675" s="365" t="s">
        <v>21798</v>
      </c>
      <c r="B21675" s="366">
        <v>15.32</v>
      </c>
    </row>
    <row r="21676" spans="1:2">
      <c r="A21676" s="365" t="s">
        <v>21799</v>
      </c>
      <c r="B21676" s="366">
        <v>7.98</v>
      </c>
    </row>
    <row r="21677" spans="1:2">
      <c r="A21677" s="365" t="s">
        <v>21800</v>
      </c>
      <c r="B21677" s="366">
        <v>6.91</v>
      </c>
    </row>
    <row r="21678" spans="1:2">
      <c r="A21678" s="365" t="s">
        <v>21801</v>
      </c>
      <c r="B21678" s="366">
        <v>11.83</v>
      </c>
    </row>
    <row r="21679" spans="1:2">
      <c r="A21679" s="365" t="s">
        <v>21802</v>
      </c>
      <c r="B21679" s="366">
        <v>10.25</v>
      </c>
    </row>
    <row r="21680" spans="1:2">
      <c r="A21680" s="365" t="s">
        <v>21803</v>
      </c>
      <c r="B21680" s="366">
        <v>3.99</v>
      </c>
    </row>
    <row r="21681" spans="1:2">
      <c r="A21681" s="365" t="s">
        <v>21804</v>
      </c>
      <c r="B21681" s="366">
        <v>3.45</v>
      </c>
    </row>
    <row r="21682" spans="1:2">
      <c r="A21682" s="365" t="s">
        <v>21805</v>
      </c>
      <c r="B21682" s="366">
        <v>29.23</v>
      </c>
    </row>
    <row r="21683" spans="1:2">
      <c r="A21683" s="365" t="s">
        <v>21806</v>
      </c>
      <c r="B21683" s="366">
        <v>26.98</v>
      </c>
    </row>
    <row r="21684" spans="1:2">
      <c r="A21684" s="365" t="s">
        <v>21807</v>
      </c>
      <c r="B21684" s="366">
        <v>3.99</v>
      </c>
    </row>
    <row r="21685" spans="1:2">
      <c r="A21685" s="365" t="s">
        <v>21808</v>
      </c>
      <c r="B21685" s="366">
        <v>3.45</v>
      </c>
    </row>
    <row r="21686" spans="1:2">
      <c r="A21686" s="365" t="s">
        <v>21809</v>
      </c>
      <c r="B21686" s="366">
        <v>11.83</v>
      </c>
    </row>
    <row r="21687" spans="1:2">
      <c r="A21687" s="365" t="s">
        <v>21810</v>
      </c>
      <c r="B21687" s="366">
        <v>10.25</v>
      </c>
    </row>
    <row r="21688" spans="1:2">
      <c r="A21688" s="365" t="s">
        <v>21811</v>
      </c>
      <c r="B21688" s="366">
        <v>7.83</v>
      </c>
    </row>
    <row r="21689" spans="1:2">
      <c r="A21689" s="365" t="s">
        <v>21812</v>
      </c>
      <c r="B21689" s="366">
        <v>6.79</v>
      </c>
    </row>
    <row r="21690" spans="1:2">
      <c r="A21690" s="365" t="s">
        <v>21813</v>
      </c>
      <c r="B21690" s="366">
        <v>39.340000000000003</v>
      </c>
    </row>
    <row r="21691" spans="1:2">
      <c r="A21691" s="365" t="s">
        <v>21814</v>
      </c>
      <c r="B21691" s="366">
        <v>34.08</v>
      </c>
    </row>
    <row r="21692" spans="1:2">
      <c r="A21692" s="365" t="s">
        <v>21815</v>
      </c>
      <c r="B21692" s="366">
        <v>2.5099999999999998</v>
      </c>
    </row>
    <row r="21693" spans="1:2">
      <c r="A21693" s="365" t="s">
        <v>21816</v>
      </c>
      <c r="B21693" s="366">
        <v>2.17</v>
      </c>
    </row>
    <row r="21694" spans="1:2">
      <c r="A21694" s="365" t="s">
        <v>21817</v>
      </c>
      <c r="B21694" s="366">
        <v>59.16</v>
      </c>
    </row>
    <row r="21695" spans="1:2">
      <c r="A21695" s="365" t="s">
        <v>21818</v>
      </c>
      <c r="B21695" s="366">
        <v>51.25</v>
      </c>
    </row>
    <row r="21696" spans="1:2">
      <c r="A21696" s="365" t="s">
        <v>21819</v>
      </c>
      <c r="B21696" s="366">
        <v>7.83</v>
      </c>
    </row>
    <row r="21697" spans="1:2">
      <c r="A21697" s="365" t="s">
        <v>21820</v>
      </c>
      <c r="B21697" s="366">
        <v>6.79</v>
      </c>
    </row>
    <row r="21698" spans="1:2">
      <c r="A21698" s="365" t="s">
        <v>21821</v>
      </c>
      <c r="B21698" s="366">
        <v>21.9</v>
      </c>
    </row>
    <row r="21699" spans="1:2">
      <c r="A21699" s="365" t="s">
        <v>21822</v>
      </c>
      <c r="B21699" s="366">
        <v>21.9</v>
      </c>
    </row>
    <row r="21700" spans="1:2">
      <c r="A21700" s="365" t="s">
        <v>21823</v>
      </c>
      <c r="B21700" s="366">
        <v>21.9</v>
      </c>
    </row>
    <row r="21701" spans="1:2">
      <c r="A21701" s="365" t="s">
        <v>21824</v>
      </c>
      <c r="B21701" s="366">
        <v>21.9</v>
      </c>
    </row>
    <row r="21702" spans="1:2">
      <c r="A21702" s="365" t="s">
        <v>21825</v>
      </c>
      <c r="B21702" s="366">
        <v>21.9</v>
      </c>
    </row>
    <row r="21703" spans="1:2">
      <c r="A21703" s="365" t="s">
        <v>21826</v>
      </c>
      <c r="B21703" s="366">
        <v>21.9</v>
      </c>
    </row>
    <row r="21704" spans="1:2">
      <c r="A21704" s="365" t="s">
        <v>21827</v>
      </c>
      <c r="B21704" s="366">
        <v>0.45</v>
      </c>
    </row>
    <row r="21705" spans="1:2">
      <c r="A21705" s="365" t="s">
        <v>21828</v>
      </c>
      <c r="B21705" s="366">
        <v>0.45</v>
      </c>
    </row>
    <row r="21706" spans="1:2">
      <c r="A21706" s="365" t="s">
        <v>21829</v>
      </c>
      <c r="B21706" s="366">
        <v>0.3</v>
      </c>
    </row>
    <row r="21707" spans="1:2">
      <c r="A21707" s="365" t="s">
        <v>21830</v>
      </c>
      <c r="B21707" s="366">
        <v>0.3</v>
      </c>
    </row>
    <row r="21708" spans="1:2">
      <c r="A21708" s="365" t="s">
        <v>21831</v>
      </c>
      <c r="B21708" s="366">
        <v>0.4</v>
      </c>
    </row>
    <row r="21709" spans="1:2">
      <c r="A21709" s="365" t="s">
        <v>21832</v>
      </c>
      <c r="B21709" s="366">
        <v>0.4</v>
      </c>
    </row>
    <row r="21710" spans="1:2">
      <c r="A21710" s="365" t="s">
        <v>21833</v>
      </c>
      <c r="B21710" s="366">
        <v>4</v>
      </c>
    </row>
    <row r="21711" spans="1:2">
      <c r="A21711" s="365" t="s">
        <v>21834</v>
      </c>
      <c r="B21711" s="366">
        <v>4</v>
      </c>
    </row>
    <row r="21712" spans="1:2">
      <c r="A21712" s="365" t="s">
        <v>21835</v>
      </c>
      <c r="B21712" s="366">
        <v>2.95</v>
      </c>
    </row>
    <row r="21713" spans="1:2">
      <c r="A21713" s="365" t="s">
        <v>21836</v>
      </c>
      <c r="B21713" s="366">
        <v>2.56</v>
      </c>
    </row>
    <row r="21714" spans="1:2">
      <c r="A21714" s="365" t="s">
        <v>21837</v>
      </c>
      <c r="B21714" s="366">
        <v>2218.62</v>
      </c>
    </row>
    <row r="21715" spans="1:2">
      <c r="A21715" s="365" t="s">
        <v>21838</v>
      </c>
      <c r="B21715" s="366">
        <v>1921.98</v>
      </c>
    </row>
    <row r="21716" spans="1:2">
      <c r="A21716" s="365" t="s">
        <v>21839</v>
      </c>
      <c r="B21716" s="366">
        <v>2070.71</v>
      </c>
    </row>
    <row r="21717" spans="1:2">
      <c r="A21717" s="365" t="s">
        <v>21840</v>
      </c>
      <c r="B21717" s="366">
        <v>1793.84</v>
      </c>
    </row>
    <row r="21718" spans="1:2">
      <c r="A21718" s="365" t="s">
        <v>21841</v>
      </c>
      <c r="B21718" s="366">
        <v>2366.52</v>
      </c>
    </row>
    <row r="21719" spans="1:2">
      <c r="A21719" s="365" t="s">
        <v>21842</v>
      </c>
      <c r="B21719" s="366">
        <v>2050.11</v>
      </c>
    </row>
    <row r="21720" spans="1:2">
      <c r="A21720" s="365" t="s">
        <v>21843</v>
      </c>
      <c r="B21720" s="366">
        <v>886.44</v>
      </c>
    </row>
    <row r="21721" spans="1:2">
      <c r="A21721" s="365" t="s">
        <v>21844</v>
      </c>
      <c r="B21721" s="366">
        <v>877.37</v>
      </c>
    </row>
    <row r="21722" spans="1:2">
      <c r="A21722" s="365" t="s">
        <v>21845</v>
      </c>
      <c r="B21722" s="366">
        <v>3459.93</v>
      </c>
    </row>
    <row r="21723" spans="1:2">
      <c r="A21723" s="365" t="s">
        <v>21846</v>
      </c>
      <c r="B21723" s="366">
        <v>3034.75</v>
      </c>
    </row>
    <row r="21724" spans="1:2">
      <c r="A21724" s="365" t="s">
        <v>21847</v>
      </c>
      <c r="B21724" s="366">
        <v>254.58</v>
      </c>
    </row>
    <row r="21725" spans="1:2">
      <c r="A21725" s="365" t="s">
        <v>21848</v>
      </c>
      <c r="B21725" s="366">
        <v>247.32</v>
      </c>
    </row>
    <row r="21726" spans="1:2">
      <c r="A21726" s="365" t="s">
        <v>21849</v>
      </c>
      <c r="B21726" s="366">
        <v>709.15</v>
      </c>
    </row>
    <row r="21727" spans="1:2">
      <c r="A21727" s="365" t="s">
        <v>21850</v>
      </c>
      <c r="B21727" s="366">
        <v>701.89</v>
      </c>
    </row>
    <row r="21728" spans="1:2">
      <c r="A21728" s="365" t="s">
        <v>21851</v>
      </c>
      <c r="B21728" s="366">
        <v>382.23</v>
      </c>
    </row>
    <row r="21729" spans="1:2">
      <c r="A21729" s="365" t="s">
        <v>21852</v>
      </c>
      <c r="B21729" s="366">
        <v>371.34</v>
      </c>
    </row>
    <row r="21730" spans="1:2">
      <c r="A21730" s="365" t="s">
        <v>21853</v>
      </c>
      <c r="B21730" s="366">
        <v>195.57</v>
      </c>
    </row>
    <row r="21731" spans="1:2">
      <c r="A21731" s="365" t="s">
        <v>21854</v>
      </c>
      <c r="B21731" s="366">
        <v>190.12</v>
      </c>
    </row>
    <row r="21732" spans="1:2">
      <c r="A21732" s="365" t="s">
        <v>21855</v>
      </c>
      <c r="B21732" s="366">
        <v>9.4600000000000009</v>
      </c>
    </row>
    <row r="21733" spans="1:2">
      <c r="A21733" s="365" t="s">
        <v>21856</v>
      </c>
      <c r="B21733" s="366">
        <v>8.1999999999999993</v>
      </c>
    </row>
    <row r="21734" spans="1:2">
      <c r="A21734" s="365" t="s">
        <v>21857</v>
      </c>
      <c r="B21734" s="366">
        <v>354.97</v>
      </c>
    </row>
    <row r="21735" spans="1:2">
      <c r="A21735" s="365" t="s">
        <v>21858</v>
      </c>
      <c r="B21735" s="366">
        <v>307.51</v>
      </c>
    </row>
    <row r="21736" spans="1:2">
      <c r="A21736" s="365" t="s">
        <v>21859</v>
      </c>
      <c r="B21736" s="366">
        <v>0.87</v>
      </c>
    </row>
    <row r="21737" spans="1:2">
      <c r="A21737" s="365" t="s">
        <v>21860</v>
      </c>
      <c r="B21737" s="366">
        <v>0.75</v>
      </c>
    </row>
    <row r="21738" spans="1:2">
      <c r="A21738" s="365" t="s">
        <v>21861</v>
      </c>
      <c r="B21738" s="366">
        <v>15.77</v>
      </c>
    </row>
    <row r="21739" spans="1:2">
      <c r="A21739" s="365" t="s">
        <v>21862</v>
      </c>
      <c r="B21739" s="366">
        <v>13.66</v>
      </c>
    </row>
    <row r="21740" spans="1:2">
      <c r="A21740" s="365" t="s">
        <v>21863</v>
      </c>
      <c r="B21740" s="366">
        <v>15.77</v>
      </c>
    </row>
    <row r="21741" spans="1:2">
      <c r="A21741" s="365" t="s">
        <v>21864</v>
      </c>
      <c r="B21741" s="366">
        <v>13.66</v>
      </c>
    </row>
    <row r="21742" spans="1:2">
      <c r="A21742" s="365" t="s">
        <v>21865</v>
      </c>
      <c r="B21742" s="366">
        <v>16.899999999999999</v>
      </c>
    </row>
    <row r="21743" spans="1:2">
      <c r="A21743" s="365" t="s">
        <v>21866</v>
      </c>
      <c r="B21743" s="366">
        <v>14.64</v>
      </c>
    </row>
    <row r="21744" spans="1:2">
      <c r="A21744" s="365" t="s">
        <v>21867</v>
      </c>
      <c r="B21744" s="366">
        <v>39.44</v>
      </c>
    </row>
    <row r="21745" spans="1:2">
      <c r="A21745" s="365" t="s">
        <v>21868</v>
      </c>
      <c r="B21745" s="366">
        <v>34.159999999999997</v>
      </c>
    </row>
    <row r="21746" spans="1:2">
      <c r="A21746" s="365" t="s">
        <v>21869</v>
      </c>
      <c r="B21746" s="366">
        <v>157.76</v>
      </c>
    </row>
    <row r="21747" spans="1:2">
      <c r="A21747" s="365" t="s">
        <v>21870</v>
      </c>
      <c r="B21747" s="366">
        <v>136.66999999999999</v>
      </c>
    </row>
    <row r="21748" spans="1:2">
      <c r="A21748" s="365" t="s">
        <v>21871</v>
      </c>
      <c r="B21748" s="366">
        <v>236.65</v>
      </c>
    </row>
    <row r="21749" spans="1:2">
      <c r="A21749" s="365" t="s">
        <v>21872</v>
      </c>
      <c r="B21749" s="366">
        <v>205.01</v>
      </c>
    </row>
    <row r="21750" spans="1:2">
      <c r="A21750" s="365" t="s">
        <v>21873</v>
      </c>
      <c r="B21750" s="366">
        <v>1.47</v>
      </c>
    </row>
    <row r="21751" spans="1:2">
      <c r="A21751" s="365" t="s">
        <v>21874</v>
      </c>
      <c r="B21751" s="366">
        <v>1.28</v>
      </c>
    </row>
    <row r="21752" spans="1:2">
      <c r="A21752" s="365" t="s">
        <v>21875</v>
      </c>
      <c r="B21752" s="366">
        <v>0.47</v>
      </c>
    </row>
    <row r="21753" spans="1:2">
      <c r="A21753" s="365" t="s">
        <v>21876</v>
      </c>
      <c r="B21753" s="366">
        <v>0.4</v>
      </c>
    </row>
    <row r="21754" spans="1:2">
      <c r="A21754" s="365" t="s">
        <v>21877</v>
      </c>
      <c r="B21754" s="366">
        <v>0.56000000000000005</v>
      </c>
    </row>
    <row r="21755" spans="1:2">
      <c r="A21755" s="365" t="s">
        <v>21878</v>
      </c>
      <c r="B21755" s="366">
        <v>0.48</v>
      </c>
    </row>
    <row r="21756" spans="1:2">
      <c r="A21756" s="365" t="s">
        <v>21879</v>
      </c>
      <c r="B21756" s="366">
        <v>0.66</v>
      </c>
    </row>
    <row r="21757" spans="1:2">
      <c r="A21757" s="365" t="s">
        <v>21880</v>
      </c>
      <c r="B21757" s="366">
        <v>0.56999999999999995</v>
      </c>
    </row>
    <row r="21758" spans="1:2">
      <c r="A21758" s="365" t="s">
        <v>21881</v>
      </c>
      <c r="B21758" s="366">
        <v>0.76</v>
      </c>
    </row>
    <row r="21759" spans="1:2">
      <c r="A21759" s="365" t="s">
        <v>21882</v>
      </c>
      <c r="B21759" s="366">
        <v>0.65</v>
      </c>
    </row>
    <row r="21760" spans="1:2">
      <c r="A21760" s="365" t="s">
        <v>21883</v>
      </c>
      <c r="B21760" s="366">
        <v>2.37</v>
      </c>
    </row>
    <row r="21761" spans="1:2">
      <c r="A21761" s="365" t="s">
        <v>21884</v>
      </c>
      <c r="B21761" s="366">
        <v>2.34</v>
      </c>
    </row>
    <row r="21762" spans="1:2">
      <c r="A21762" s="365" t="s">
        <v>21885</v>
      </c>
      <c r="B21762" s="366">
        <v>0.65</v>
      </c>
    </row>
    <row r="21763" spans="1:2">
      <c r="A21763" s="365" t="s">
        <v>21886</v>
      </c>
      <c r="B21763" s="366">
        <v>0.56000000000000005</v>
      </c>
    </row>
    <row r="21764" spans="1:2">
      <c r="A21764" s="365" t="s">
        <v>21887</v>
      </c>
      <c r="B21764" s="366">
        <v>0.45</v>
      </c>
    </row>
    <row r="21765" spans="1:2">
      <c r="A21765" s="365" t="s">
        <v>21888</v>
      </c>
      <c r="B21765" s="366">
        <v>0.39</v>
      </c>
    </row>
    <row r="21766" spans="1:2">
      <c r="A21766" s="365" t="s">
        <v>21889</v>
      </c>
      <c r="B21766" s="366">
        <v>0.23</v>
      </c>
    </row>
    <row r="21767" spans="1:2">
      <c r="A21767" s="365" t="s">
        <v>21890</v>
      </c>
      <c r="B21767" s="366">
        <v>0.2</v>
      </c>
    </row>
    <row r="21768" spans="1:2">
      <c r="A21768" s="365" t="s">
        <v>21891</v>
      </c>
      <c r="B21768" s="366">
        <v>0.19</v>
      </c>
    </row>
    <row r="21769" spans="1:2">
      <c r="A21769" s="365" t="s">
        <v>21892</v>
      </c>
      <c r="B21769" s="366">
        <v>0.17</v>
      </c>
    </row>
    <row r="21770" spans="1:2">
      <c r="A21770" s="365" t="s">
        <v>21893</v>
      </c>
      <c r="B21770" s="366">
        <v>0.11</v>
      </c>
    </row>
    <row r="21771" spans="1:2">
      <c r="A21771" s="365" t="s">
        <v>21894</v>
      </c>
      <c r="B21771" s="366">
        <v>0.1</v>
      </c>
    </row>
    <row r="21772" spans="1:2">
      <c r="A21772" s="365" t="s">
        <v>21895</v>
      </c>
      <c r="B21772" s="366">
        <v>17.96</v>
      </c>
    </row>
    <row r="21773" spans="1:2">
      <c r="A21773" s="365" t="s">
        <v>21896</v>
      </c>
      <c r="B21773" s="366">
        <v>16.7</v>
      </c>
    </row>
    <row r="21774" spans="1:2">
      <c r="A21774" s="365" t="s">
        <v>21897</v>
      </c>
      <c r="B21774" s="366">
        <v>6.41</v>
      </c>
    </row>
    <row r="21775" spans="1:2">
      <c r="A21775" s="365" t="s">
        <v>21898</v>
      </c>
      <c r="B21775" s="366">
        <v>6.27</v>
      </c>
    </row>
    <row r="21776" spans="1:2">
      <c r="A21776" s="365" t="s">
        <v>21899</v>
      </c>
      <c r="B21776" s="366">
        <v>1.93</v>
      </c>
    </row>
    <row r="21777" spans="1:2">
      <c r="A21777" s="365" t="s">
        <v>21900</v>
      </c>
      <c r="B21777" s="366">
        <v>1.84</v>
      </c>
    </row>
    <row r="21778" spans="1:2">
      <c r="A21778" s="365" t="s">
        <v>21901</v>
      </c>
      <c r="B21778" s="366">
        <v>0.49</v>
      </c>
    </row>
    <row r="21779" spans="1:2">
      <c r="A21779" s="365" t="s">
        <v>21902</v>
      </c>
      <c r="B21779" s="366">
        <v>0.42</v>
      </c>
    </row>
    <row r="21780" spans="1:2">
      <c r="A21780" s="365" t="s">
        <v>21903</v>
      </c>
      <c r="B21780" s="366">
        <v>0.1</v>
      </c>
    </row>
    <row r="21781" spans="1:2">
      <c r="A21781" s="365" t="s">
        <v>21904</v>
      </c>
      <c r="B21781" s="366">
        <v>0.09</v>
      </c>
    </row>
    <row r="21782" spans="1:2">
      <c r="A21782" s="365" t="s">
        <v>21905</v>
      </c>
      <c r="B21782" s="366">
        <v>2.11</v>
      </c>
    </row>
    <row r="21783" spans="1:2">
      <c r="A21783" s="365" t="s">
        <v>21906</v>
      </c>
      <c r="B21783" s="366">
        <v>1.83</v>
      </c>
    </row>
    <row r="21784" spans="1:2">
      <c r="A21784" s="365" t="s">
        <v>21907</v>
      </c>
      <c r="B21784" s="366">
        <v>338.32</v>
      </c>
    </row>
    <row r="21785" spans="1:2">
      <c r="A21785" s="365" t="s">
        <v>21908</v>
      </c>
      <c r="B21785" s="366">
        <v>322.5</v>
      </c>
    </row>
    <row r="21786" spans="1:2">
      <c r="A21786" s="365" t="s">
        <v>21909</v>
      </c>
      <c r="B21786" s="366">
        <v>534.80999999999995</v>
      </c>
    </row>
    <row r="21787" spans="1:2">
      <c r="A21787" s="365" t="s">
        <v>21910</v>
      </c>
      <c r="B21787" s="366">
        <v>517.01</v>
      </c>
    </row>
    <row r="21788" spans="1:2">
      <c r="A21788" s="365" t="s">
        <v>21911</v>
      </c>
      <c r="B21788" s="366">
        <v>579.17999999999995</v>
      </c>
    </row>
    <row r="21789" spans="1:2">
      <c r="A21789" s="365" t="s">
        <v>21912</v>
      </c>
      <c r="B21789" s="366">
        <v>555.45000000000005</v>
      </c>
    </row>
    <row r="21790" spans="1:2">
      <c r="A21790" s="365" t="s">
        <v>21913</v>
      </c>
      <c r="B21790" s="366">
        <v>0.2</v>
      </c>
    </row>
    <row r="21791" spans="1:2">
      <c r="A21791" s="365" t="s">
        <v>21914</v>
      </c>
      <c r="B21791" s="366">
        <v>0.18</v>
      </c>
    </row>
    <row r="21792" spans="1:2">
      <c r="A21792" s="365" t="s">
        <v>21915</v>
      </c>
      <c r="B21792" s="366">
        <v>1.43</v>
      </c>
    </row>
    <row r="21793" spans="1:2">
      <c r="A21793" s="365" t="s">
        <v>21916</v>
      </c>
      <c r="B21793" s="366">
        <v>1.39</v>
      </c>
    </row>
    <row r="21794" spans="1:2">
      <c r="A21794" s="365" t="s">
        <v>21917</v>
      </c>
      <c r="B21794" s="366">
        <v>1.58</v>
      </c>
    </row>
    <row r="21795" spans="1:2">
      <c r="A21795" s="365" t="s">
        <v>21918</v>
      </c>
      <c r="B21795" s="366">
        <v>1.53</v>
      </c>
    </row>
    <row r="21796" spans="1:2">
      <c r="A21796" s="365" t="s">
        <v>21919</v>
      </c>
      <c r="B21796" s="366">
        <v>0.98</v>
      </c>
    </row>
    <row r="21797" spans="1:2">
      <c r="A21797" s="365" t="s">
        <v>21920</v>
      </c>
      <c r="B21797" s="366">
        <v>0.93</v>
      </c>
    </row>
    <row r="21798" spans="1:2">
      <c r="A21798" s="365" t="s">
        <v>21921</v>
      </c>
      <c r="B21798" s="366">
        <v>19.72</v>
      </c>
    </row>
    <row r="21799" spans="1:2">
      <c r="A21799" s="365" t="s">
        <v>21922</v>
      </c>
      <c r="B21799" s="366">
        <v>17.079999999999998</v>
      </c>
    </row>
    <row r="21800" spans="1:2">
      <c r="A21800" s="365" t="s">
        <v>21923</v>
      </c>
      <c r="B21800" s="366">
        <v>116.88</v>
      </c>
    </row>
    <row r="21801" spans="1:2">
      <c r="A21801" s="365" t="s">
        <v>21924</v>
      </c>
      <c r="B21801" s="366">
        <v>105.94</v>
      </c>
    </row>
    <row r="21802" spans="1:2">
      <c r="A21802" s="365" t="s">
        <v>21925</v>
      </c>
      <c r="B21802" s="366">
        <v>2.76</v>
      </c>
    </row>
    <row r="21803" spans="1:2">
      <c r="A21803" s="365" t="s">
        <v>21926</v>
      </c>
      <c r="B21803" s="366">
        <v>2.44</v>
      </c>
    </row>
    <row r="21804" spans="1:2">
      <c r="A21804" s="365" t="s">
        <v>21927</v>
      </c>
      <c r="B21804" s="366">
        <v>371.67</v>
      </c>
    </row>
    <row r="21805" spans="1:2">
      <c r="A21805" s="365" t="s">
        <v>21928</v>
      </c>
      <c r="B21805" s="366">
        <v>335.12</v>
      </c>
    </row>
    <row r="21806" spans="1:2">
      <c r="A21806" s="365" t="s">
        <v>21929</v>
      </c>
      <c r="B21806" s="366">
        <v>236.65</v>
      </c>
    </row>
    <row r="21807" spans="1:2">
      <c r="A21807" s="365" t="s">
        <v>21930</v>
      </c>
      <c r="B21807" s="366">
        <v>205.01</v>
      </c>
    </row>
    <row r="21808" spans="1:2">
      <c r="A21808" s="365" t="s">
        <v>21931</v>
      </c>
      <c r="B21808" s="366">
        <v>0.45</v>
      </c>
    </row>
    <row r="21809" spans="1:2">
      <c r="A21809" s="365" t="s">
        <v>21932</v>
      </c>
      <c r="B21809" s="366">
        <v>0.39</v>
      </c>
    </row>
    <row r="21810" spans="1:2">
      <c r="A21810" s="365" t="s">
        <v>21933</v>
      </c>
      <c r="B21810" s="366">
        <v>14.79</v>
      </c>
    </row>
    <row r="21811" spans="1:2">
      <c r="A21811" s="365" t="s">
        <v>21934</v>
      </c>
      <c r="B21811" s="366">
        <v>12.81</v>
      </c>
    </row>
    <row r="21812" spans="1:2">
      <c r="A21812" s="365" t="s">
        <v>21935</v>
      </c>
      <c r="B21812" s="366">
        <v>129.38</v>
      </c>
    </row>
    <row r="21813" spans="1:2">
      <c r="A21813" s="365" t="s">
        <v>21936</v>
      </c>
      <c r="B21813" s="366">
        <v>120.38</v>
      </c>
    </row>
    <row r="21814" spans="1:2">
      <c r="A21814" s="365" t="s">
        <v>21937</v>
      </c>
      <c r="B21814" s="366">
        <v>274.14999999999998</v>
      </c>
    </row>
    <row r="21815" spans="1:2">
      <c r="A21815" s="365" t="s">
        <v>21938</v>
      </c>
      <c r="B21815" s="366">
        <v>254.39</v>
      </c>
    </row>
    <row r="21816" spans="1:2">
      <c r="A21816" s="365" t="s">
        <v>21939</v>
      </c>
      <c r="B21816" s="366">
        <v>499.17</v>
      </c>
    </row>
    <row r="21817" spans="1:2">
      <c r="A21817" s="365" t="s">
        <v>21940</v>
      </c>
      <c r="B21817" s="366">
        <v>460.68</v>
      </c>
    </row>
    <row r="21818" spans="1:2">
      <c r="A21818" s="365" t="s">
        <v>21941</v>
      </c>
      <c r="B21818" s="366">
        <v>27</v>
      </c>
    </row>
    <row r="21819" spans="1:2">
      <c r="A21819" s="365" t="s">
        <v>21942</v>
      </c>
      <c r="B21819" s="366">
        <v>25.08</v>
      </c>
    </row>
    <row r="21820" spans="1:2">
      <c r="A21820" s="365" t="s">
        <v>21943</v>
      </c>
      <c r="B21820" s="366">
        <v>106.73</v>
      </c>
    </row>
    <row r="21821" spans="1:2">
      <c r="A21821" s="365" t="s">
        <v>21944</v>
      </c>
      <c r="B21821" s="366">
        <v>99.34</v>
      </c>
    </row>
    <row r="21822" spans="1:2">
      <c r="A21822" s="365" t="s">
        <v>21945</v>
      </c>
      <c r="B21822" s="366">
        <v>274.63</v>
      </c>
    </row>
    <row r="21823" spans="1:2">
      <c r="A21823" s="365" t="s">
        <v>21946</v>
      </c>
      <c r="B21823" s="366">
        <v>255.09</v>
      </c>
    </row>
    <row r="21824" spans="1:2">
      <c r="A21824" s="365" t="s">
        <v>21947</v>
      </c>
      <c r="B21824" s="366">
        <v>559.66</v>
      </c>
    </row>
    <row r="21825" spans="1:2">
      <c r="A21825" s="365" t="s">
        <v>21948</v>
      </c>
      <c r="B21825" s="366">
        <v>518.94000000000005</v>
      </c>
    </row>
    <row r="21826" spans="1:2">
      <c r="A21826" s="365" t="s">
        <v>21949</v>
      </c>
      <c r="B21826" s="366">
        <v>229.55</v>
      </c>
    </row>
    <row r="21827" spans="1:2">
      <c r="A21827" s="365" t="s">
        <v>21950</v>
      </c>
      <c r="B21827" s="366">
        <v>212.93</v>
      </c>
    </row>
    <row r="21828" spans="1:2">
      <c r="A21828" s="365" t="s">
        <v>21951</v>
      </c>
      <c r="B21828" s="366">
        <v>921.35</v>
      </c>
    </row>
    <row r="21829" spans="1:2">
      <c r="A21829" s="365" t="s">
        <v>21952</v>
      </c>
      <c r="B21829" s="366">
        <v>837.81</v>
      </c>
    </row>
    <row r="21830" spans="1:2">
      <c r="A21830" s="365" t="s">
        <v>21953</v>
      </c>
      <c r="B21830" s="366">
        <v>67.239999999999995</v>
      </c>
    </row>
    <row r="21831" spans="1:2">
      <c r="A21831" s="365" t="s">
        <v>21954</v>
      </c>
      <c r="B21831" s="366">
        <v>63.58</v>
      </c>
    </row>
    <row r="21832" spans="1:2">
      <c r="A21832" s="365" t="s">
        <v>21955</v>
      </c>
      <c r="B21832" s="366">
        <v>29.5</v>
      </c>
    </row>
    <row r="21833" spans="1:2">
      <c r="A21833" s="365" t="s">
        <v>21956</v>
      </c>
      <c r="B21833" s="366">
        <v>25.56</v>
      </c>
    </row>
    <row r="21834" spans="1:2">
      <c r="A21834" s="365" t="s">
        <v>21957</v>
      </c>
      <c r="B21834" s="366">
        <v>192.2</v>
      </c>
    </row>
    <row r="21835" spans="1:2">
      <c r="A21835" s="365" t="s">
        <v>21958</v>
      </c>
      <c r="B21835" s="366">
        <v>192.2</v>
      </c>
    </row>
    <row r="21836" spans="1:2">
      <c r="A21836" s="365" t="s">
        <v>21959</v>
      </c>
      <c r="B21836" s="366">
        <v>150.69</v>
      </c>
    </row>
    <row r="21837" spans="1:2">
      <c r="A21837" s="365" t="s">
        <v>21960</v>
      </c>
      <c r="B21837" s="366">
        <v>150.69</v>
      </c>
    </row>
    <row r="21838" spans="1:2">
      <c r="A21838" s="365" t="s">
        <v>21961</v>
      </c>
      <c r="B21838" s="366">
        <v>1617.59</v>
      </c>
    </row>
    <row r="21839" spans="1:2">
      <c r="A21839" s="365" t="s">
        <v>21962</v>
      </c>
      <c r="B21839" s="366">
        <v>1496.51</v>
      </c>
    </row>
    <row r="21840" spans="1:2">
      <c r="A21840" s="365" t="s">
        <v>21963</v>
      </c>
      <c r="B21840" s="366">
        <v>61.36</v>
      </c>
    </row>
    <row r="21841" spans="1:2">
      <c r="A21841" s="365" t="s">
        <v>21964</v>
      </c>
      <c r="B21841" s="366">
        <v>61.36</v>
      </c>
    </row>
    <row r="21842" spans="1:2">
      <c r="A21842" s="365" t="s">
        <v>21965</v>
      </c>
      <c r="B21842" s="366">
        <v>94.66</v>
      </c>
    </row>
    <row r="21843" spans="1:2">
      <c r="A21843" s="365" t="s">
        <v>21966</v>
      </c>
      <c r="B21843" s="366">
        <v>82</v>
      </c>
    </row>
    <row r="21844" spans="1:2">
      <c r="A21844" s="365" t="s">
        <v>21967</v>
      </c>
      <c r="B21844" s="366">
        <v>94.66</v>
      </c>
    </row>
    <row r="21845" spans="1:2">
      <c r="A21845" s="365" t="s">
        <v>21968</v>
      </c>
      <c r="B21845" s="366">
        <v>82</v>
      </c>
    </row>
    <row r="21846" spans="1:2">
      <c r="A21846" s="365" t="s">
        <v>21969</v>
      </c>
      <c r="B21846" s="366">
        <v>42.25</v>
      </c>
    </row>
    <row r="21847" spans="1:2">
      <c r="A21847" s="365" t="s">
        <v>21970</v>
      </c>
      <c r="B21847" s="366">
        <v>36.6</v>
      </c>
    </row>
    <row r="21848" spans="1:2">
      <c r="A21848" s="365" t="s">
        <v>21971</v>
      </c>
      <c r="B21848" s="366">
        <v>23.66</v>
      </c>
    </row>
    <row r="21849" spans="1:2">
      <c r="A21849" s="365" t="s">
        <v>21972</v>
      </c>
      <c r="B21849" s="366">
        <v>20.5</v>
      </c>
    </row>
    <row r="21850" spans="1:2">
      <c r="A21850" s="365" t="s">
        <v>21973</v>
      </c>
      <c r="B21850" s="366">
        <v>29.58</v>
      </c>
    </row>
    <row r="21851" spans="1:2">
      <c r="A21851" s="365" t="s">
        <v>21974</v>
      </c>
      <c r="B21851" s="366">
        <v>25.62</v>
      </c>
    </row>
    <row r="21852" spans="1:2">
      <c r="A21852" s="365" t="s">
        <v>21975</v>
      </c>
      <c r="B21852" s="366">
        <v>147.9</v>
      </c>
    </row>
    <row r="21853" spans="1:2">
      <c r="A21853" s="365" t="s">
        <v>21976</v>
      </c>
      <c r="B21853" s="366">
        <v>128.13</v>
      </c>
    </row>
    <row r="21854" spans="1:2">
      <c r="A21854" s="365" t="s">
        <v>21977</v>
      </c>
      <c r="B21854" s="366">
        <v>33.799999999999997</v>
      </c>
    </row>
    <row r="21855" spans="1:2">
      <c r="A21855" s="365" t="s">
        <v>21978</v>
      </c>
      <c r="B21855" s="366">
        <v>29.28</v>
      </c>
    </row>
    <row r="21856" spans="1:2">
      <c r="A21856" s="365" t="s">
        <v>21979</v>
      </c>
      <c r="B21856" s="366">
        <v>23.66</v>
      </c>
    </row>
    <row r="21857" spans="1:2">
      <c r="A21857" s="365" t="s">
        <v>21980</v>
      </c>
      <c r="B21857" s="366">
        <v>20.5</v>
      </c>
    </row>
    <row r="21858" spans="1:2">
      <c r="A21858" s="365" t="s">
        <v>21981</v>
      </c>
      <c r="B21858" s="366">
        <v>39.44</v>
      </c>
    </row>
    <row r="21859" spans="1:2">
      <c r="A21859" s="365" t="s">
        <v>21982</v>
      </c>
      <c r="B21859" s="366">
        <v>34.159999999999997</v>
      </c>
    </row>
    <row r="21860" spans="1:2">
      <c r="A21860" s="365" t="s">
        <v>21983</v>
      </c>
      <c r="B21860" s="366">
        <v>4.7300000000000004</v>
      </c>
    </row>
    <row r="21861" spans="1:2">
      <c r="A21861" s="365" t="s">
        <v>21984</v>
      </c>
      <c r="B21861" s="366">
        <v>4.0999999999999996</v>
      </c>
    </row>
    <row r="21862" spans="1:2">
      <c r="A21862" s="365" t="s">
        <v>21985</v>
      </c>
      <c r="B21862" s="366">
        <v>2.62</v>
      </c>
    </row>
    <row r="21863" spans="1:2">
      <c r="A21863" s="365" t="s">
        <v>21986</v>
      </c>
      <c r="B21863" s="366">
        <v>2.27</v>
      </c>
    </row>
    <row r="21864" spans="1:2">
      <c r="A21864" s="365" t="s">
        <v>21987</v>
      </c>
      <c r="B21864" s="366">
        <v>65.06</v>
      </c>
    </row>
    <row r="21865" spans="1:2">
      <c r="A21865" s="365" t="s">
        <v>21988</v>
      </c>
      <c r="B21865" s="366">
        <v>58.74</v>
      </c>
    </row>
    <row r="21866" spans="1:2">
      <c r="A21866" s="365" t="s">
        <v>21989</v>
      </c>
      <c r="B21866" s="366">
        <v>108.42</v>
      </c>
    </row>
    <row r="21867" spans="1:2">
      <c r="A21867" s="365" t="s">
        <v>21990</v>
      </c>
      <c r="B21867" s="366">
        <v>97.88</v>
      </c>
    </row>
    <row r="21868" spans="1:2">
      <c r="A21868" s="365" t="s">
        <v>21991</v>
      </c>
      <c r="B21868" s="366">
        <v>28.05</v>
      </c>
    </row>
    <row r="21869" spans="1:2">
      <c r="A21869" s="365" t="s">
        <v>21992</v>
      </c>
      <c r="B21869" s="366">
        <v>25.32</v>
      </c>
    </row>
    <row r="21870" spans="1:2">
      <c r="A21870" s="365" t="s">
        <v>21993</v>
      </c>
      <c r="B21870" s="366">
        <v>9.01</v>
      </c>
    </row>
    <row r="21871" spans="1:2">
      <c r="A21871" s="365" t="s">
        <v>21994</v>
      </c>
      <c r="B21871" s="366">
        <v>8.1300000000000008</v>
      </c>
    </row>
    <row r="21872" spans="1:2">
      <c r="A21872" s="365" t="s">
        <v>21995</v>
      </c>
      <c r="B21872" s="366">
        <v>10.82</v>
      </c>
    </row>
    <row r="21873" spans="1:2">
      <c r="A21873" s="365" t="s">
        <v>21996</v>
      </c>
      <c r="B21873" s="366">
        <v>9.77</v>
      </c>
    </row>
    <row r="21874" spans="1:2">
      <c r="A21874" s="365" t="s">
        <v>21997</v>
      </c>
      <c r="B21874" s="366">
        <v>135.52000000000001</v>
      </c>
    </row>
    <row r="21875" spans="1:2">
      <c r="A21875" s="365" t="s">
        <v>21998</v>
      </c>
      <c r="B21875" s="366">
        <v>122.34</v>
      </c>
    </row>
    <row r="21876" spans="1:2">
      <c r="A21876" s="365" t="s">
        <v>21999</v>
      </c>
      <c r="B21876" s="366">
        <v>13.92</v>
      </c>
    </row>
    <row r="21877" spans="1:2">
      <c r="A21877" s="365" t="s">
        <v>22000</v>
      </c>
      <c r="B21877" s="366">
        <v>13.51</v>
      </c>
    </row>
    <row r="21878" spans="1:2">
      <c r="A21878" s="365" t="s">
        <v>22001</v>
      </c>
      <c r="B21878" s="366">
        <v>1.1000000000000001</v>
      </c>
    </row>
    <row r="21879" spans="1:2">
      <c r="A21879" s="365" t="s">
        <v>22002</v>
      </c>
      <c r="B21879" s="366">
        <v>1.1000000000000001</v>
      </c>
    </row>
    <row r="21880" spans="1:2">
      <c r="A21880" s="365" t="s">
        <v>22003</v>
      </c>
      <c r="B21880" s="366">
        <v>8.98</v>
      </c>
    </row>
    <row r="21881" spans="1:2">
      <c r="A21881" s="365" t="s">
        <v>22004</v>
      </c>
      <c r="B21881" s="366">
        <v>8.98</v>
      </c>
    </row>
    <row r="21882" spans="1:2">
      <c r="A21882" s="365" t="s">
        <v>22005</v>
      </c>
      <c r="B21882" s="366">
        <v>8.98</v>
      </c>
    </row>
    <row r="21883" spans="1:2">
      <c r="A21883" s="365" t="s">
        <v>22006</v>
      </c>
      <c r="B21883" s="366">
        <v>8.98</v>
      </c>
    </row>
    <row r="21884" spans="1:2">
      <c r="A21884" s="365" t="s">
        <v>22007</v>
      </c>
      <c r="B21884" s="366">
        <v>9.0399999999999991</v>
      </c>
    </row>
    <row r="21885" spans="1:2">
      <c r="A21885" s="365" t="s">
        <v>22008</v>
      </c>
      <c r="B21885" s="366">
        <v>9.0399999999999991</v>
      </c>
    </row>
    <row r="21886" spans="1:2">
      <c r="A21886" s="365" t="s">
        <v>22009</v>
      </c>
      <c r="B21886" s="366">
        <v>177.25</v>
      </c>
    </row>
    <row r="21887" spans="1:2">
      <c r="A21887" s="365" t="s">
        <v>22010</v>
      </c>
      <c r="B21887" s="366">
        <v>176.25</v>
      </c>
    </row>
    <row r="21888" spans="1:2">
      <c r="A21888" s="365" t="s">
        <v>22011</v>
      </c>
      <c r="B21888" s="366">
        <v>20.03</v>
      </c>
    </row>
    <row r="21889" spans="1:2">
      <c r="A21889" s="365" t="s">
        <v>22012</v>
      </c>
      <c r="B21889" s="366">
        <v>19.79</v>
      </c>
    </row>
    <row r="21890" spans="1:2">
      <c r="A21890" s="365" t="s">
        <v>22013</v>
      </c>
      <c r="B21890" s="366">
        <v>302.45999999999998</v>
      </c>
    </row>
    <row r="21891" spans="1:2">
      <c r="A21891" s="365" t="s">
        <v>22014</v>
      </c>
      <c r="B21891" s="366">
        <v>295.49</v>
      </c>
    </row>
    <row r="21892" spans="1:2">
      <c r="A21892" s="365" t="s">
        <v>22015</v>
      </c>
      <c r="B21892" s="366">
        <v>39.06</v>
      </c>
    </row>
    <row r="21893" spans="1:2">
      <c r="A21893" s="365" t="s">
        <v>22016</v>
      </c>
      <c r="B21893" s="366">
        <v>38.450000000000003</v>
      </c>
    </row>
    <row r="21894" spans="1:2">
      <c r="A21894" s="365" t="s">
        <v>22017</v>
      </c>
      <c r="B21894" s="366">
        <v>145.97999999999999</v>
      </c>
    </row>
    <row r="21895" spans="1:2">
      <c r="A21895" s="365" t="s">
        <v>22018</v>
      </c>
      <c r="B21895" s="366">
        <v>145.71</v>
      </c>
    </row>
    <row r="21896" spans="1:2">
      <c r="A21896" s="365" t="s">
        <v>22019</v>
      </c>
      <c r="B21896" s="366">
        <v>46.64</v>
      </c>
    </row>
    <row r="21897" spans="1:2">
      <c r="A21897" s="365" t="s">
        <v>22020</v>
      </c>
      <c r="B21897" s="366">
        <v>44.48</v>
      </c>
    </row>
    <row r="21898" spans="1:2">
      <c r="A21898" s="365" t="s">
        <v>22021</v>
      </c>
      <c r="B21898" s="366">
        <v>324.52</v>
      </c>
    </row>
    <row r="21899" spans="1:2">
      <c r="A21899" s="365" t="s">
        <v>22022</v>
      </c>
      <c r="B21899" s="366">
        <v>317.55</v>
      </c>
    </row>
    <row r="21900" spans="1:2">
      <c r="A21900" s="365" t="s">
        <v>22023</v>
      </c>
      <c r="B21900" s="366">
        <v>340.58</v>
      </c>
    </row>
    <row r="21901" spans="1:2">
      <c r="A21901" s="365" t="s">
        <v>22024</v>
      </c>
      <c r="B21901" s="366">
        <v>333.61</v>
      </c>
    </row>
    <row r="21902" spans="1:2">
      <c r="A21902" s="365" t="s">
        <v>22025</v>
      </c>
      <c r="B21902" s="366">
        <v>112.61</v>
      </c>
    </row>
    <row r="21903" spans="1:2">
      <c r="A21903" s="365" t="s">
        <v>22026</v>
      </c>
      <c r="B21903" s="366">
        <v>104.45</v>
      </c>
    </row>
    <row r="21904" spans="1:2">
      <c r="A21904" s="365" t="s">
        <v>22027</v>
      </c>
      <c r="B21904" s="366">
        <v>1201190.27</v>
      </c>
    </row>
    <row r="21905" spans="1:2">
      <c r="A21905" s="365" t="s">
        <v>22028</v>
      </c>
      <c r="B21905" s="366">
        <v>1201190.27</v>
      </c>
    </row>
    <row r="21906" spans="1:2">
      <c r="A21906" s="365" t="s">
        <v>22029</v>
      </c>
      <c r="B21906" s="366">
        <v>39536.43</v>
      </c>
    </row>
    <row r="21907" spans="1:2">
      <c r="A21907" s="365" t="s">
        <v>22030</v>
      </c>
      <c r="B21907" s="366">
        <v>39536.43</v>
      </c>
    </row>
    <row r="21908" spans="1:2">
      <c r="A21908" s="365" t="s">
        <v>22031</v>
      </c>
      <c r="B21908" s="366">
        <v>1064754.1599999999</v>
      </c>
    </row>
    <row r="21909" spans="1:2">
      <c r="A21909" s="365" t="s">
        <v>22032</v>
      </c>
      <c r="B21909" s="366">
        <v>1064754.1599999999</v>
      </c>
    </row>
    <row r="21910" spans="1:2">
      <c r="A21910" s="365" t="s">
        <v>22033</v>
      </c>
      <c r="B21910" s="366">
        <v>916410.84</v>
      </c>
    </row>
    <row r="21911" spans="1:2">
      <c r="A21911" s="365" t="s">
        <v>22034</v>
      </c>
      <c r="B21911" s="366">
        <v>916410.84</v>
      </c>
    </row>
    <row r="21912" spans="1:2">
      <c r="A21912" s="365" t="s">
        <v>22035</v>
      </c>
      <c r="B21912" s="366">
        <v>916410.84</v>
      </c>
    </row>
    <row r="21913" spans="1:2">
      <c r="A21913" s="365" t="s">
        <v>22036</v>
      </c>
      <c r="B21913" s="366">
        <v>916410.84</v>
      </c>
    </row>
    <row r="21914" spans="1:2">
      <c r="A21914" s="365" t="s">
        <v>22037</v>
      </c>
      <c r="B21914" s="366">
        <v>1160786.57</v>
      </c>
    </row>
    <row r="21915" spans="1:2">
      <c r="A21915" s="365" t="s">
        <v>22038</v>
      </c>
      <c r="B21915" s="366">
        <v>1160786.57</v>
      </c>
    </row>
    <row r="21916" spans="1:2">
      <c r="A21916" s="365" t="s">
        <v>22039</v>
      </c>
      <c r="B21916" s="366">
        <v>39.08</v>
      </c>
    </row>
    <row r="21917" spans="1:2">
      <c r="A21917" s="365" t="s">
        <v>22040</v>
      </c>
      <c r="B21917" s="366">
        <v>39.08</v>
      </c>
    </row>
    <row r="21918" spans="1:2">
      <c r="A21918" s="365" t="s">
        <v>22041</v>
      </c>
      <c r="B21918" s="366">
        <v>42.92</v>
      </c>
    </row>
    <row r="21919" spans="1:2">
      <c r="A21919" s="365" t="s">
        <v>22042</v>
      </c>
      <c r="B21919" s="366">
        <v>42.92</v>
      </c>
    </row>
    <row r="21920" spans="1:2">
      <c r="A21920" s="365" t="s">
        <v>22043</v>
      </c>
      <c r="B21920" s="366">
        <v>44.74</v>
      </c>
    </row>
    <row r="21921" spans="1:2">
      <c r="A21921" s="365" t="s">
        <v>22044</v>
      </c>
      <c r="B21921" s="366">
        <v>44.74</v>
      </c>
    </row>
    <row r="21922" spans="1:2">
      <c r="A21922" s="365" t="s">
        <v>22045</v>
      </c>
      <c r="B21922" s="366">
        <v>51.29</v>
      </c>
    </row>
    <row r="21923" spans="1:2">
      <c r="A21923" s="365" t="s">
        <v>22046</v>
      </c>
      <c r="B21923" s="366">
        <v>51.29</v>
      </c>
    </row>
    <row r="21924" spans="1:2">
      <c r="A21924" s="365" t="s">
        <v>22047</v>
      </c>
      <c r="B21924" s="366">
        <v>52.35</v>
      </c>
    </row>
    <row r="21925" spans="1:2">
      <c r="A21925" s="365" t="s">
        <v>22048</v>
      </c>
      <c r="B21925" s="366">
        <v>52.35</v>
      </c>
    </row>
    <row r="21926" spans="1:2">
      <c r="A21926" s="365" t="s">
        <v>22049</v>
      </c>
      <c r="B21926" s="366">
        <v>62.96</v>
      </c>
    </row>
    <row r="21927" spans="1:2">
      <c r="A21927" s="365" t="s">
        <v>22050</v>
      </c>
      <c r="B21927" s="366">
        <v>62.96</v>
      </c>
    </row>
    <row r="21928" spans="1:2">
      <c r="A21928" s="365" t="s">
        <v>22051</v>
      </c>
      <c r="B21928" s="366">
        <v>68.59</v>
      </c>
    </row>
    <row r="21929" spans="1:2">
      <c r="A21929" s="365" t="s">
        <v>22052</v>
      </c>
      <c r="B21929" s="366">
        <v>68.59</v>
      </c>
    </row>
    <row r="21930" spans="1:2">
      <c r="A21930" s="365" t="s">
        <v>22053</v>
      </c>
      <c r="B21930" s="366">
        <v>80.849999999999994</v>
      </c>
    </row>
    <row r="21931" spans="1:2">
      <c r="A21931" s="365" t="s">
        <v>22054</v>
      </c>
      <c r="B21931" s="366">
        <v>80.849999999999994</v>
      </c>
    </row>
    <row r="21932" spans="1:2">
      <c r="A21932" s="365" t="s">
        <v>22055</v>
      </c>
      <c r="B21932" s="366">
        <v>89.8</v>
      </c>
    </row>
    <row r="21933" spans="1:2">
      <c r="A21933" s="365" t="s">
        <v>22056</v>
      </c>
      <c r="B21933" s="366">
        <v>89.8</v>
      </c>
    </row>
    <row r="21934" spans="1:2">
      <c r="A21934" s="365" t="s">
        <v>22057</v>
      </c>
      <c r="B21934" s="366">
        <v>12.06</v>
      </c>
    </row>
    <row r="21935" spans="1:2">
      <c r="A21935" s="365" t="s">
        <v>22058</v>
      </c>
      <c r="B21935" s="366">
        <v>12.06</v>
      </c>
    </row>
    <row r="21936" spans="1:2">
      <c r="A21936" s="365" t="s">
        <v>22059</v>
      </c>
      <c r="B21936" s="366">
        <v>16.38</v>
      </c>
    </row>
    <row r="21937" spans="1:2">
      <c r="A21937" s="365" t="s">
        <v>22060</v>
      </c>
      <c r="B21937" s="366">
        <v>16.38</v>
      </c>
    </row>
    <row r="21938" spans="1:2">
      <c r="A21938" s="365" t="s">
        <v>22061</v>
      </c>
      <c r="B21938" s="366">
        <v>37.090000000000003</v>
      </c>
    </row>
    <row r="21939" spans="1:2">
      <c r="A21939" s="365" t="s">
        <v>22062</v>
      </c>
      <c r="B21939" s="366">
        <v>37.090000000000003</v>
      </c>
    </row>
    <row r="21940" spans="1:2">
      <c r="A21940" s="365" t="s">
        <v>22063</v>
      </c>
      <c r="B21940" s="366">
        <v>43.23</v>
      </c>
    </row>
    <row r="21941" spans="1:2">
      <c r="A21941" s="365" t="s">
        <v>22064</v>
      </c>
      <c r="B21941" s="366">
        <v>43.23</v>
      </c>
    </row>
    <row r="21942" spans="1:2">
      <c r="A21942" s="365" t="s">
        <v>22065</v>
      </c>
      <c r="B21942" s="366">
        <v>55.49</v>
      </c>
    </row>
    <row r="21943" spans="1:2">
      <c r="A21943" s="365" t="s">
        <v>22066</v>
      </c>
      <c r="B21943" s="366">
        <v>55.49</v>
      </c>
    </row>
    <row r="21944" spans="1:2">
      <c r="A21944" s="365" t="s">
        <v>22067</v>
      </c>
      <c r="B21944" s="366">
        <v>67.760000000000005</v>
      </c>
    </row>
    <row r="21945" spans="1:2">
      <c r="A21945" s="365" t="s">
        <v>22068</v>
      </c>
      <c r="B21945" s="366">
        <v>67.760000000000005</v>
      </c>
    </row>
    <row r="21946" spans="1:2">
      <c r="A21946" s="365" t="s">
        <v>22069</v>
      </c>
      <c r="B21946" s="366">
        <v>117.02</v>
      </c>
    </row>
    <row r="21947" spans="1:2">
      <c r="A21947" s="365" t="s">
        <v>22070</v>
      </c>
      <c r="B21947" s="366">
        <v>117.02</v>
      </c>
    </row>
    <row r="21948" spans="1:2">
      <c r="A21948" s="365" t="s">
        <v>22071</v>
      </c>
      <c r="B21948" s="366">
        <v>43.82</v>
      </c>
    </row>
    <row r="21949" spans="1:2">
      <c r="A21949" s="365" t="s">
        <v>22072</v>
      </c>
      <c r="B21949" s="366">
        <v>43.82</v>
      </c>
    </row>
    <row r="21950" spans="1:2">
      <c r="A21950" s="365" t="s">
        <v>22073</v>
      </c>
      <c r="B21950" s="366">
        <v>99.68</v>
      </c>
    </row>
    <row r="21951" spans="1:2">
      <c r="A21951" s="365" t="s">
        <v>22074</v>
      </c>
      <c r="B21951" s="366">
        <v>99.68</v>
      </c>
    </row>
    <row r="21952" spans="1:2">
      <c r="A21952" s="365" t="s">
        <v>22075</v>
      </c>
      <c r="B21952" s="366">
        <v>110.64</v>
      </c>
    </row>
    <row r="21953" spans="1:2">
      <c r="A21953" s="365" t="s">
        <v>22076</v>
      </c>
      <c r="B21953" s="366">
        <v>110.64</v>
      </c>
    </row>
    <row r="21954" spans="1:2">
      <c r="A21954" s="365" t="s">
        <v>22077</v>
      </c>
      <c r="B21954" s="366">
        <v>5.24</v>
      </c>
    </row>
    <row r="21955" spans="1:2">
      <c r="A21955" s="365" t="s">
        <v>22078</v>
      </c>
      <c r="B21955" s="366">
        <v>5.24</v>
      </c>
    </row>
    <row r="21956" spans="1:2">
      <c r="A21956" s="365" t="s">
        <v>22079</v>
      </c>
      <c r="B21956" s="366">
        <v>15.06</v>
      </c>
    </row>
    <row r="21957" spans="1:2">
      <c r="A21957" s="365" t="s">
        <v>22080</v>
      </c>
      <c r="B21957" s="366">
        <v>15.06</v>
      </c>
    </row>
    <row r="21958" spans="1:2">
      <c r="A21958" s="365" t="s">
        <v>22081</v>
      </c>
      <c r="B21958" s="366">
        <v>14.7</v>
      </c>
    </row>
    <row r="21959" spans="1:2">
      <c r="A21959" s="365" t="s">
        <v>22082</v>
      </c>
      <c r="B21959" s="366">
        <v>14.7</v>
      </c>
    </row>
    <row r="21960" spans="1:2">
      <c r="A21960" s="365" t="s">
        <v>22083</v>
      </c>
      <c r="B21960" s="366">
        <v>24.5</v>
      </c>
    </row>
    <row r="21961" spans="1:2">
      <c r="A21961" s="365" t="s">
        <v>22084</v>
      </c>
      <c r="B21961" s="366">
        <v>24.5</v>
      </c>
    </row>
    <row r="21962" spans="1:2">
      <c r="A21962" s="365" t="s">
        <v>22085</v>
      </c>
      <c r="B21962" s="366">
        <v>31.03</v>
      </c>
    </row>
    <row r="21963" spans="1:2">
      <c r="A21963" s="365" t="s">
        <v>22086</v>
      </c>
      <c r="B21963" s="366">
        <v>31.03</v>
      </c>
    </row>
    <row r="21964" spans="1:2">
      <c r="A21964" s="365" t="s">
        <v>22087</v>
      </c>
      <c r="B21964" s="366">
        <v>7.93</v>
      </c>
    </row>
    <row r="21965" spans="1:2">
      <c r="A21965" s="365" t="s">
        <v>22088</v>
      </c>
      <c r="B21965" s="366">
        <v>7.93</v>
      </c>
    </row>
    <row r="21966" spans="1:2">
      <c r="A21966" s="365" t="s">
        <v>22089</v>
      </c>
      <c r="B21966" s="366">
        <v>1.79</v>
      </c>
    </row>
    <row r="21967" spans="1:2">
      <c r="A21967" s="365" t="s">
        <v>22090</v>
      </c>
      <c r="B21967" s="366">
        <v>1.79</v>
      </c>
    </row>
    <row r="21968" spans="1:2">
      <c r="A21968" s="365" t="s">
        <v>22091</v>
      </c>
      <c r="B21968" s="366">
        <v>1.87</v>
      </c>
    </row>
    <row r="21969" spans="1:2">
      <c r="A21969" s="365" t="s">
        <v>22092</v>
      </c>
      <c r="B21969" s="366">
        <v>1.87</v>
      </c>
    </row>
    <row r="21970" spans="1:2">
      <c r="A21970" s="365" t="s">
        <v>22093</v>
      </c>
      <c r="B21970" s="366">
        <v>3.84</v>
      </c>
    </row>
    <row r="21971" spans="1:2">
      <c r="A21971" s="365" t="s">
        <v>22094</v>
      </c>
      <c r="B21971" s="366">
        <v>3.84</v>
      </c>
    </row>
    <row r="21972" spans="1:2">
      <c r="A21972" s="365" t="s">
        <v>22095</v>
      </c>
      <c r="B21972" s="366">
        <v>1778.38</v>
      </c>
    </row>
    <row r="21973" spans="1:2">
      <c r="A21973" s="365" t="s">
        <v>22096</v>
      </c>
      <c r="B21973" s="366">
        <v>1778.38</v>
      </c>
    </row>
    <row r="21974" spans="1:2">
      <c r="A21974" s="365" t="s">
        <v>22097</v>
      </c>
      <c r="B21974" s="366">
        <v>2092.66</v>
      </c>
    </row>
    <row r="21975" spans="1:2">
      <c r="A21975" s="365" t="s">
        <v>22098</v>
      </c>
      <c r="B21975" s="366">
        <v>1960.19</v>
      </c>
    </row>
    <row r="21976" spans="1:2">
      <c r="A21976" s="365" t="s">
        <v>22099</v>
      </c>
      <c r="B21976" s="366">
        <v>222.32</v>
      </c>
    </row>
    <row r="21977" spans="1:2">
      <c r="A21977" s="365" t="s">
        <v>22100</v>
      </c>
      <c r="B21977" s="366">
        <v>213.04</v>
      </c>
    </row>
    <row r="21978" spans="1:2">
      <c r="A21978" s="365" t="s">
        <v>22101</v>
      </c>
      <c r="B21978" s="366">
        <v>108.39</v>
      </c>
    </row>
    <row r="21979" spans="1:2">
      <c r="A21979" s="365" t="s">
        <v>22102</v>
      </c>
      <c r="B21979" s="366">
        <v>93.93</v>
      </c>
    </row>
    <row r="21980" spans="1:2">
      <c r="A21980" s="365" t="s">
        <v>22103</v>
      </c>
      <c r="B21980" s="366">
        <v>153.41</v>
      </c>
    </row>
    <row r="21981" spans="1:2">
      <c r="A21981" s="365" t="s">
        <v>22104</v>
      </c>
      <c r="B21981" s="366">
        <v>141.16999999999999</v>
      </c>
    </row>
    <row r="21982" spans="1:2">
      <c r="A21982" s="365" t="s">
        <v>22105</v>
      </c>
      <c r="B21982" s="366">
        <v>107.07</v>
      </c>
    </row>
    <row r="21983" spans="1:2">
      <c r="A21983" s="365" t="s">
        <v>22106</v>
      </c>
      <c r="B21983" s="366">
        <v>103.73</v>
      </c>
    </row>
    <row r="21984" spans="1:2">
      <c r="A21984" s="365" t="s">
        <v>22107</v>
      </c>
      <c r="B21984" s="366">
        <v>114.93</v>
      </c>
    </row>
    <row r="21985" spans="1:2">
      <c r="A21985" s="365" t="s">
        <v>22108</v>
      </c>
      <c r="B21985" s="366">
        <v>111.59</v>
      </c>
    </row>
    <row r="21986" spans="1:2">
      <c r="A21986" s="365" t="s">
        <v>22109</v>
      </c>
      <c r="B21986" s="366">
        <v>477.75</v>
      </c>
    </row>
    <row r="21987" spans="1:2">
      <c r="A21987" s="365" t="s">
        <v>22110</v>
      </c>
      <c r="B21987" s="366">
        <v>424.44</v>
      </c>
    </row>
    <row r="21988" spans="1:2">
      <c r="A21988" s="365" t="s">
        <v>22111</v>
      </c>
      <c r="B21988" s="366">
        <v>11172.46</v>
      </c>
    </row>
    <row r="21989" spans="1:2">
      <c r="A21989" s="365" t="s">
        <v>22112</v>
      </c>
      <c r="B21989" s="366">
        <v>10113.64</v>
      </c>
    </row>
    <row r="21990" spans="1:2">
      <c r="A21990" s="365" t="s">
        <v>22113</v>
      </c>
      <c r="B21990" s="366">
        <v>487.43</v>
      </c>
    </row>
    <row r="21991" spans="1:2">
      <c r="A21991" s="365" t="s">
        <v>22114</v>
      </c>
      <c r="B21991" s="366">
        <v>456.27</v>
      </c>
    </row>
    <row r="21992" spans="1:2">
      <c r="A21992" s="365" t="s">
        <v>22115</v>
      </c>
      <c r="B21992" s="366">
        <v>1139.33</v>
      </c>
    </row>
    <row r="21993" spans="1:2">
      <c r="A21993" s="365" t="s">
        <v>22116</v>
      </c>
      <c r="B21993" s="366">
        <v>1056.5999999999999</v>
      </c>
    </row>
    <row r="21994" spans="1:2">
      <c r="A21994" s="365" t="s">
        <v>22117</v>
      </c>
      <c r="B21994" s="366">
        <v>1010.61</v>
      </c>
    </row>
    <row r="21995" spans="1:2">
      <c r="A21995" s="365" t="s">
        <v>22118</v>
      </c>
      <c r="B21995" s="366">
        <v>932.51</v>
      </c>
    </row>
    <row r="21996" spans="1:2">
      <c r="A21996" s="365" t="s">
        <v>22119</v>
      </c>
      <c r="B21996" s="366">
        <v>605.87</v>
      </c>
    </row>
    <row r="21997" spans="1:2">
      <c r="A21997" s="365" t="s">
        <v>22120</v>
      </c>
      <c r="B21997" s="366">
        <v>571.21</v>
      </c>
    </row>
    <row r="21998" spans="1:2">
      <c r="A21998" s="365" t="s">
        <v>22121</v>
      </c>
      <c r="B21998" s="366">
        <v>1475.48</v>
      </c>
    </row>
    <row r="21999" spans="1:2">
      <c r="A21999" s="365" t="s">
        <v>22122</v>
      </c>
      <c r="B21999" s="366">
        <v>1278.3900000000001</v>
      </c>
    </row>
    <row r="22000" spans="1:2">
      <c r="A22000" s="365" t="s">
        <v>22123</v>
      </c>
      <c r="B22000" s="366">
        <v>264.83</v>
      </c>
    </row>
    <row r="22001" spans="1:2">
      <c r="A22001" s="365" t="s">
        <v>22124</v>
      </c>
      <c r="B22001" s="366">
        <v>241.33</v>
      </c>
    </row>
    <row r="22002" spans="1:2">
      <c r="A22002" s="365" t="s">
        <v>22125</v>
      </c>
      <c r="B22002" s="366">
        <v>275.14</v>
      </c>
    </row>
    <row r="22003" spans="1:2">
      <c r="A22003" s="365" t="s">
        <v>22126</v>
      </c>
      <c r="B22003" s="366">
        <v>250.62</v>
      </c>
    </row>
    <row r="22004" spans="1:2">
      <c r="A22004" s="365" t="s">
        <v>22127</v>
      </c>
      <c r="B22004" s="366">
        <v>245.46</v>
      </c>
    </row>
    <row r="22005" spans="1:2">
      <c r="A22005" s="365" t="s">
        <v>22128</v>
      </c>
      <c r="B22005" s="366">
        <v>226</v>
      </c>
    </row>
    <row r="22006" spans="1:2">
      <c r="A22006" s="365" t="s">
        <v>22129</v>
      </c>
      <c r="B22006" s="366">
        <v>144.34</v>
      </c>
    </row>
    <row r="22007" spans="1:2">
      <c r="A22007" s="365" t="s">
        <v>22130</v>
      </c>
      <c r="B22007" s="366">
        <v>125.52</v>
      </c>
    </row>
    <row r="22008" spans="1:2">
      <c r="A22008" s="365" t="s">
        <v>22131</v>
      </c>
      <c r="B22008" s="366">
        <v>348.15</v>
      </c>
    </row>
    <row r="22009" spans="1:2">
      <c r="A22009" s="365" t="s">
        <v>22132</v>
      </c>
      <c r="B22009" s="366">
        <v>330.28</v>
      </c>
    </row>
    <row r="22010" spans="1:2">
      <c r="A22010" s="365" t="s">
        <v>22133</v>
      </c>
      <c r="B22010" s="366">
        <v>154.87</v>
      </c>
    </row>
    <row r="22011" spans="1:2">
      <c r="A22011" s="365" t="s">
        <v>22134</v>
      </c>
      <c r="B22011" s="366">
        <v>138.63</v>
      </c>
    </row>
    <row r="22012" spans="1:2">
      <c r="A22012" s="365" t="s">
        <v>22135</v>
      </c>
      <c r="B22012" s="366">
        <v>787.38</v>
      </c>
    </row>
    <row r="22013" spans="1:2">
      <c r="A22013" s="365" t="s">
        <v>22136</v>
      </c>
      <c r="B22013" s="366">
        <v>768.14</v>
      </c>
    </row>
    <row r="22014" spans="1:2">
      <c r="A22014" s="365" t="s">
        <v>22137</v>
      </c>
      <c r="B22014" s="366">
        <v>230.27</v>
      </c>
    </row>
    <row r="22015" spans="1:2">
      <c r="A22015" s="365" t="s">
        <v>22138</v>
      </c>
      <c r="B22015" s="366">
        <v>214.03</v>
      </c>
    </row>
    <row r="22016" spans="1:2">
      <c r="A22016" s="365" t="s">
        <v>22139</v>
      </c>
      <c r="B22016" s="366">
        <v>1895.28</v>
      </c>
    </row>
    <row r="22017" spans="1:2">
      <c r="A22017" s="365" t="s">
        <v>22140</v>
      </c>
      <c r="B22017" s="366">
        <v>1895.28</v>
      </c>
    </row>
    <row r="22018" spans="1:2">
      <c r="A22018" s="365" t="s">
        <v>22141</v>
      </c>
      <c r="B22018" s="366">
        <v>2503.39</v>
      </c>
    </row>
    <row r="22019" spans="1:2">
      <c r="A22019" s="365" t="s">
        <v>22142</v>
      </c>
      <c r="B22019" s="366">
        <v>2503.39</v>
      </c>
    </row>
    <row r="22020" spans="1:2">
      <c r="A22020" s="365" t="s">
        <v>22143</v>
      </c>
      <c r="B22020" s="366">
        <v>1155.4100000000001</v>
      </c>
    </row>
    <row r="22021" spans="1:2">
      <c r="A22021" s="365" t="s">
        <v>22144</v>
      </c>
      <c r="B22021" s="366">
        <v>1155.4100000000001</v>
      </c>
    </row>
    <row r="22022" spans="1:2">
      <c r="A22022" s="365" t="s">
        <v>22145</v>
      </c>
      <c r="B22022" s="366">
        <v>1388.52</v>
      </c>
    </row>
    <row r="22023" spans="1:2">
      <c r="A22023" s="365" t="s">
        <v>22146</v>
      </c>
      <c r="B22023" s="366">
        <v>1388.52</v>
      </c>
    </row>
    <row r="22024" spans="1:2">
      <c r="A22024" s="365" t="s">
        <v>22147</v>
      </c>
      <c r="B22024" s="366">
        <v>1753.38</v>
      </c>
    </row>
    <row r="22025" spans="1:2">
      <c r="A22025" s="365" t="s">
        <v>22148</v>
      </c>
      <c r="B22025" s="366">
        <v>1753.38</v>
      </c>
    </row>
    <row r="22026" spans="1:2">
      <c r="A22026" s="365" t="s">
        <v>22149</v>
      </c>
      <c r="B22026" s="366">
        <v>1066.46</v>
      </c>
    </row>
    <row r="22027" spans="1:2">
      <c r="A22027" s="365" t="s">
        <v>22150</v>
      </c>
      <c r="B22027" s="366">
        <v>1066.46</v>
      </c>
    </row>
    <row r="22028" spans="1:2">
      <c r="A22028" s="365" t="s">
        <v>22151</v>
      </c>
      <c r="B22028" s="366">
        <v>423.3</v>
      </c>
    </row>
    <row r="22029" spans="1:2">
      <c r="A22029" s="365" t="s">
        <v>22152</v>
      </c>
      <c r="B22029" s="366">
        <v>405.82</v>
      </c>
    </row>
    <row r="22030" spans="1:2">
      <c r="A22030" s="365" t="s">
        <v>22153</v>
      </c>
      <c r="B22030" s="366">
        <v>1365.04</v>
      </c>
    </row>
    <row r="22031" spans="1:2">
      <c r="A22031" s="365" t="s">
        <v>22154</v>
      </c>
      <c r="B22031" s="366">
        <v>1365.04</v>
      </c>
    </row>
    <row r="22032" spans="1:2">
      <c r="A22032" s="365" t="s">
        <v>22155</v>
      </c>
      <c r="B22032" s="366">
        <v>218.47</v>
      </c>
    </row>
    <row r="22033" spans="1:2">
      <c r="A22033" s="365" t="s">
        <v>22156</v>
      </c>
      <c r="B22033" s="366">
        <v>215.23</v>
      </c>
    </row>
    <row r="22034" spans="1:2">
      <c r="A22034" s="365" t="s">
        <v>22157</v>
      </c>
      <c r="B22034" s="366">
        <v>85.69</v>
      </c>
    </row>
    <row r="22035" spans="1:2">
      <c r="A22035" s="365" t="s">
        <v>22158</v>
      </c>
      <c r="B22035" s="366">
        <v>82.45</v>
      </c>
    </row>
    <row r="22036" spans="1:2">
      <c r="A22036" s="365" t="s">
        <v>22159</v>
      </c>
      <c r="B22036" s="366">
        <v>69.59</v>
      </c>
    </row>
    <row r="22037" spans="1:2">
      <c r="A22037" s="365" t="s">
        <v>22160</v>
      </c>
      <c r="B22037" s="366">
        <v>66.349999999999994</v>
      </c>
    </row>
    <row r="22038" spans="1:2">
      <c r="A22038" s="365" t="s">
        <v>22161</v>
      </c>
      <c r="B22038" s="366">
        <v>52</v>
      </c>
    </row>
    <row r="22039" spans="1:2">
      <c r="A22039" s="365" t="s">
        <v>22162</v>
      </c>
      <c r="B22039" s="366">
        <v>52</v>
      </c>
    </row>
    <row r="22040" spans="1:2">
      <c r="A22040" s="365" t="s">
        <v>22163</v>
      </c>
      <c r="B22040" s="366">
        <v>15.03</v>
      </c>
    </row>
    <row r="22041" spans="1:2">
      <c r="A22041" s="365" t="s">
        <v>22164</v>
      </c>
      <c r="B22041" s="366">
        <v>15.03</v>
      </c>
    </row>
    <row r="22042" spans="1:2">
      <c r="A22042" s="365" t="s">
        <v>22165</v>
      </c>
      <c r="B22042" s="366">
        <v>3</v>
      </c>
    </row>
    <row r="22043" spans="1:2">
      <c r="A22043" s="365" t="s">
        <v>22166</v>
      </c>
      <c r="B22043" s="366">
        <v>3</v>
      </c>
    </row>
    <row r="22044" spans="1:2">
      <c r="A22044" s="365" t="s">
        <v>22167</v>
      </c>
      <c r="B22044" s="366">
        <v>2913.64</v>
      </c>
    </row>
    <row r="22045" spans="1:2">
      <c r="A22045" s="365" t="s">
        <v>22168</v>
      </c>
      <c r="B22045" s="366">
        <v>2753.56</v>
      </c>
    </row>
    <row r="22046" spans="1:2">
      <c r="A22046" s="365" t="s">
        <v>22169</v>
      </c>
      <c r="B22046" s="366">
        <v>5.2</v>
      </c>
    </row>
    <row r="22047" spans="1:2">
      <c r="A22047" s="365" t="s">
        <v>22170</v>
      </c>
      <c r="B22047" s="366">
        <v>5.2</v>
      </c>
    </row>
    <row r="22048" spans="1:2">
      <c r="A22048" s="365" t="s">
        <v>22171</v>
      </c>
      <c r="B22048" s="366">
        <v>5.07</v>
      </c>
    </row>
    <row r="22049" spans="1:2">
      <c r="A22049" s="365" t="s">
        <v>22172</v>
      </c>
      <c r="B22049" s="366">
        <v>5.07</v>
      </c>
    </row>
    <row r="22050" spans="1:2">
      <c r="A22050" s="365" t="s">
        <v>22173</v>
      </c>
      <c r="B22050" s="366">
        <v>4.6900000000000004</v>
      </c>
    </row>
    <row r="22051" spans="1:2">
      <c r="A22051" s="365" t="s">
        <v>22174</v>
      </c>
      <c r="B22051" s="366">
        <v>4.6900000000000004</v>
      </c>
    </row>
    <row r="22052" spans="1:2">
      <c r="A22052" s="365" t="s">
        <v>22175</v>
      </c>
      <c r="B22052" s="366">
        <v>51.73</v>
      </c>
    </row>
    <row r="22053" spans="1:2">
      <c r="A22053" s="365" t="s">
        <v>22176</v>
      </c>
      <c r="B22053" s="366">
        <v>49.14</v>
      </c>
    </row>
    <row r="22054" spans="1:2">
      <c r="A22054" s="365" t="s">
        <v>22177</v>
      </c>
      <c r="B22054" s="366">
        <v>73.13</v>
      </c>
    </row>
    <row r="22055" spans="1:2">
      <c r="A22055" s="365" t="s">
        <v>22178</v>
      </c>
      <c r="B22055" s="366">
        <v>69.42</v>
      </c>
    </row>
    <row r="22056" spans="1:2">
      <c r="A22056" s="365" t="s">
        <v>22179</v>
      </c>
      <c r="B22056" s="366">
        <v>7.23</v>
      </c>
    </row>
    <row r="22057" spans="1:2">
      <c r="A22057" s="365" t="s">
        <v>22180</v>
      </c>
      <c r="B22057" s="366">
        <v>7.1</v>
      </c>
    </row>
    <row r="22058" spans="1:2">
      <c r="A22058" s="365" t="s">
        <v>22181</v>
      </c>
      <c r="B22058" s="366">
        <v>47.12</v>
      </c>
    </row>
    <row r="22059" spans="1:2">
      <c r="A22059" s="365" t="s">
        <v>22182</v>
      </c>
      <c r="B22059" s="366">
        <v>45.47</v>
      </c>
    </row>
    <row r="22060" spans="1:2">
      <c r="A22060" s="365" t="s">
        <v>22183</v>
      </c>
      <c r="B22060" s="366">
        <v>78.540000000000006</v>
      </c>
    </row>
    <row r="22061" spans="1:2">
      <c r="A22061" s="365" t="s">
        <v>22184</v>
      </c>
      <c r="B22061" s="366">
        <v>72.8</v>
      </c>
    </row>
    <row r="22062" spans="1:2">
      <c r="A22062" s="365" t="s">
        <v>22185</v>
      </c>
      <c r="B22062" s="366">
        <v>144.16</v>
      </c>
    </row>
    <row r="22063" spans="1:2">
      <c r="A22063" s="365" t="s">
        <v>22186</v>
      </c>
      <c r="B22063" s="366">
        <v>144.16</v>
      </c>
    </row>
    <row r="22064" spans="1:2">
      <c r="A22064" s="365" t="s">
        <v>22187</v>
      </c>
      <c r="B22064" s="366">
        <v>4.1399999999999997</v>
      </c>
    </row>
    <row r="22065" spans="1:2">
      <c r="A22065" s="365" t="s">
        <v>22188</v>
      </c>
      <c r="B22065" s="366">
        <v>4.1399999999999997</v>
      </c>
    </row>
    <row r="22066" spans="1:2">
      <c r="A22066" s="365" t="s">
        <v>22189</v>
      </c>
      <c r="B22066" s="366">
        <v>0.45</v>
      </c>
    </row>
    <row r="22067" spans="1:2">
      <c r="A22067" s="365" t="s">
        <v>22190</v>
      </c>
      <c r="B22067" s="366">
        <v>0.45</v>
      </c>
    </row>
    <row r="22068" spans="1:2">
      <c r="A22068" s="365" t="s">
        <v>22191</v>
      </c>
      <c r="B22068" s="366">
        <v>83.61</v>
      </c>
    </row>
    <row r="22069" spans="1:2">
      <c r="A22069" s="365" t="s">
        <v>22192</v>
      </c>
      <c r="B22069" s="366">
        <v>74.790000000000006</v>
      </c>
    </row>
    <row r="22070" spans="1:2">
      <c r="A22070" s="365" t="s">
        <v>22193</v>
      </c>
      <c r="B22070" s="366">
        <v>138.19</v>
      </c>
    </row>
    <row r="22071" spans="1:2">
      <c r="A22071" s="365" t="s">
        <v>22194</v>
      </c>
      <c r="B22071" s="366">
        <v>137.72</v>
      </c>
    </row>
    <row r="22072" spans="1:2">
      <c r="A22072" s="365" t="s">
        <v>22195</v>
      </c>
      <c r="B22072" s="366">
        <v>62.87</v>
      </c>
    </row>
    <row r="22073" spans="1:2">
      <c r="A22073" s="365" t="s">
        <v>22196</v>
      </c>
      <c r="B22073" s="366">
        <v>62.44</v>
      </c>
    </row>
    <row r="22074" spans="1:2">
      <c r="A22074" s="365" t="s">
        <v>22197</v>
      </c>
      <c r="B22074" s="366">
        <v>2.17</v>
      </c>
    </row>
    <row r="22075" spans="1:2">
      <c r="A22075" s="365" t="s">
        <v>22198</v>
      </c>
      <c r="B22075" s="366">
        <v>2.12</v>
      </c>
    </row>
    <row r="22076" spans="1:2">
      <c r="A22076" s="365" t="s">
        <v>22199</v>
      </c>
      <c r="B22076" s="366">
        <v>12.37</v>
      </c>
    </row>
    <row r="22077" spans="1:2">
      <c r="A22077" s="365" t="s">
        <v>22200</v>
      </c>
      <c r="B22077" s="366">
        <v>12.35</v>
      </c>
    </row>
    <row r="22078" spans="1:2">
      <c r="A22078" s="365" t="s">
        <v>22201</v>
      </c>
      <c r="B22078" s="366">
        <v>118.23</v>
      </c>
    </row>
    <row r="22079" spans="1:2">
      <c r="A22079" s="365" t="s">
        <v>22202</v>
      </c>
      <c r="B22079" s="366">
        <v>113.41</v>
      </c>
    </row>
    <row r="22080" spans="1:2">
      <c r="A22080" s="365" t="s">
        <v>22203</v>
      </c>
      <c r="B22080" s="366">
        <v>7.42</v>
      </c>
    </row>
    <row r="22081" spans="1:2">
      <c r="A22081" s="365" t="s">
        <v>22204</v>
      </c>
      <c r="B22081" s="366">
        <v>7.4</v>
      </c>
    </row>
    <row r="22082" spans="1:2">
      <c r="A22082" s="365" t="s">
        <v>22205</v>
      </c>
      <c r="B22082" s="366">
        <v>2.62</v>
      </c>
    </row>
    <row r="22083" spans="1:2">
      <c r="A22083" s="365" t="s">
        <v>22206</v>
      </c>
      <c r="B22083" s="366">
        <v>2.61</v>
      </c>
    </row>
    <row r="22084" spans="1:2">
      <c r="A22084" s="365" t="s">
        <v>22207</v>
      </c>
      <c r="B22084" s="366">
        <v>115.28</v>
      </c>
    </row>
    <row r="22085" spans="1:2">
      <c r="A22085" s="365" t="s">
        <v>22208</v>
      </c>
      <c r="B22085" s="366">
        <v>106.9</v>
      </c>
    </row>
    <row r="22086" spans="1:2">
      <c r="A22086" s="365" t="s">
        <v>22209</v>
      </c>
      <c r="B22086" s="366">
        <v>78.66</v>
      </c>
    </row>
    <row r="22087" spans="1:2">
      <c r="A22087" s="365" t="s">
        <v>22210</v>
      </c>
      <c r="B22087" s="366">
        <v>72.91</v>
      </c>
    </row>
    <row r="22088" spans="1:2">
      <c r="A22088" s="365" t="s">
        <v>22211</v>
      </c>
      <c r="B22088" s="366">
        <v>118.39</v>
      </c>
    </row>
    <row r="22089" spans="1:2">
      <c r="A22089" s="365" t="s">
        <v>22212</v>
      </c>
      <c r="B22089" s="366">
        <v>102.7</v>
      </c>
    </row>
    <row r="22090" spans="1:2">
      <c r="A22090" s="365" t="s">
        <v>22213</v>
      </c>
      <c r="B22090" s="366">
        <v>129.4</v>
      </c>
    </row>
    <row r="22091" spans="1:2">
      <c r="A22091" s="365" t="s">
        <v>22214</v>
      </c>
      <c r="B22091" s="366">
        <v>113.11</v>
      </c>
    </row>
    <row r="22092" spans="1:2">
      <c r="A22092" s="365" t="s">
        <v>22215</v>
      </c>
      <c r="B22092" s="366">
        <v>64.41</v>
      </c>
    </row>
    <row r="22093" spans="1:2">
      <c r="A22093" s="365" t="s">
        <v>22216</v>
      </c>
      <c r="B22093" s="366">
        <v>60.6</v>
      </c>
    </row>
    <row r="22094" spans="1:2">
      <c r="A22094" s="365" t="s">
        <v>22217</v>
      </c>
      <c r="B22094" s="366">
        <v>105.31</v>
      </c>
    </row>
    <row r="22095" spans="1:2">
      <c r="A22095" s="365" t="s">
        <v>22218</v>
      </c>
      <c r="B22095" s="366">
        <v>100.36</v>
      </c>
    </row>
    <row r="22096" spans="1:2">
      <c r="A22096" s="365" t="s">
        <v>22219</v>
      </c>
      <c r="B22096" s="366">
        <v>229.46</v>
      </c>
    </row>
    <row r="22097" spans="1:2">
      <c r="A22097" s="365" t="s">
        <v>22220</v>
      </c>
      <c r="B22097" s="366">
        <v>221.08</v>
      </c>
    </row>
    <row r="22098" spans="1:2">
      <c r="A22098" s="365" t="s">
        <v>22221</v>
      </c>
      <c r="B22098" s="366">
        <v>45.56</v>
      </c>
    </row>
    <row r="22099" spans="1:2">
      <c r="A22099" s="365" t="s">
        <v>22222</v>
      </c>
      <c r="B22099" s="366">
        <v>40.25</v>
      </c>
    </row>
    <row r="22100" spans="1:2">
      <c r="A22100" s="365" t="s">
        <v>22223</v>
      </c>
      <c r="B22100" s="366">
        <v>3.95</v>
      </c>
    </row>
    <row r="22101" spans="1:2">
      <c r="A22101" s="365" t="s">
        <v>22224</v>
      </c>
      <c r="B22101" s="366">
        <v>3.83</v>
      </c>
    </row>
    <row r="22102" spans="1:2">
      <c r="A22102" s="365" t="s">
        <v>22225</v>
      </c>
      <c r="B22102" s="366">
        <v>11.58</v>
      </c>
    </row>
    <row r="22103" spans="1:2">
      <c r="A22103" s="365" t="s">
        <v>22226</v>
      </c>
      <c r="B22103" s="366">
        <v>11.58</v>
      </c>
    </row>
    <row r="22104" spans="1:2">
      <c r="A22104" s="365" t="s">
        <v>22227</v>
      </c>
      <c r="B22104" s="366">
        <v>40.340000000000003</v>
      </c>
    </row>
    <row r="22105" spans="1:2">
      <c r="A22105" s="365" t="s">
        <v>22228</v>
      </c>
      <c r="B22105" s="366">
        <v>34.96</v>
      </c>
    </row>
    <row r="22106" spans="1:2">
      <c r="A22106" s="365" t="s">
        <v>22229</v>
      </c>
      <c r="B22106" s="366">
        <v>95.88</v>
      </c>
    </row>
    <row r="22107" spans="1:2">
      <c r="A22107" s="365" t="s">
        <v>22230</v>
      </c>
      <c r="B22107" s="366">
        <v>88.46</v>
      </c>
    </row>
    <row r="22108" spans="1:2">
      <c r="A22108" s="365" t="s">
        <v>22231</v>
      </c>
      <c r="B22108" s="366">
        <v>802.73</v>
      </c>
    </row>
    <row r="22109" spans="1:2">
      <c r="A22109" s="365" t="s">
        <v>22232</v>
      </c>
      <c r="B22109" s="366">
        <v>780.53</v>
      </c>
    </row>
    <row r="22110" spans="1:2">
      <c r="A22110" s="365" t="s">
        <v>22233</v>
      </c>
      <c r="B22110" s="366">
        <v>106.21</v>
      </c>
    </row>
    <row r="22111" spans="1:2">
      <c r="A22111" s="365" t="s">
        <v>22234</v>
      </c>
      <c r="B22111" s="366">
        <v>99.81</v>
      </c>
    </row>
    <row r="22112" spans="1:2">
      <c r="A22112" s="365" t="s">
        <v>22235</v>
      </c>
      <c r="B22112" s="366">
        <v>93.19</v>
      </c>
    </row>
    <row r="22113" spans="1:2">
      <c r="A22113" s="365" t="s">
        <v>22236</v>
      </c>
      <c r="B22113" s="366">
        <v>86.49</v>
      </c>
    </row>
    <row r="22114" spans="1:2">
      <c r="A22114" s="365" t="s">
        <v>22237</v>
      </c>
      <c r="B22114" s="366">
        <v>166.06</v>
      </c>
    </row>
    <row r="22115" spans="1:2">
      <c r="A22115" s="365" t="s">
        <v>22238</v>
      </c>
      <c r="B22115" s="366">
        <v>150.26</v>
      </c>
    </row>
    <row r="22116" spans="1:2">
      <c r="A22116" s="365" t="s">
        <v>22239</v>
      </c>
      <c r="B22116" s="366">
        <v>137.63999999999999</v>
      </c>
    </row>
    <row r="22117" spans="1:2">
      <c r="A22117" s="365" t="s">
        <v>22240</v>
      </c>
      <c r="B22117" s="366">
        <v>129.85</v>
      </c>
    </row>
    <row r="22118" spans="1:2">
      <c r="A22118" s="365" t="s">
        <v>22241</v>
      </c>
      <c r="B22118" s="366">
        <v>276.11</v>
      </c>
    </row>
    <row r="22119" spans="1:2">
      <c r="A22119" s="365" t="s">
        <v>22242</v>
      </c>
      <c r="B22119" s="366">
        <v>264.63</v>
      </c>
    </row>
    <row r="22120" spans="1:2">
      <c r="A22120" s="365" t="s">
        <v>22243</v>
      </c>
      <c r="B22120" s="366">
        <v>499.07</v>
      </c>
    </row>
    <row r="22121" spans="1:2">
      <c r="A22121" s="365" t="s">
        <v>22244</v>
      </c>
      <c r="B22121" s="366">
        <v>483.99</v>
      </c>
    </row>
    <row r="22122" spans="1:2">
      <c r="A22122" s="365" t="s">
        <v>22245</v>
      </c>
      <c r="B22122" s="366">
        <v>20.260000000000002</v>
      </c>
    </row>
    <row r="22123" spans="1:2">
      <c r="A22123" s="365" t="s">
        <v>22246</v>
      </c>
      <c r="B22123" s="366">
        <v>20.260000000000002</v>
      </c>
    </row>
    <row r="22124" spans="1:2">
      <c r="A22124" s="365" t="s">
        <v>22247</v>
      </c>
      <c r="B22124" s="366">
        <v>2.2000000000000002</v>
      </c>
    </row>
    <row r="22125" spans="1:2">
      <c r="A22125" s="365" t="s">
        <v>22248</v>
      </c>
      <c r="B22125" s="366">
        <v>2.2000000000000002</v>
      </c>
    </row>
    <row r="22126" spans="1:2">
      <c r="A22126" s="365" t="s">
        <v>22249</v>
      </c>
      <c r="B22126" s="366">
        <v>28.95</v>
      </c>
    </row>
    <row r="22127" spans="1:2">
      <c r="A22127" s="365" t="s">
        <v>22250</v>
      </c>
      <c r="B22127" s="366">
        <v>26.64</v>
      </c>
    </row>
    <row r="22128" spans="1:2">
      <c r="A22128" s="365" t="s">
        <v>22251</v>
      </c>
      <c r="B22128" s="366">
        <v>105</v>
      </c>
    </row>
    <row r="22129" spans="1:2">
      <c r="A22129" s="365" t="s">
        <v>22252</v>
      </c>
      <c r="B22129" s="366">
        <v>105</v>
      </c>
    </row>
    <row r="22130" spans="1:2">
      <c r="A22130" s="365" t="s">
        <v>22253</v>
      </c>
      <c r="B22130" s="366">
        <v>5.4</v>
      </c>
    </row>
    <row r="22131" spans="1:2">
      <c r="A22131" s="365" t="s">
        <v>22254</v>
      </c>
      <c r="B22131" s="366">
        <v>5.4</v>
      </c>
    </row>
    <row r="22132" spans="1:2">
      <c r="A22132" s="365" t="s">
        <v>22255</v>
      </c>
      <c r="B22132" s="366">
        <v>26.4</v>
      </c>
    </row>
    <row r="22133" spans="1:2">
      <c r="A22133" s="365" t="s">
        <v>22256</v>
      </c>
      <c r="B22133" s="366">
        <v>26.4</v>
      </c>
    </row>
    <row r="22134" spans="1:2">
      <c r="A22134" s="365" t="s">
        <v>22257</v>
      </c>
      <c r="B22134" s="366">
        <v>18.28</v>
      </c>
    </row>
    <row r="22135" spans="1:2">
      <c r="A22135" s="365" t="s">
        <v>22258</v>
      </c>
      <c r="B22135" s="366">
        <v>18.28</v>
      </c>
    </row>
    <row r="22136" spans="1:2">
      <c r="A22136" s="365" t="s">
        <v>22259</v>
      </c>
      <c r="B22136" s="366">
        <v>151.53</v>
      </c>
    </row>
    <row r="22137" spans="1:2">
      <c r="A22137" s="365" t="s">
        <v>22260</v>
      </c>
      <c r="B22137" s="366">
        <v>151.53</v>
      </c>
    </row>
    <row r="22138" spans="1:2">
      <c r="A22138" s="365" t="s">
        <v>22261</v>
      </c>
      <c r="B22138" s="366">
        <v>30.78</v>
      </c>
    </row>
    <row r="22139" spans="1:2">
      <c r="A22139" s="365" t="s">
        <v>22262</v>
      </c>
      <c r="B22139" s="366">
        <v>30.78</v>
      </c>
    </row>
    <row r="22140" spans="1:2">
      <c r="A22140" s="365" t="s">
        <v>22263</v>
      </c>
      <c r="B22140" s="366">
        <v>49.92</v>
      </c>
    </row>
    <row r="22141" spans="1:2">
      <c r="A22141" s="365" t="s">
        <v>22264</v>
      </c>
      <c r="B22141" s="366">
        <v>49.92</v>
      </c>
    </row>
    <row r="22142" spans="1:2">
      <c r="A22142" s="365" t="s">
        <v>22265</v>
      </c>
      <c r="B22142" s="366">
        <v>67.86</v>
      </c>
    </row>
    <row r="22143" spans="1:2">
      <c r="A22143" s="365" t="s">
        <v>22266</v>
      </c>
      <c r="B22143" s="366">
        <v>67.86</v>
      </c>
    </row>
    <row r="22144" spans="1:2">
      <c r="A22144" s="365" t="s">
        <v>22267</v>
      </c>
      <c r="B22144" s="366">
        <v>24.32</v>
      </c>
    </row>
    <row r="22145" spans="1:2">
      <c r="A22145" s="365" t="s">
        <v>22268</v>
      </c>
      <c r="B22145" s="366">
        <v>24.32</v>
      </c>
    </row>
    <row r="22146" spans="1:2">
      <c r="A22146" s="365" t="s">
        <v>22269</v>
      </c>
      <c r="B22146" s="366">
        <v>1672.36</v>
      </c>
    </row>
    <row r="22147" spans="1:2">
      <c r="A22147" s="365" t="s">
        <v>22270</v>
      </c>
      <c r="B22147" s="366">
        <v>1610.95</v>
      </c>
    </row>
    <row r="22148" spans="1:2">
      <c r="A22148" s="365" t="s">
        <v>22271</v>
      </c>
      <c r="B22148" s="366">
        <v>61.49</v>
      </c>
    </row>
    <row r="22149" spans="1:2">
      <c r="A22149" s="365" t="s">
        <v>22272</v>
      </c>
      <c r="B22149" s="366">
        <v>58.56</v>
      </c>
    </row>
    <row r="22150" spans="1:2">
      <c r="A22150" s="365" t="s">
        <v>22273</v>
      </c>
      <c r="B22150" s="366">
        <v>84.91</v>
      </c>
    </row>
    <row r="22151" spans="1:2">
      <c r="A22151" s="365" t="s">
        <v>22274</v>
      </c>
      <c r="B22151" s="366">
        <v>81.8</v>
      </c>
    </row>
    <row r="22152" spans="1:2">
      <c r="A22152" s="365" t="s">
        <v>22275</v>
      </c>
      <c r="B22152" s="366">
        <v>17.96</v>
      </c>
    </row>
    <row r="22153" spans="1:2">
      <c r="A22153" s="365" t="s">
        <v>22276</v>
      </c>
      <c r="B22153" s="366">
        <v>16.309999999999999</v>
      </c>
    </row>
    <row r="22154" spans="1:2">
      <c r="A22154" s="365" t="s">
        <v>22277</v>
      </c>
      <c r="B22154" s="366">
        <v>11.85</v>
      </c>
    </row>
    <row r="22155" spans="1:2">
      <c r="A22155" s="365" t="s">
        <v>22278</v>
      </c>
      <c r="B22155" s="366">
        <v>11.02</v>
      </c>
    </row>
    <row r="22156" spans="1:2">
      <c r="A22156" s="365" t="s">
        <v>22279</v>
      </c>
      <c r="B22156" s="366">
        <v>37.47</v>
      </c>
    </row>
    <row r="22157" spans="1:2">
      <c r="A22157" s="365" t="s">
        <v>22280</v>
      </c>
      <c r="B22157" s="366">
        <v>37.47</v>
      </c>
    </row>
    <row r="22158" spans="1:2">
      <c r="A22158" s="365" t="s">
        <v>22281</v>
      </c>
      <c r="B22158" s="366">
        <v>2</v>
      </c>
    </row>
    <row r="22159" spans="1:2">
      <c r="A22159" s="365" t="s">
        <v>22282</v>
      </c>
      <c r="B22159" s="366">
        <v>2</v>
      </c>
    </row>
    <row r="22160" spans="1:2">
      <c r="A22160" s="365" t="s">
        <v>22283</v>
      </c>
      <c r="B22160" s="366">
        <v>329.49</v>
      </c>
    </row>
    <row r="22161" spans="1:2">
      <c r="A22161" s="365" t="s">
        <v>22284</v>
      </c>
      <c r="B22161" s="366">
        <v>329.49</v>
      </c>
    </row>
    <row r="22162" spans="1:2">
      <c r="A22162" s="362" t="s">
        <v>22296</v>
      </c>
      <c r="B22162" s="364">
        <v>124.38</v>
      </c>
    </row>
    <row r="22163" spans="1:2">
      <c r="A22163" s="362" t="s">
        <v>22297</v>
      </c>
      <c r="B22163" s="364">
        <v>3.96</v>
      </c>
    </row>
    <row r="22164" spans="1:2">
      <c r="A22164" s="362" t="s">
        <v>22298</v>
      </c>
      <c r="B22164" s="364">
        <v>1.1299999999999999</v>
      </c>
    </row>
    <row r="22165" spans="1:2">
      <c r="A22165" s="362" t="s">
        <v>22299</v>
      </c>
      <c r="B22165" s="364">
        <v>7.0000000000000007E-2</v>
      </c>
    </row>
    <row r="22166" spans="1:2">
      <c r="A22166" s="362" t="s">
        <v>22300</v>
      </c>
      <c r="B22166" s="364">
        <v>0.17</v>
      </c>
    </row>
    <row r="22167" spans="1:2">
      <c r="A22167" s="362" t="s">
        <v>22301</v>
      </c>
      <c r="B22167" s="364">
        <v>0.22</v>
      </c>
    </row>
    <row r="22168" spans="1:2">
      <c r="A22168" s="362" t="s">
        <v>22302</v>
      </c>
      <c r="B22168" s="364">
        <v>1.0900000000000001</v>
      </c>
    </row>
    <row r="22169" spans="1:2">
      <c r="A22169" s="362" t="s">
        <v>22303</v>
      </c>
      <c r="B22169" s="364">
        <v>4.25</v>
      </c>
    </row>
    <row r="22170" spans="1:2">
      <c r="A22170" s="362" t="s">
        <v>22304</v>
      </c>
      <c r="B22170" s="364">
        <v>4.3</v>
      </c>
    </row>
    <row r="22171" spans="1:2">
      <c r="A22171" s="362" t="s">
        <v>22305</v>
      </c>
      <c r="B22171" s="364">
        <v>3.88</v>
      </c>
    </row>
    <row r="22172" spans="1:2">
      <c r="A22172" s="362" t="s">
        <v>22306</v>
      </c>
      <c r="B22172" s="364">
        <v>4.1399999999999997</v>
      </c>
    </row>
    <row r="22173" spans="1:2">
      <c r="A22173" s="362" t="s">
        <v>22307</v>
      </c>
      <c r="B22173" s="364">
        <v>2.04</v>
      </c>
    </row>
    <row r="22174" spans="1:2">
      <c r="A22174" s="362" t="s">
        <v>22308</v>
      </c>
      <c r="B22174" s="364">
        <v>2.1</v>
      </c>
    </row>
    <row r="22175" spans="1:2">
      <c r="A22175" s="362" t="s">
        <v>22309</v>
      </c>
      <c r="B22175" s="364">
        <v>2.39</v>
      </c>
    </row>
    <row r="22176" spans="1:2">
      <c r="A22176" s="362" t="s">
        <v>22310</v>
      </c>
      <c r="B22176" s="364">
        <v>2.5</v>
      </c>
    </row>
    <row r="22177" spans="1:2">
      <c r="A22177" s="362" t="s">
        <v>22311</v>
      </c>
      <c r="B22177" s="364">
        <v>5.58</v>
      </c>
    </row>
    <row r="22178" spans="1:2">
      <c r="A22178" s="362" t="s">
        <v>22312</v>
      </c>
      <c r="B22178" s="364">
        <v>6.17</v>
      </c>
    </row>
    <row r="22179" spans="1:2">
      <c r="A22179" s="362" t="s">
        <v>22313</v>
      </c>
      <c r="B22179" s="364">
        <v>4.46</v>
      </c>
    </row>
    <row r="22180" spans="1:2">
      <c r="A22180" s="362" t="s">
        <v>22314</v>
      </c>
      <c r="B22180" s="364">
        <v>4.78</v>
      </c>
    </row>
    <row r="22181" spans="1:2">
      <c r="A22181" s="362" t="s">
        <v>22315</v>
      </c>
      <c r="B22181" s="364">
        <v>8.93</v>
      </c>
    </row>
    <row r="22182" spans="1:2">
      <c r="A22182" s="362" t="s">
        <v>22316</v>
      </c>
      <c r="B22182" s="364">
        <v>2.23</v>
      </c>
    </row>
    <row r="22183" spans="1:2">
      <c r="A22183" s="362" t="s">
        <v>22317</v>
      </c>
      <c r="B22183" s="364">
        <v>2.1800000000000002</v>
      </c>
    </row>
    <row r="22184" spans="1:2">
      <c r="A22184" s="362" t="s">
        <v>22318</v>
      </c>
      <c r="B22184" s="364">
        <v>2.23</v>
      </c>
    </row>
    <row r="22185" spans="1:2">
      <c r="A22185" s="362" t="s">
        <v>22319</v>
      </c>
      <c r="B22185" s="364">
        <v>7.44</v>
      </c>
    </row>
    <row r="22186" spans="1:2">
      <c r="A22186" s="362" t="s">
        <v>22320</v>
      </c>
      <c r="B22186" s="364">
        <v>6.86</v>
      </c>
    </row>
    <row r="22187" spans="1:2">
      <c r="A22187" s="362" t="s">
        <v>22321</v>
      </c>
      <c r="B22187" s="364">
        <v>10.050000000000001</v>
      </c>
    </row>
    <row r="22188" spans="1:2">
      <c r="A22188" s="362" t="s">
        <v>22322</v>
      </c>
      <c r="B22188" s="364">
        <v>8.85</v>
      </c>
    </row>
    <row r="22189" spans="1:2">
      <c r="A22189" s="362" t="s">
        <v>22323</v>
      </c>
      <c r="B22189" s="364">
        <v>23.77</v>
      </c>
    </row>
    <row r="22190" spans="1:2">
      <c r="A22190" s="362" t="s">
        <v>22324</v>
      </c>
      <c r="B22190" s="364">
        <v>1.72</v>
      </c>
    </row>
    <row r="22191" spans="1:2">
      <c r="A22191" s="362" t="s">
        <v>22325</v>
      </c>
      <c r="B22191" s="364">
        <v>1.56</v>
      </c>
    </row>
    <row r="22192" spans="1:2">
      <c r="A22192" s="362" t="s">
        <v>22326</v>
      </c>
      <c r="B22192" s="364">
        <v>0.9</v>
      </c>
    </row>
    <row r="22193" spans="1:2">
      <c r="A22193" s="362" t="s">
        <v>22327</v>
      </c>
      <c r="B22193" s="364">
        <v>1.3</v>
      </c>
    </row>
    <row r="22194" spans="1:2">
      <c r="A22194" s="362" t="s">
        <v>22328</v>
      </c>
      <c r="B22194" s="364">
        <v>3.56</v>
      </c>
    </row>
    <row r="22195" spans="1:2">
      <c r="A22195" s="362" t="s">
        <v>22329</v>
      </c>
      <c r="B22195" s="364">
        <v>2.5499999999999998</v>
      </c>
    </row>
    <row r="22196" spans="1:2">
      <c r="A22196" s="362" t="s">
        <v>22330</v>
      </c>
      <c r="B22196" s="364">
        <v>0.95</v>
      </c>
    </row>
    <row r="22197" spans="1:2">
      <c r="A22197" s="362" t="s">
        <v>22331</v>
      </c>
      <c r="B22197" s="364">
        <v>0.63</v>
      </c>
    </row>
    <row r="22198" spans="1:2">
      <c r="A22198" s="362" t="s">
        <v>22332</v>
      </c>
      <c r="B22198" s="364">
        <v>4.1399999999999997</v>
      </c>
    </row>
    <row r="22199" spans="1:2">
      <c r="A22199" s="362" t="s">
        <v>22333</v>
      </c>
      <c r="B22199" s="364">
        <v>6.83</v>
      </c>
    </row>
    <row r="22200" spans="1:2">
      <c r="A22200" s="362" t="s">
        <v>22334</v>
      </c>
      <c r="B22200" s="364">
        <v>4.91</v>
      </c>
    </row>
    <row r="22201" spans="1:2">
      <c r="A22201" s="362" t="s">
        <v>22335</v>
      </c>
      <c r="B22201" s="364">
        <v>11.82</v>
      </c>
    </row>
    <row r="22202" spans="1:2">
      <c r="A22202" s="362" t="s">
        <v>22336</v>
      </c>
      <c r="B22202" s="364">
        <v>13.54</v>
      </c>
    </row>
    <row r="22203" spans="1:2">
      <c r="A22203" s="362" t="s">
        <v>22337</v>
      </c>
      <c r="B22203" s="364">
        <v>20.94</v>
      </c>
    </row>
    <row r="22204" spans="1:2">
      <c r="A22204" s="362" t="s">
        <v>22338</v>
      </c>
      <c r="B22204" s="364">
        <v>23.3</v>
      </c>
    </row>
    <row r="22205" spans="1:2">
      <c r="A22205" s="362" t="s">
        <v>22339</v>
      </c>
      <c r="B22205" s="364">
        <v>3.51</v>
      </c>
    </row>
    <row r="22206" spans="1:2">
      <c r="A22206" s="362" t="s">
        <v>22340</v>
      </c>
      <c r="B22206" s="364">
        <v>121.11</v>
      </c>
    </row>
    <row r="22207" spans="1:2">
      <c r="A22207" s="362" t="s">
        <v>22341</v>
      </c>
      <c r="B22207" s="364">
        <v>112.73</v>
      </c>
    </row>
    <row r="22208" spans="1:2">
      <c r="A22208" s="362" t="s">
        <v>22342</v>
      </c>
      <c r="B22208" s="364">
        <v>56.56</v>
      </c>
    </row>
    <row r="22209" spans="1:2">
      <c r="A22209" s="362" t="s">
        <v>22343</v>
      </c>
      <c r="B22209" s="364">
        <v>14.86</v>
      </c>
    </row>
    <row r="22210" spans="1:2">
      <c r="A22210" s="362" t="s">
        <v>22344</v>
      </c>
      <c r="B22210" s="364">
        <v>11.31</v>
      </c>
    </row>
    <row r="22211" spans="1:2">
      <c r="A22211" s="362" t="s">
        <v>22345</v>
      </c>
      <c r="B22211" s="364">
        <v>10.81</v>
      </c>
    </row>
    <row r="22212" spans="1:2">
      <c r="A22212" s="362" t="s">
        <v>22346</v>
      </c>
      <c r="B22212" s="364">
        <v>13.87</v>
      </c>
    </row>
    <row r="22213" spans="1:2">
      <c r="A22213" s="362" t="s">
        <v>22347</v>
      </c>
      <c r="B22213" s="364">
        <v>13.79</v>
      </c>
    </row>
    <row r="22214" spans="1:2">
      <c r="A22214" s="362" t="s">
        <v>22348</v>
      </c>
      <c r="B22214" s="364">
        <v>14.69</v>
      </c>
    </row>
    <row r="22215" spans="1:2">
      <c r="A22215" s="362" t="s">
        <v>22349</v>
      </c>
      <c r="B22215" s="364">
        <v>12.75</v>
      </c>
    </row>
    <row r="22216" spans="1:2">
      <c r="A22216" s="362" t="s">
        <v>22350</v>
      </c>
      <c r="B22216" s="364">
        <v>10.1</v>
      </c>
    </row>
    <row r="22217" spans="1:2">
      <c r="A22217" s="362" t="s">
        <v>22351</v>
      </c>
      <c r="B22217" s="364">
        <v>10.48</v>
      </c>
    </row>
    <row r="22218" spans="1:2">
      <c r="A22218" s="362" t="s">
        <v>22352</v>
      </c>
      <c r="B22218" s="364">
        <v>10.53</v>
      </c>
    </row>
    <row r="22219" spans="1:2">
      <c r="A22219" s="362" t="s">
        <v>22353</v>
      </c>
      <c r="B22219" s="364">
        <v>9.1199999999999992</v>
      </c>
    </row>
    <row r="22220" spans="1:2">
      <c r="A22220" s="362" t="s">
        <v>22354</v>
      </c>
      <c r="B22220" s="364">
        <v>10.52</v>
      </c>
    </row>
    <row r="22221" spans="1:2">
      <c r="A22221" s="362" t="s">
        <v>22355</v>
      </c>
      <c r="B22221" s="364">
        <v>11.56</v>
      </c>
    </row>
    <row r="22222" spans="1:2">
      <c r="A22222" s="362" t="s">
        <v>22356</v>
      </c>
      <c r="B22222" s="364">
        <v>12.35</v>
      </c>
    </row>
    <row r="22223" spans="1:2">
      <c r="A22223" s="362" t="s">
        <v>22357</v>
      </c>
      <c r="B22223" s="364">
        <v>11.11</v>
      </c>
    </row>
    <row r="22224" spans="1:2">
      <c r="A22224" s="362" t="s">
        <v>22358</v>
      </c>
      <c r="B22224" s="364">
        <v>11.17</v>
      </c>
    </row>
    <row r="22225" spans="1:2">
      <c r="A22225" s="362" t="s">
        <v>22359</v>
      </c>
      <c r="B22225" s="364">
        <v>10.44</v>
      </c>
    </row>
    <row r="22226" spans="1:2">
      <c r="A22226" s="362" t="s">
        <v>22360</v>
      </c>
      <c r="B22226" s="364">
        <v>9.9600000000000009</v>
      </c>
    </row>
    <row r="22227" spans="1:2">
      <c r="A22227" s="362" t="s">
        <v>22361</v>
      </c>
      <c r="B22227" s="364">
        <v>11.04</v>
      </c>
    </row>
    <row r="22228" spans="1:2">
      <c r="A22228" s="362" t="s">
        <v>22362</v>
      </c>
      <c r="B22228" s="364">
        <v>8.68</v>
      </c>
    </row>
    <row r="22229" spans="1:2">
      <c r="A22229" s="362" t="s">
        <v>22363</v>
      </c>
      <c r="B22229" s="364">
        <v>4.88</v>
      </c>
    </row>
    <row r="22230" spans="1:2">
      <c r="A22230" s="362" t="s">
        <v>22364</v>
      </c>
      <c r="B22230" s="364">
        <v>26.74</v>
      </c>
    </row>
    <row r="22231" spans="1:2">
      <c r="A22231" s="362" t="s">
        <v>22365</v>
      </c>
      <c r="B22231" s="364">
        <v>29.02</v>
      </c>
    </row>
    <row r="22232" spans="1:2">
      <c r="A22232" s="362" t="s">
        <v>22366</v>
      </c>
      <c r="B22232" s="364">
        <v>32.57</v>
      </c>
    </row>
    <row r="22233" spans="1:2">
      <c r="A22233" s="362" t="s">
        <v>22367</v>
      </c>
      <c r="B22233" s="364">
        <v>8.2899999999999991</v>
      </c>
    </row>
    <row r="22234" spans="1:2">
      <c r="A22234" s="362" t="s">
        <v>22368</v>
      </c>
      <c r="B22234" s="364">
        <v>9.77</v>
      </c>
    </row>
    <row r="22235" spans="1:2">
      <c r="A22235" s="362" t="s">
        <v>22369</v>
      </c>
      <c r="B22235" s="364">
        <v>5.25</v>
      </c>
    </row>
    <row r="22236" spans="1:2">
      <c r="A22236" s="362" t="s">
        <v>22370</v>
      </c>
      <c r="B22236" s="364">
        <v>4.96</v>
      </c>
    </row>
    <row r="22237" spans="1:2">
      <c r="A22237" s="362" t="s">
        <v>22371</v>
      </c>
      <c r="B22237" s="364">
        <v>10.29</v>
      </c>
    </row>
    <row r="22238" spans="1:2">
      <c r="A22238" s="362" t="s">
        <v>22372</v>
      </c>
      <c r="B22238" s="364">
        <v>1.61</v>
      </c>
    </row>
    <row r="22239" spans="1:2">
      <c r="A22239" s="362" t="s">
        <v>22373</v>
      </c>
      <c r="B22239" s="364">
        <v>1.65</v>
      </c>
    </row>
    <row r="22240" spans="1:2">
      <c r="A22240" s="362" t="s">
        <v>22374</v>
      </c>
      <c r="B22240" s="364">
        <v>15.85</v>
      </c>
    </row>
    <row r="22241" spans="1:2">
      <c r="A22241" s="362" t="s">
        <v>22375</v>
      </c>
      <c r="B22241" s="364">
        <v>29.13</v>
      </c>
    </row>
    <row r="22242" spans="1:2">
      <c r="A22242" s="362" t="s">
        <v>22376</v>
      </c>
      <c r="B22242" s="364">
        <v>21.76</v>
      </c>
    </row>
    <row r="22243" spans="1:2">
      <c r="A22243" s="362" t="s">
        <v>22377</v>
      </c>
      <c r="B22243" s="364">
        <v>64.709999999999994</v>
      </c>
    </row>
    <row r="22244" spans="1:2">
      <c r="A22244" s="362" t="s">
        <v>22378</v>
      </c>
      <c r="B22244" s="364">
        <v>1.01</v>
      </c>
    </row>
    <row r="22245" spans="1:2">
      <c r="A22245" s="362" t="s">
        <v>22379</v>
      </c>
      <c r="B22245" s="364">
        <v>1.25</v>
      </c>
    </row>
    <row r="22246" spans="1:2">
      <c r="A22246" s="362" t="s">
        <v>22380</v>
      </c>
      <c r="B22246" s="364">
        <v>2.58</v>
      </c>
    </row>
    <row r="22247" spans="1:2">
      <c r="A22247" s="362" t="s">
        <v>22381</v>
      </c>
      <c r="B22247" s="364">
        <v>9.99</v>
      </c>
    </row>
    <row r="22248" spans="1:2">
      <c r="A22248" s="362" t="s">
        <v>22382</v>
      </c>
      <c r="B22248" s="364">
        <v>4.92</v>
      </c>
    </row>
    <row r="22249" spans="1:2">
      <c r="A22249" s="362" t="s">
        <v>22383</v>
      </c>
      <c r="B22249" s="364">
        <v>11.52</v>
      </c>
    </row>
    <row r="22250" spans="1:2">
      <c r="A22250" s="362" t="s">
        <v>22384</v>
      </c>
      <c r="B22250" s="364">
        <v>6.27</v>
      </c>
    </row>
    <row r="22251" spans="1:2">
      <c r="A22251" s="362" t="s">
        <v>22385</v>
      </c>
      <c r="B22251" s="364">
        <v>17.02</v>
      </c>
    </row>
    <row r="22252" spans="1:2">
      <c r="A22252" s="362" t="s">
        <v>22386</v>
      </c>
      <c r="B22252" s="364">
        <v>24.75</v>
      </c>
    </row>
    <row r="22253" spans="1:2">
      <c r="A22253" s="362" t="s">
        <v>22387</v>
      </c>
      <c r="B22253" s="364">
        <v>40.64</v>
      </c>
    </row>
    <row r="22254" spans="1:2">
      <c r="A22254" s="362" t="s">
        <v>22388</v>
      </c>
      <c r="B22254" s="364">
        <v>13.76</v>
      </c>
    </row>
    <row r="22255" spans="1:2">
      <c r="A22255" s="362" t="s">
        <v>22389</v>
      </c>
      <c r="B22255" s="364">
        <v>15.82</v>
      </c>
    </row>
    <row r="22256" spans="1:2">
      <c r="A22256" s="362" t="s">
        <v>22390</v>
      </c>
      <c r="B22256" s="364">
        <v>20.54</v>
      </c>
    </row>
    <row r="22257" spans="1:2">
      <c r="A22257" s="362" t="s">
        <v>22391</v>
      </c>
      <c r="B22257" s="364">
        <v>27.69</v>
      </c>
    </row>
    <row r="22258" spans="1:2">
      <c r="A22258" s="362" t="s">
        <v>22392</v>
      </c>
      <c r="B22258" s="364">
        <v>33.58</v>
      </c>
    </row>
    <row r="22259" spans="1:2">
      <c r="A22259" s="362" t="s">
        <v>22393</v>
      </c>
      <c r="B22259" s="364">
        <v>46.85</v>
      </c>
    </row>
    <row r="22260" spans="1:2">
      <c r="A22260" s="362" t="s">
        <v>22394</v>
      </c>
      <c r="B22260" s="364">
        <v>488.25</v>
      </c>
    </row>
    <row r="22261" spans="1:2">
      <c r="A22261" s="362" t="s">
        <v>22395</v>
      </c>
      <c r="B22261" s="364">
        <v>17.79</v>
      </c>
    </row>
    <row r="22262" spans="1:2">
      <c r="A22262" s="362" t="s">
        <v>22396</v>
      </c>
      <c r="B22262" s="364">
        <v>27.21</v>
      </c>
    </row>
    <row r="22263" spans="1:2">
      <c r="A22263" s="362" t="s">
        <v>22397</v>
      </c>
      <c r="B22263" s="364">
        <v>50.58</v>
      </c>
    </row>
    <row r="22264" spans="1:2">
      <c r="A22264" s="362" t="s">
        <v>22398</v>
      </c>
      <c r="B22264" s="364">
        <v>50.76</v>
      </c>
    </row>
    <row r="22265" spans="1:2">
      <c r="A22265" s="362" t="s">
        <v>22399</v>
      </c>
      <c r="B22265" s="364">
        <v>77.58</v>
      </c>
    </row>
    <row r="22266" spans="1:2">
      <c r="A22266" s="362" t="s">
        <v>22400</v>
      </c>
      <c r="B22266" s="364">
        <v>247.78</v>
      </c>
    </row>
    <row r="22267" spans="1:2">
      <c r="A22267" s="362" t="s">
        <v>22401</v>
      </c>
      <c r="B22267" s="364">
        <v>345.93</v>
      </c>
    </row>
    <row r="22268" spans="1:2">
      <c r="A22268" s="362" t="s">
        <v>22402</v>
      </c>
      <c r="B22268" s="364">
        <v>525.52</v>
      </c>
    </row>
    <row r="22269" spans="1:2">
      <c r="A22269" s="362" t="s">
        <v>22403</v>
      </c>
      <c r="B22269" s="364">
        <v>24.98</v>
      </c>
    </row>
    <row r="22270" spans="1:2">
      <c r="A22270" s="362" t="s">
        <v>22404</v>
      </c>
      <c r="B22270" s="364">
        <v>27.88</v>
      </c>
    </row>
    <row r="22271" spans="1:2">
      <c r="A22271" s="362" t="s">
        <v>22405</v>
      </c>
      <c r="B22271" s="364">
        <v>41.22</v>
      </c>
    </row>
    <row r="22272" spans="1:2">
      <c r="A22272" s="362" t="s">
        <v>22406</v>
      </c>
      <c r="B22272" s="364">
        <v>47.23</v>
      </c>
    </row>
    <row r="22273" spans="1:2">
      <c r="A22273" s="362" t="s">
        <v>22407</v>
      </c>
      <c r="B22273" s="364">
        <v>80.77</v>
      </c>
    </row>
    <row r="22274" spans="1:2">
      <c r="A22274" s="362" t="s">
        <v>22408</v>
      </c>
      <c r="B22274" s="364">
        <v>313.56</v>
      </c>
    </row>
    <row r="22275" spans="1:2">
      <c r="A22275" s="362" t="s">
        <v>22409</v>
      </c>
      <c r="B22275" s="364">
        <v>367.11</v>
      </c>
    </row>
    <row r="22276" spans="1:2">
      <c r="A22276" s="362" t="s">
        <v>22410</v>
      </c>
      <c r="B22276" s="364">
        <v>6.81</v>
      </c>
    </row>
    <row r="22277" spans="1:2">
      <c r="A22277" s="362" t="s">
        <v>22411</v>
      </c>
      <c r="B22277" s="364">
        <v>49.38</v>
      </c>
    </row>
    <row r="22278" spans="1:2">
      <c r="A22278" s="362" t="s">
        <v>22412</v>
      </c>
      <c r="B22278" s="364">
        <v>41.29</v>
      </c>
    </row>
    <row r="22279" spans="1:2">
      <c r="A22279" s="362" t="s">
        <v>22413</v>
      </c>
      <c r="B22279" s="364">
        <v>59.93</v>
      </c>
    </row>
    <row r="22280" spans="1:2">
      <c r="A22280" s="362" t="s">
        <v>22414</v>
      </c>
      <c r="B22280" s="364">
        <v>0.69</v>
      </c>
    </row>
    <row r="22281" spans="1:2">
      <c r="A22281" s="362" t="s">
        <v>22415</v>
      </c>
      <c r="B22281" s="364">
        <v>8.9</v>
      </c>
    </row>
    <row r="22282" spans="1:2">
      <c r="A22282" s="362" t="s">
        <v>22416</v>
      </c>
      <c r="B22282" s="364">
        <v>9.2200000000000006</v>
      </c>
    </row>
    <row r="22283" spans="1:2">
      <c r="A22283" s="362" t="s">
        <v>22417</v>
      </c>
      <c r="B22283" s="364">
        <v>105.14</v>
      </c>
    </row>
    <row r="22284" spans="1:2">
      <c r="A22284" s="362" t="s">
        <v>22418</v>
      </c>
      <c r="B22284" s="364">
        <v>82.28</v>
      </c>
    </row>
    <row r="22285" spans="1:2">
      <c r="A22285" s="362" t="s">
        <v>22419</v>
      </c>
      <c r="B22285" s="364">
        <v>56.75</v>
      </c>
    </row>
    <row r="22286" spans="1:2">
      <c r="A22286" s="362" t="s">
        <v>22420</v>
      </c>
      <c r="B22286" s="364">
        <v>156.57</v>
      </c>
    </row>
    <row r="22287" spans="1:2">
      <c r="A22287" s="362" t="s">
        <v>22421</v>
      </c>
      <c r="B22287" s="364">
        <v>36.06</v>
      </c>
    </row>
    <row r="22288" spans="1:2">
      <c r="A22288" s="362" t="s">
        <v>22422</v>
      </c>
      <c r="B22288" s="364">
        <v>81.760000000000005</v>
      </c>
    </row>
    <row r="22289" spans="1:2">
      <c r="A22289" s="362" t="s">
        <v>22423</v>
      </c>
      <c r="B22289" s="364">
        <v>97.04</v>
      </c>
    </row>
    <row r="22290" spans="1:2">
      <c r="A22290" s="362" t="s">
        <v>22424</v>
      </c>
      <c r="B22290" s="364">
        <v>25.31</v>
      </c>
    </row>
    <row r="22291" spans="1:2">
      <c r="A22291" s="362" t="s">
        <v>22425</v>
      </c>
      <c r="B22291" s="364">
        <v>19.23</v>
      </c>
    </row>
    <row r="22292" spans="1:2">
      <c r="A22292" s="362" t="s">
        <v>22426</v>
      </c>
      <c r="B22292" s="364">
        <v>64.900000000000006</v>
      </c>
    </row>
    <row r="22293" spans="1:2">
      <c r="A22293" s="362" t="s">
        <v>22427</v>
      </c>
      <c r="B22293" s="364">
        <v>198.15</v>
      </c>
    </row>
    <row r="22294" spans="1:2">
      <c r="A22294" s="362" t="s">
        <v>22428</v>
      </c>
      <c r="B22294" s="364">
        <v>44.57</v>
      </c>
    </row>
    <row r="22295" spans="1:2">
      <c r="A22295" s="362" t="s">
        <v>22429</v>
      </c>
      <c r="B22295" s="364">
        <v>47.86</v>
      </c>
    </row>
    <row r="22296" spans="1:2">
      <c r="A22296" s="362" t="s">
        <v>22430</v>
      </c>
      <c r="B22296" s="364">
        <v>132.80000000000001</v>
      </c>
    </row>
    <row r="22297" spans="1:2">
      <c r="A22297" s="362" t="s">
        <v>22431</v>
      </c>
      <c r="B22297" s="364">
        <v>47.28</v>
      </c>
    </row>
    <row r="22298" spans="1:2">
      <c r="A22298" s="362" t="s">
        <v>22432</v>
      </c>
      <c r="B22298" s="364">
        <v>40.44</v>
      </c>
    </row>
    <row r="22299" spans="1:2">
      <c r="A22299" s="362" t="s">
        <v>22433</v>
      </c>
      <c r="B22299" s="364">
        <v>39.06</v>
      </c>
    </row>
    <row r="22300" spans="1:2">
      <c r="A22300" s="362" t="s">
        <v>22434</v>
      </c>
      <c r="B22300" s="364">
        <v>9.9</v>
      </c>
    </row>
    <row r="22301" spans="1:2">
      <c r="A22301" s="362" t="s">
        <v>22435</v>
      </c>
      <c r="B22301" s="364">
        <v>76.17</v>
      </c>
    </row>
    <row r="22302" spans="1:2">
      <c r="A22302" s="362" t="s">
        <v>22436</v>
      </c>
      <c r="B22302" s="364">
        <v>24.86</v>
      </c>
    </row>
    <row r="22303" spans="1:2">
      <c r="A22303" s="362" t="s">
        <v>22437</v>
      </c>
      <c r="B22303" s="364">
        <v>15.59</v>
      </c>
    </row>
    <row r="22304" spans="1:2">
      <c r="A22304" s="362" t="s">
        <v>22438</v>
      </c>
      <c r="B22304" s="364">
        <v>15.07</v>
      </c>
    </row>
    <row r="22305" spans="1:2">
      <c r="A22305" s="362" t="s">
        <v>22439</v>
      </c>
      <c r="B22305" s="364">
        <v>6.38</v>
      </c>
    </row>
    <row r="22306" spans="1:2">
      <c r="A22306" s="362" t="s">
        <v>22440</v>
      </c>
      <c r="B22306" s="364">
        <v>15.23</v>
      </c>
    </row>
    <row r="22307" spans="1:2">
      <c r="A22307" s="362" t="s">
        <v>22441</v>
      </c>
      <c r="B22307" s="364">
        <v>21.22</v>
      </c>
    </row>
    <row r="22308" spans="1:2">
      <c r="A22308" s="362" t="s">
        <v>22442</v>
      </c>
      <c r="B22308" s="364">
        <v>6.32</v>
      </c>
    </row>
    <row r="22309" spans="1:2">
      <c r="A22309" s="362" t="s">
        <v>22443</v>
      </c>
      <c r="B22309" s="364">
        <v>7.07</v>
      </c>
    </row>
    <row r="22310" spans="1:2">
      <c r="A22310" s="362" t="s">
        <v>22444</v>
      </c>
      <c r="B22310" s="364">
        <v>6.56</v>
      </c>
    </row>
    <row r="22311" spans="1:2">
      <c r="A22311" s="362" t="s">
        <v>22445</v>
      </c>
      <c r="B22311" s="364">
        <v>16.510000000000002</v>
      </c>
    </row>
    <row r="22312" spans="1:2">
      <c r="A22312" s="362" t="s">
        <v>22446</v>
      </c>
      <c r="B22312" s="367">
        <v>2737.05</v>
      </c>
    </row>
    <row r="22313" spans="1:2">
      <c r="A22313" s="362" t="s">
        <v>22447</v>
      </c>
      <c r="B22313" s="367">
        <v>3428.23</v>
      </c>
    </row>
    <row r="22314" spans="1:2">
      <c r="A22314" s="362" t="s">
        <v>22448</v>
      </c>
      <c r="B22314" s="367">
        <v>4644.7</v>
      </c>
    </row>
    <row r="22315" spans="1:2">
      <c r="A22315" s="362" t="s">
        <v>22449</v>
      </c>
      <c r="B22315" s="367">
        <v>5508.67</v>
      </c>
    </row>
    <row r="22316" spans="1:2">
      <c r="A22316" s="362" t="s">
        <v>22450</v>
      </c>
      <c r="B22316" s="364">
        <v>2.57</v>
      </c>
    </row>
    <row r="22317" spans="1:2">
      <c r="A22317" s="362" t="s">
        <v>22451</v>
      </c>
      <c r="B22317" s="364">
        <v>10.39</v>
      </c>
    </row>
    <row r="22318" spans="1:2">
      <c r="A22318" s="362" t="s">
        <v>22452</v>
      </c>
      <c r="B22318" s="364">
        <v>44.08</v>
      </c>
    </row>
    <row r="22319" spans="1:2">
      <c r="A22319" s="362" t="s">
        <v>22453</v>
      </c>
      <c r="B22319" s="364">
        <v>17.68</v>
      </c>
    </row>
    <row r="22320" spans="1:2">
      <c r="A22320" s="362" t="s">
        <v>22454</v>
      </c>
      <c r="B22320" s="367">
        <v>3107</v>
      </c>
    </row>
    <row r="22321" spans="1:2">
      <c r="A22321" s="362" t="s">
        <v>22455</v>
      </c>
      <c r="B22321" s="364">
        <v>19.010000000000002</v>
      </c>
    </row>
    <row r="22322" spans="1:2">
      <c r="A22322" s="362" t="s">
        <v>22456</v>
      </c>
      <c r="B22322" s="367">
        <v>3341.17</v>
      </c>
    </row>
    <row r="22323" spans="1:2">
      <c r="A22323" s="362" t="s">
        <v>22457</v>
      </c>
      <c r="B22323" s="367">
        <v>3300.26</v>
      </c>
    </row>
    <row r="22324" spans="1:2">
      <c r="A22324" s="362" t="s">
        <v>22458</v>
      </c>
      <c r="B22324" s="364">
        <v>18.77</v>
      </c>
    </row>
    <row r="22325" spans="1:2">
      <c r="A22325" s="362" t="s">
        <v>22459</v>
      </c>
      <c r="B22325" s="364">
        <v>20.54</v>
      </c>
    </row>
    <row r="22326" spans="1:2">
      <c r="A22326" s="362" t="s">
        <v>22460</v>
      </c>
      <c r="B22326" s="367">
        <v>3612.26</v>
      </c>
    </row>
    <row r="22327" spans="1:2">
      <c r="A22327" s="362" t="s">
        <v>22461</v>
      </c>
      <c r="B22327" s="364">
        <v>18.940000000000001</v>
      </c>
    </row>
    <row r="22328" spans="1:2">
      <c r="A22328" s="362" t="s">
        <v>22462</v>
      </c>
      <c r="B22328" s="367">
        <v>3329.73</v>
      </c>
    </row>
    <row r="22329" spans="1:2">
      <c r="A22329" s="362" t="s">
        <v>22463</v>
      </c>
      <c r="B22329" s="364">
        <v>19.05</v>
      </c>
    </row>
    <row r="22330" spans="1:2">
      <c r="A22330" s="362" t="s">
        <v>22464</v>
      </c>
      <c r="B22330" s="367">
        <v>3346.88</v>
      </c>
    </row>
    <row r="22331" spans="1:2">
      <c r="A22331" s="362" t="s">
        <v>22465</v>
      </c>
      <c r="B22331" s="364">
        <v>18.260000000000002</v>
      </c>
    </row>
    <row r="22332" spans="1:2">
      <c r="A22332" s="362" t="s">
        <v>22466</v>
      </c>
      <c r="B22332" s="367">
        <v>3209.39</v>
      </c>
    </row>
    <row r="22333" spans="1:2">
      <c r="A22333" s="362" t="s">
        <v>22467</v>
      </c>
      <c r="B22333" s="364">
        <v>11.98</v>
      </c>
    </row>
    <row r="22334" spans="1:2">
      <c r="A22334" s="362" t="s">
        <v>22468</v>
      </c>
      <c r="B22334" s="364">
        <v>5.65</v>
      </c>
    </row>
    <row r="22335" spans="1:2">
      <c r="A22335" s="362" t="s">
        <v>22469</v>
      </c>
      <c r="B22335" s="364">
        <v>17.53</v>
      </c>
    </row>
    <row r="22336" spans="1:2">
      <c r="A22336" s="362" t="s">
        <v>22470</v>
      </c>
      <c r="B22336" s="364">
        <v>10.58</v>
      </c>
    </row>
    <row r="22337" spans="1:2">
      <c r="A22337" s="362" t="s">
        <v>22471</v>
      </c>
      <c r="B22337" s="364">
        <v>4.24</v>
      </c>
    </row>
    <row r="22338" spans="1:2">
      <c r="A22338" s="362" t="s">
        <v>22472</v>
      </c>
      <c r="B22338" s="364">
        <v>3.23</v>
      </c>
    </row>
    <row r="22339" spans="1:2">
      <c r="A22339" s="362" t="s">
        <v>22473</v>
      </c>
      <c r="B22339" s="364">
        <v>58.95</v>
      </c>
    </row>
    <row r="22340" spans="1:2">
      <c r="A22340" s="362" t="s">
        <v>22474</v>
      </c>
      <c r="B22340" s="364">
        <v>160.86000000000001</v>
      </c>
    </row>
    <row r="22341" spans="1:2">
      <c r="A22341" s="362" t="s">
        <v>22475</v>
      </c>
      <c r="B22341" s="364">
        <v>172.97</v>
      </c>
    </row>
    <row r="22342" spans="1:2">
      <c r="A22342" s="362" t="s">
        <v>22476</v>
      </c>
      <c r="B22342" s="364">
        <v>97.33</v>
      </c>
    </row>
    <row r="22343" spans="1:2">
      <c r="A22343" s="362" t="s">
        <v>22477</v>
      </c>
      <c r="B22343" s="364">
        <v>107.1</v>
      </c>
    </row>
    <row r="22344" spans="1:2">
      <c r="A22344" s="362" t="s">
        <v>22478</v>
      </c>
      <c r="B22344" s="364">
        <v>139.08000000000001</v>
      </c>
    </row>
    <row r="22345" spans="1:2">
      <c r="A22345" s="362" t="s">
        <v>22479</v>
      </c>
      <c r="B22345" s="364">
        <v>3.91</v>
      </c>
    </row>
    <row r="22346" spans="1:2">
      <c r="A22346" s="362" t="s">
        <v>22480</v>
      </c>
      <c r="B22346" s="364">
        <v>737.44</v>
      </c>
    </row>
    <row r="22347" spans="1:2">
      <c r="A22347" s="362" t="s">
        <v>22481</v>
      </c>
      <c r="B22347" s="367">
        <v>7770</v>
      </c>
    </row>
    <row r="22348" spans="1:2">
      <c r="A22348" s="362" t="s">
        <v>22482</v>
      </c>
      <c r="B22348" s="364">
        <v>28.38</v>
      </c>
    </row>
    <row r="22349" spans="1:2">
      <c r="A22349" s="362" t="s">
        <v>22483</v>
      </c>
      <c r="B22349" s="367">
        <v>4985.95</v>
      </c>
    </row>
    <row r="22350" spans="1:2">
      <c r="A22350" s="362" t="s">
        <v>22484</v>
      </c>
      <c r="B22350" s="367">
        <v>2251</v>
      </c>
    </row>
    <row r="22351" spans="1:2">
      <c r="A22351" s="362" t="s">
        <v>22485</v>
      </c>
      <c r="B22351" s="364">
        <v>40.520000000000003</v>
      </c>
    </row>
    <row r="22352" spans="1:2">
      <c r="A22352" s="362" t="s">
        <v>22486</v>
      </c>
      <c r="B22352" s="364">
        <v>3.7</v>
      </c>
    </row>
    <row r="22353" spans="1:2">
      <c r="A22353" s="362" t="s">
        <v>22487</v>
      </c>
      <c r="B22353" s="364">
        <v>2.09</v>
      </c>
    </row>
    <row r="22354" spans="1:2">
      <c r="A22354" s="362" t="s">
        <v>22488</v>
      </c>
      <c r="B22354" s="364">
        <v>3.07</v>
      </c>
    </row>
    <row r="22355" spans="1:2">
      <c r="A22355" s="362" t="s">
        <v>22489</v>
      </c>
      <c r="B22355" s="364">
        <v>4.34</v>
      </c>
    </row>
    <row r="22356" spans="1:2">
      <c r="A22356" s="362" t="s">
        <v>22490</v>
      </c>
      <c r="B22356" s="364">
        <v>15.02</v>
      </c>
    </row>
    <row r="22357" spans="1:2">
      <c r="A22357" s="362" t="s">
        <v>22491</v>
      </c>
      <c r="B22357" s="364">
        <v>2.74</v>
      </c>
    </row>
    <row r="22358" spans="1:2">
      <c r="A22358" s="362" t="s">
        <v>22492</v>
      </c>
      <c r="B22358" s="364">
        <v>3.34</v>
      </c>
    </row>
    <row r="22359" spans="1:2">
      <c r="A22359" s="362" t="s">
        <v>22493</v>
      </c>
      <c r="B22359" s="364">
        <v>12.38</v>
      </c>
    </row>
    <row r="22360" spans="1:2">
      <c r="A22360" s="362" t="s">
        <v>22494</v>
      </c>
      <c r="B22360" s="364">
        <v>24.94</v>
      </c>
    </row>
    <row r="22361" spans="1:2">
      <c r="A22361" s="362" t="s">
        <v>22495</v>
      </c>
      <c r="B22361" s="364">
        <v>39.11</v>
      </c>
    </row>
    <row r="22362" spans="1:2">
      <c r="A22362" s="362" t="s">
        <v>22496</v>
      </c>
      <c r="B22362" s="364">
        <v>4.0999999999999996</v>
      </c>
    </row>
    <row r="22363" spans="1:2">
      <c r="A22363" s="362" t="s">
        <v>22497</v>
      </c>
      <c r="B22363" s="364">
        <v>12.89</v>
      </c>
    </row>
    <row r="22364" spans="1:2">
      <c r="A22364" s="362" t="s">
        <v>22498</v>
      </c>
      <c r="B22364" s="364">
        <v>19.55</v>
      </c>
    </row>
    <row r="22365" spans="1:2">
      <c r="A22365" s="362" t="s">
        <v>22499</v>
      </c>
      <c r="B22365" s="364">
        <v>49.41</v>
      </c>
    </row>
    <row r="22366" spans="1:2">
      <c r="A22366" s="362" t="s">
        <v>22500</v>
      </c>
      <c r="B22366" s="364">
        <v>80.930000000000007</v>
      </c>
    </row>
    <row r="22367" spans="1:2">
      <c r="A22367" s="362" t="s">
        <v>22501</v>
      </c>
      <c r="B22367" s="364">
        <v>112.17</v>
      </c>
    </row>
    <row r="22368" spans="1:2">
      <c r="A22368" s="362" t="s">
        <v>22502</v>
      </c>
      <c r="B22368" s="364">
        <v>9.81</v>
      </c>
    </row>
    <row r="22369" spans="1:2">
      <c r="A22369" s="362" t="s">
        <v>22503</v>
      </c>
      <c r="B22369" s="364">
        <v>2.89</v>
      </c>
    </row>
    <row r="22370" spans="1:2">
      <c r="A22370" s="362" t="s">
        <v>22504</v>
      </c>
      <c r="B22370" s="364">
        <v>5.29</v>
      </c>
    </row>
    <row r="22371" spans="1:2">
      <c r="A22371" s="362" t="s">
        <v>22505</v>
      </c>
      <c r="B22371" s="364">
        <v>8.1999999999999993</v>
      </c>
    </row>
    <row r="22372" spans="1:2">
      <c r="A22372" s="362" t="s">
        <v>22506</v>
      </c>
      <c r="B22372" s="364">
        <v>110.27</v>
      </c>
    </row>
    <row r="22373" spans="1:2">
      <c r="A22373" s="362" t="s">
        <v>22507</v>
      </c>
      <c r="B22373" s="364">
        <v>3.63</v>
      </c>
    </row>
    <row r="22374" spans="1:2">
      <c r="A22374" s="362" t="s">
        <v>22508</v>
      </c>
      <c r="B22374" s="364">
        <v>3.19</v>
      </c>
    </row>
    <row r="22375" spans="1:2">
      <c r="A22375" s="362" t="s">
        <v>22509</v>
      </c>
      <c r="B22375" s="364">
        <v>4.2699999999999996</v>
      </c>
    </row>
    <row r="22376" spans="1:2">
      <c r="A22376" s="362" t="s">
        <v>22510</v>
      </c>
      <c r="B22376" s="364">
        <v>6.61</v>
      </c>
    </row>
    <row r="22377" spans="1:2">
      <c r="A22377" s="362" t="s">
        <v>22511</v>
      </c>
      <c r="B22377" s="364">
        <v>7.25</v>
      </c>
    </row>
    <row r="22378" spans="1:2">
      <c r="A22378" s="362" t="s">
        <v>22512</v>
      </c>
      <c r="B22378" s="364">
        <v>507.79</v>
      </c>
    </row>
    <row r="22379" spans="1:2">
      <c r="A22379" s="362" t="s">
        <v>22513</v>
      </c>
      <c r="B22379" s="364">
        <v>800.38</v>
      </c>
    </row>
    <row r="22380" spans="1:2">
      <c r="A22380" s="362" t="s">
        <v>22514</v>
      </c>
      <c r="B22380" s="367">
        <v>1123.8499999999999</v>
      </c>
    </row>
    <row r="22381" spans="1:2">
      <c r="A22381" s="362" t="s">
        <v>22515</v>
      </c>
      <c r="B22381" s="364">
        <v>105.05</v>
      </c>
    </row>
    <row r="22382" spans="1:2">
      <c r="A22382" s="362" t="s">
        <v>22516</v>
      </c>
      <c r="B22382" s="364">
        <v>136.85</v>
      </c>
    </row>
    <row r="22383" spans="1:2">
      <c r="A22383" s="362" t="s">
        <v>22517</v>
      </c>
      <c r="B22383" s="364">
        <v>331.07</v>
      </c>
    </row>
    <row r="22384" spans="1:2">
      <c r="A22384" s="362" t="s">
        <v>22518</v>
      </c>
      <c r="B22384" s="364">
        <v>1.6</v>
      </c>
    </row>
    <row r="22385" spans="1:2">
      <c r="A22385" s="362" t="s">
        <v>22519</v>
      </c>
      <c r="B22385" s="364">
        <v>16.489999999999998</v>
      </c>
    </row>
    <row r="22386" spans="1:2">
      <c r="A22386" s="362" t="s">
        <v>22520</v>
      </c>
      <c r="B22386" s="364">
        <v>24.91</v>
      </c>
    </row>
    <row r="22387" spans="1:2">
      <c r="A22387" s="362" t="s">
        <v>22521</v>
      </c>
      <c r="B22387" s="364">
        <v>27.22</v>
      </c>
    </row>
    <row r="22388" spans="1:2">
      <c r="A22388" s="362" t="s">
        <v>22522</v>
      </c>
      <c r="B22388" s="364">
        <v>32.479999999999997</v>
      </c>
    </row>
    <row r="22389" spans="1:2">
      <c r="A22389" s="362" t="s">
        <v>22523</v>
      </c>
      <c r="B22389" s="364">
        <v>38.74</v>
      </c>
    </row>
    <row r="22390" spans="1:2">
      <c r="A22390" s="362" t="s">
        <v>22524</v>
      </c>
      <c r="B22390" s="364">
        <v>45.95</v>
      </c>
    </row>
    <row r="22391" spans="1:2">
      <c r="A22391" s="362" t="s">
        <v>22525</v>
      </c>
      <c r="B22391" s="364">
        <v>62.64</v>
      </c>
    </row>
    <row r="22392" spans="1:2">
      <c r="A22392" s="362" t="s">
        <v>22526</v>
      </c>
      <c r="B22392" s="364">
        <v>77.19</v>
      </c>
    </row>
    <row r="22393" spans="1:2">
      <c r="A22393" s="362" t="s">
        <v>22527</v>
      </c>
      <c r="B22393" s="364">
        <v>89.54</v>
      </c>
    </row>
    <row r="22394" spans="1:2">
      <c r="A22394" s="362" t="s">
        <v>22528</v>
      </c>
      <c r="B22394" s="364">
        <v>112.5</v>
      </c>
    </row>
    <row r="22395" spans="1:2">
      <c r="A22395" s="362" t="s">
        <v>22529</v>
      </c>
      <c r="B22395" s="364">
        <v>14.72</v>
      </c>
    </row>
    <row r="22396" spans="1:2">
      <c r="A22396" s="362" t="s">
        <v>22530</v>
      </c>
      <c r="B22396" s="364">
        <v>2.3199999999999998</v>
      </c>
    </row>
    <row r="22397" spans="1:2">
      <c r="A22397" s="362" t="s">
        <v>22531</v>
      </c>
      <c r="B22397" s="364">
        <v>2.58</v>
      </c>
    </row>
    <row r="22398" spans="1:2">
      <c r="A22398" s="362" t="s">
        <v>22532</v>
      </c>
      <c r="B22398" s="364">
        <v>5.09</v>
      </c>
    </row>
    <row r="22399" spans="1:2">
      <c r="A22399" s="362" t="s">
        <v>22533</v>
      </c>
      <c r="B22399" s="364">
        <v>7.95</v>
      </c>
    </row>
    <row r="22400" spans="1:2">
      <c r="A22400" s="362" t="s">
        <v>22534</v>
      </c>
      <c r="B22400" s="364">
        <v>425.44</v>
      </c>
    </row>
    <row r="22401" spans="1:2">
      <c r="A22401" s="362" t="s">
        <v>22535</v>
      </c>
      <c r="B22401" s="367">
        <v>1467.36</v>
      </c>
    </row>
    <row r="22402" spans="1:2">
      <c r="A22402" s="362" t="s">
        <v>22536</v>
      </c>
      <c r="B22402" s="364">
        <v>514.58000000000004</v>
      </c>
    </row>
    <row r="22403" spans="1:2">
      <c r="A22403" s="362" t="s">
        <v>22537</v>
      </c>
      <c r="B22403" s="364">
        <v>691.17</v>
      </c>
    </row>
    <row r="22404" spans="1:2">
      <c r="A22404" s="362" t="s">
        <v>22538</v>
      </c>
      <c r="B22404" s="364">
        <v>967.64</v>
      </c>
    </row>
    <row r="22405" spans="1:2">
      <c r="A22405" s="362" t="s">
        <v>22539</v>
      </c>
      <c r="B22405" s="364">
        <v>124.41</v>
      </c>
    </row>
    <row r="22406" spans="1:2">
      <c r="A22406" s="362" t="s">
        <v>22540</v>
      </c>
      <c r="B22406" s="364">
        <v>58.05</v>
      </c>
    </row>
    <row r="22407" spans="1:2">
      <c r="A22407" s="362" t="s">
        <v>22541</v>
      </c>
      <c r="B22407" s="364">
        <v>89.54</v>
      </c>
    </row>
    <row r="22408" spans="1:2">
      <c r="A22408" s="362" t="s">
        <v>22542</v>
      </c>
      <c r="B22408" s="364">
        <v>300.66000000000003</v>
      </c>
    </row>
    <row r="22409" spans="1:2">
      <c r="A22409" s="362" t="s">
        <v>22543</v>
      </c>
      <c r="B22409" s="364">
        <v>214.51</v>
      </c>
    </row>
    <row r="22410" spans="1:2">
      <c r="A22410" s="362" t="s">
        <v>22544</v>
      </c>
      <c r="B22410" s="364">
        <v>165.88</v>
      </c>
    </row>
    <row r="22411" spans="1:2">
      <c r="A22411" s="362" t="s">
        <v>22545</v>
      </c>
      <c r="B22411" s="364">
        <v>217.72</v>
      </c>
    </row>
    <row r="22412" spans="1:2">
      <c r="A22412" s="362" t="s">
        <v>22546</v>
      </c>
      <c r="B22412" s="364">
        <v>117.49</v>
      </c>
    </row>
    <row r="22413" spans="1:2">
      <c r="A22413" s="362" t="s">
        <v>22547</v>
      </c>
      <c r="B22413" s="364">
        <v>158.03</v>
      </c>
    </row>
    <row r="22414" spans="1:2">
      <c r="A22414" s="362" t="s">
        <v>22548</v>
      </c>
      <c r="B22414" s="364">
        <v>414.7</v>
      </c>
    </row>
    <row r="22415" spans="1:2">
      <c r="A22415" s="362" t="s">
        <v>22549</v>
      </c>
      <c r="B22415" s="364">
        <v>296.7</v>
      </c>
    </row>
    <row r="22416" spans="1:2">
      <c r="A22416" s="362" t="s">
        <v>22550</v>
      </c>
      <c r="B22416" s="364">
        <v>186.61</v>
      </c>
    </row>
    <row r="22417" spans="1:2">
      <c r="A22417" s="362" t="s">
        <v>22551</v>
      </c>
      <c r="B22417" s="364">
        <v>393.97</v>
      </c>
    </row>
    <row r="22418" spans="1:2">
      <c r="A22418" s="362" t="s">
        <v>22552</v>
      </c>
      <c r="B22418" s="364">
        <v>483.82</v>
      </c>
    </row>
    <row r="22419" spans="1:2">
      <c r="A22419" s="362" t="s">
        <v>22553</v>
      </c>
      <c r="B22419" s="364">
        <v>677.35</v>
      </c>
    </row>
    <row r="22420" spans="1:2">
      <c r="A22420" s="362" t="s">
        <v>22554</v>
      </c>
      <c r="B22420" s="367">
        <v>3022.67</v>
      </c>
    </row>
    <row r="22421" spans="1:2">
      <c r="A22421" s="362" t="s">
        <v>22555</v>
      </c>
      <c r="B22421" s="364">
        <v>88.33</v>
      </c>
    </row>
    <row r="22422" spans="1:2">
      <c r="A22422" s="362" t="s">
        <v>22556</v>
      </c>
      <c r="B22422" s="367">
        <v>2667.89</v>
      </c>
    </row>
    <row r="22423" spans="1:2">
      <c r="A22423" s="362" t="s">
        <v>22557</v>
      </c>
      <c r="B22423" s="364">
        <v>28.87</v>
      </c>
    </row>
    <row r="22424" spans="1:2">
      <c r="A22424" s="362" t="s">
        <v>22558</v>
      </c>
      <c r="B22424" s="367">
        <v>5074.41</v>
      </c>
    </row>
    <row r="22425" spans="1:2">
      <c r="A22425" s="362" t="s">
        <v>22559</v>
      </c>
      <c r="B22425" s="367">
        <v>2157.0100000000002</v>
      </c>
    </row>
    <row r="22426" spans="1:2">
      <c r="A22426" s="362" t="s">
        <v>22560</v>
      </c>
      <c r="B22426" s="367">
        <v>2300</v>
      </c>
    </row>
    <row r="22427" spans="1:2">
      <c r="A22427" s="362" t="s">
        <v>22561</v>
      </c>
      <c r="B22427" s="367">
        <v>5006.5200000000004</v>
      </c>
    </row>
    <row r="22428" spans="1:2">
      <c r="A22428" s="362" t="s">
        <v>22562</v>
      </c>
      <c r="B22428" s="367">
        <v>6286.36</v>
      </c>
    </row>
    <row r="22429" spans="1:2">
      <c r="A22429" s="362" t="s">
        <v>22563</v>
      </c>
      <c r="B22429" s="367">
        <v>8143.29</v>
      </c>
    </row>
    <row r="22430" spans="1:2">
      <c r="A22430" s="362" t="s">
        <v>22564</v>
      </c>
      <c r="B22430" s="367">
        <v>3113.68</v>
      </c>
    </row>
    <row r="22431" spans="1:2">
      <c r="A22431" s="362" t="s">
        <v>22565</v>
      </c>
      <c r="B22431" s="367">
        <v>305860.34000000003</v>
      </c>
    </row>
    <row r="22432" spans="1:2">
      <c r="A22432" s="362" t="s">
        <v>22566</v>
      </c>
      <c r="B22432" s="367">
        <v>10855.83</v>
      </c>
    </row>
    <row r="22433" spans="1:2">
      <c r="A22433" s="362" t="s">
        <v>22567</v>
      </c>
      <c r="B22433" s="367">
        <v>5661.77</v>
      </c>
    </row>
    <row r="22434" spans="1:2">
      <c r="A22434" s="362" t="s">
        <v>22568</v>
      </c>
      <c r="B22434" s="367">
        <v>7514.27</v>
      </c>
    </row>
    <row r="22435" spans="1:2">
      <c r="A22435" s="362" t="s">
        <v>22569</v>
      </c>
      <c r="B22435" s="367">
        <v>7017.91</v>
      </c>
    </row>
    <row r="22436" spans="1:2">
      <c r="A22436" s="362" t="s">
        <v>22570</v>
      </c>
      <c r="B22436" s="367">
        <v>3340</v>
      </c>
    </row>
    <row r="22437" spans="1:2">
      <c r="A22437" s="362" t="s">
        <v>22571</v>
      </c>
      <c r="B22437" s="367">
        <v>2195.3000000000002</v>
      </c>
    </row>
    <row r="22438" spans="1:2">
      <c r="A22438" s="362" t="s">
        <v>22572</v>
      </c>
      <c r="B22438" s="367">
        <v>3259</v>
      </c>
    </row>
    <row r="22439" spans="1:2">
      <c r="A22439" s="362" t="s">
        <v>22573</v>
      </c>
      <c r="B22439" s="367">
        <v>4504.25</v>
      </c>
    </row>
    <row r="22440" spans="1:2">
      <c r="A22440" s="362" t="s">
        <v>22574</v>
      </c>
      <c r="B22440" s="367">
        <v>1960.59</v>
      </c>
    </row>
    <row r="22441" spans="1:2">
      <c r="A22441" s="362" t="s">
        <v>22575</v>
      </c>
      <c r="B22441" s="367">
        <v>17851.009999999998</v>
      </c>
    </row>
    <row r="22442" spans="1:2">
      <c r="A22442" s="362" t="s">
        <v>22576</v>
      </c>
      <c r="B22442" s="367">
        <v>8451.9</v>
      </c>
    </row>
    <row r="22443" spans="1:2">
      <c r="A22443" s="362" t="s">
        <v>22577</v>
      </c>
      <c r="B22443" s="367">
        <v>9475.2800000000007</v>
      </c>
    </row>
    <row r="22444" spans="1:2">
      <c r="A22444" s="362" t="s">
        <v>22578</v>
      </c>
      <c r="B22444" s="367">
        <v>10705.05</v>
      </c>
    </row>
    <row r="22445" spans="1:2">
      <c r="A22445" s="362" t="s">
        <v>22579</v>
      </c>
      <c r="B22445" s="367">
        <v>14713.3</v>
      </c>
    </row>
    <row r="22446" spans="1:2">
      <c r="A22446" s="362" t="s">
        <v>22580</v>
      </c>
      <c r="B22446" s="367">
        <v>5180.76</v>
      </c>
    </row>
    <row r="22447" spans="1:2">
      <c r="A22447" s="362" t="s">
        <v>22581</v>
      </c>
      <c r="B22447" s="367">
        <v>6420.81</v>
      </c>
    </row>
    <row r="22448" spans="1:2">
      <c r="A22448" s="362" t="s">
        <v>22582</v>
      </c>
      <c r="B22448" s="367">
        <v>9541.17</v>
      </c>
    </row>
    <row r="22449" spans="1:2">
      <c r="A22449" s="362" t="s">
        <v>22583</v>
      </c>
      <c r="B22449" s="367">
        <v>9890.7900000000009</v>
      </c>
    </row>
    <row r="22450" spans="1:2">
      <c r="A22450" s="362" t="s">
        <v>22584</v>
      </c>
      <c r="B22450" s="367">
        <v>11350.4</v>
      </c>
    </row>
    <row r="22451" spans="1:2">
      <c r="A22451" s="362" t="s">
        <v>22585</v>
      </c>
      <c r="B22451" s="367">
        <v>6199.26</v>
      </c>
    </row>
    <row r="22452" spans="1:2">
      <c r="A22452" s="362" t="s">
        <v>22586</v>
      </c>
      <c r="B22452" s="367">
        <v>6675.25</v>
      </c>
    </row>
    <row r="22453" spans="1:2">
      <c r="A22453" s="362" t="s">
        <v>22587</v>
      </c>
      <c r="B22453" s="367">
        <v>9864.73</v>
      </c>
    </row>
    <row r="22454" spans="1:2">
      <c r="A22454" s="362" t="s">
        <v>22588</v>
      </c>
      <c r="B22454" s="367">
        <v>11412.53</v>
      </c>
    </row>
    <row r="22455" spans="1:2">
      <c r="A22455" s="362" t="s">
        <v>22589</v>
      </c>
      <c r="B22455" s="367">
        <v>11938.96</v>
      </c>
    </row>
    <row r="22456" spans="1:2">
      <c r="A22456" s="362" t="s">
        <v>22590</v>
      </c>
      <c r="B22456" s="367">
        <v>1761.87</v>
      </c>
    </row>
    <row r="22457" spans="1:2">
      <c r="A22457" s="362" t="s">
        <v>22591</v>
      </c>
      <c r="B22457" s="367">
        <v>1905.89</v>
      </c>
    </row>
    <row r="22458" spans="1:2">
      <c r="A22458" s="362" t="s">
        <v>22592</v>
      </c>
      <c r="B22458" s="367">
        <v>2535.1</v>
      </c>
    </row>
    <row r="22459" spans="1:2">
      <c r="A22459" s="362" t="s">
        <v>22593</v>
      </c>
      <c r="B22459" s="367">
        <v>2827.03</v>
      </c>
    </row>
    <row r="22460" spans="1:2">
      <c r="A22460" s="362" t="s">
        <v>22594</v>
      </c>
      <c r="B22460" s="367">
        <v>3320.76</v>
      </c>
    </row>
    <row r="22461" spans="1:2">
      <c r="A22461" s="362" t="s">
        <v>22595</v>
      </c>
      <c r="B22461" s="367">
        <v>3738.32</v>
      </c>
    </row>
    <row r="22462" spans="1:2">
      <c r="A22462" s="362" t="s">
        <v>22596</v>
      </c>
      <c r="B22462" s="367">
        <v>1509.34</v>
      </c>
    </row>
    <row r="22463" spans="1:2">
      <c r="A22463" s="362" t="s">
        <v>22597</v>
      </c>
      <c r="B22463" s="367">
        <v>1661.95</v>
      </c>
    </row>
    <row r="22464" spans="1:2">
      <c r="A22464" s="362" t="s">
        <v>22598</v>
      </c>
      <c r="B22464" s="367">
        <v>4722.96</v>
      </c>
    </row>
    <row r="22465" spans="1:2">
      <c r="A22465" s="362" t="s">
        <v>22599</v>
      </c>
      <c r="B22465" s="367">
        <v>4981.7700000000004</v>
      </c>
    </row>
    <row r="22466" spans="1:2">
      <c r="A22466" s="362" t="s">
        <v>22600</v>
      </c>
      <c r="B22466" s="367">
        <v>6610.86</v>
      </c>
    </row>
    <row r="22467" spans="1:2">
      <c r="A22467" s="362" t="s">
        <v>22601</v>
      </c>
      <c r="B22467" s="367">
        <v>8009.94</v>
      </c>
    </row>
    <row r="22468" spans="1:2">
      <c r="A22468" s="362" t="s">
        <v>22602</v>
      </c>
      <c r="B22468" s="367">
        <v>9009.85</v>
      </c>
    </row>
    <row r="22469" spans="1:2">
      <c r="A22469" s="362" t="s">
        <v>22603</v>
      </c>
      <c r="B22469" s="367">
        <v>71001.289999999994</v>
      </c>
    </row>
    <row r="22470" spans="1:2">
      <c r="A22470" s="362" t="s">
        <v>22604</v>
      </c>
      <c r="B22470" s="367">
        <v>22223.25</v>
      </c>
    </row>
    <row r="22471" spans="1:2">
      <c r="A22471" s="362" t="s">
        <v>22605</v>
      </c>
      <c r="B22471" s="367">
        <v>28679.54</v>
      </c>
    </row>
    <row r="22472" spans="1:2">
      <c r="A22472" s="362" t="s">
        <v>22606</v>
      </c>
      <c r="B22472" s="367">
        <v>41726.49</v>
      </c>
    </row>
    <row r="22473" spans="1:2">
      <c r="A22473" s="362" t="s">
        <v>22607</v>
      </c>
      <c r="B22473" s="367">
        <v>5124.7700000000004</v>
      </c>
    </row>
    <row r="22474" spans="1:2">
      <c r="A22474" s="362" t="s">
        <v>22608</v>
      </c>
      <c r="B22474" s="367">
        <v>28703.46</v>
      </c>
    </row>
    <row r="22475" spans="1:2">
      <c r="A22475" s="362" t="s">
        <v>22609</v>
      </c>
      <c r="B22475" s="364">
        <v>31.39</v>
      </c>
    </row>
    <row r="22476" spans="1:2">
      <c r="A22476" s="362" t="s">
        <v>22610</v>
      </c>
      <c r="B22476" s="364">
        <v>27.8</v>
      </c>
    </row>
    <row r="22477" spans="1:2">
      <c r="A22477" s="362" t="s">
        <v>22611</v>
      </c>
      <c r="B22477" s="364">
        <v>1.62</v>
      </c>
    </row>
    <row r="22478" spans="1:2">
      <c r="A22478" s="362" t="s">
        <v>22612</v>
      </c>
      <c r="B22478" s="364">
        <v>1.46</v>
      </c>
    </row>
    <row r="22479" spans="1:2">
      <c r="A22479" s="362" t="s">
        <v>22613</v>
      </c>
      <c r="B22479" s="364">
        <v>26.5</v>
      </c>
    </row>
    <row r="22480" spans="1:2">
      <c r="A22480" s="362" t="s">
        <v>22614</v>
      </c>
      <c r="B22480" s="364">
        <v>34.83</v>
      </c>
    </row>
    <row r="22481" spans="1:2">
      <c r="A22481" s="362" t="s">
        <v>22615</v>
      </c>
      <c r="B22481" s="364">
        <v>37.799999999999997</v>
      </c>
    </row>
    <row r="22482" spans="1:2">
      <c r="A22482" s="362" t="s">
        <v>22616</v>
      </c>
      <c r="B22482" s="364">
        <v>30.78</v>
      </c>
    </row>
    <row r="22483" spans="1:2">
      <c r="A22483" s="362" t="s">
        <v>22617</v>
      </c>
      <c r="B22483" s="364">
        <v>35.78</v>
      </c>
    </row>
    <row r="22484" spans="1:2">
      <c r="A22484" s="362" t="s">
        <v>22618</v>
      </c>
      <c r="B22484" s="364">
        <v>26.5</v>
      </c>
    </row>
    <row r="22485" spans="1:2">
      <c r="A22485" s="362" t="s">
        <v>22619</v>
      </c>
      <c r="B22485" s="364">
        <v>100</v>
      </c>
    </row>
    <row r="22486" spans="1:2">
      <c r="A22486" s="362" t="s">
        <v>22620</v>
      </c>
      <c r="B22486" s="364">
        <v>101.3</v>
      </c>
    </row>
    <row r="22487" spans="1:2">
      <c r="A22487" s="362" t="s">
        <v>22621</v>
      </c>
      <c r="B22487" s="364">
        <v>100</v>
      </c>
    </row>
    <row r="22488" spans="1:2">
      <c r="A22488" s="362" t="s">
        <v>22622</v>
      </c>
      <c r="B22488" s="364">
        <v>50</v>
      </c>
    </row>
    <row r="22489" spans="1:2">
      <c r="A22489" s="362" t="s">
        <v>22623</v>
      </c>
      <c r="B22489" s="367">
        <v>1147.69</v>
      </c>
    </row>
    <row r="22490" spans="1:2">
      <c r="A22490" s="362" t="s">
        <v>22624</v>
      </c>
      <c r="B22490" s="364">
        <v>0.7</v>
      </c>
    </row>
    <row r="22491" spans="1:2">
      <c r="A22491" s="362" t="s">
        <v>22625</v>
      </c>
      <c r="B22491" s="364">
        <v>1.3</v>
      </c>
    </row>
    <row r="22492" spans="1:2">
      <c r="A22492" s="362" t="s">
        <v>22626</v>
      </c>
      <c r="B22492" s="364">
        <v>2.15</v>
      </c>
    </row>
    <row r="22493" spans="1:2">
      <c r="A22493" s="362" t="s">
        <v>22627</v>
      </c>
      <c r="B22493" s="364">
        <v>2.4700000000000002</v>
      </c>
    </row>
    <row r="22494" spans="1:2">
      <c r="A22494" s="362" t="s">
        <v>22628</v>
      </c>
      <c r="B22494" s="364">
        <v>0.76</v>
      </c>
    </row>
    <row r="22495" spans="1:2">
      <c r="A22495" s="362" t="s">
        <v>22629</v>
      </c>
      <c r="B22495" s="364">
        <v>1.43</v>
      </c>
    </row>
    <row r="22496" spans="1:2">
      <c r="A22496" s="362" t="s">
        <v>22630</v>
      </c>
      <c r="B22496" s="364">
        <v>2.2999999999999998</v>
      </c>
    </row>
    <row r="22497" spans="1:2">
      <c r="A22497" s="362" t="s">
        <v>22631</v>
      </c>
      <c r="B22497" s="364">
        <v>2.33</v>
      </c>
    </row>
    <row r="22498" spans="1:2">
      <c r="A22498" s="362" t="s">
        <v>22632</v>
      </c>
      <c r="B22498" s="364">
        <v>2.0099999999999998</v>
      </c>
    </row>
    <row r="22499" spans="1:2">
      <c r="A22499" s="362" t="s">
        <v>22633</v>
      </c>
      <c r="B22499" s="364">
        <v>3.63</v>
      </c>
    </row>
    <row r="22500" spans="1:2">
      <c r="A22500" s="362" t="s">
        <v>22634</v>
      </c>
      <c r="B22500" s="364">
        <v>2.92</v>
      </c>
    </row>
    <row r="22501" spans="1:2">
      <c r="A22501" s="362" t="s">
        <v>22635</v>
      </c>
      <c r="B22501" s="364">
        <v>0.72</v>
      </c>
    </row>
    <row r="22502" spans="1:2">
      <c r="A22502" s="362" t="s">
        <v>22636</v>
      </c>
      <c r="B22502" s="364">
        <v>436.46</v>
      </c>
    </row>
    <row r="22503" spans="1:2">
      <c r="A22503" s="362" t="s">
        <v>22637</v>
      </c>
      <c r="B22503" s="367">
        <v>1083.93</v>
      </c>
    </row>
    <row r="22504" spans="1:2">
      <c r="A22504" s="362" t="s">
        <v>22638</v>
      </c>
      <c r="B22504" s="364">
        <v>75.87</v>
      </c>
    </row>
    <row r="22505" spans="1:2">
      <c r="A22505" s="362" t="s">
        <v>22639</v>
      </c>
      <c r="B22505" s="364">
        <v>54.19</v>
      </c>
    </row>
    <row r="22506" spans="1:2">
      <c r="A22506" s="362" t="s">
        <v>22640</v>
      </c>
      <c r="B22506" s="364">
        <v>54.19</v>
      </c>
    </row>
    <row r="22507" spans="1:2">
      <c r="A22507" s="362" t="s">
        <v>22641</v>
      </c>
      <c r="B22507" s="364">
        <v>47.73</v>
      </c>
    </row>
    <row r="22508" spans="1:2">
      <c r="A22508" s="362" t="s">
        <v>22642</v>
      </c>
      <c r="B22508" s="364">
        <v>33.380000000000003</v>
      </c>
    </row>
    <row r="22509" spans="1:2">
      <c r="A22509" s="362" t="s">
        <v>22643</v>
      </c>
      <c r="B22509" s="364">
        <v>70.95</v>
      </c>
    </row>
    <row r="22510" spans="1:2">
      <c r="A22510" s="362" t="s">
        <v>22644</v>
      </c>
      <c r="B22510" s="364">
        <v>54.9</v>
      </c>
    </row>
    <row r="22511" spans="1:2">
      <c r="A22511" s="362" t="s">
        <v>22645</v>
      </c>
      <c r="B22511" s="364">
        <v>128.21</v>
      </c>
    </row>
    <row r="22512" spans="1:2">
      <c r="A22512" s="362" t="s">
        <v>22646</v>
      </c>
      <c r="B22512" s="364">
        <v>91.79</v>
      </c>
    </row>
    <row r="22513" spans="1:2">
      <c r="A22513" s="362" t="s">
        <v>22647</v>
      </c>
      <c r="B22513" s="364">
        <v>165.2</v>
      </c>
    </row>
    <row r="22514" spans="1:2">
      <c r="A22514" s="362" t="s">
        <v>22648</v>
      </c>
      <c r="B22514" s="364">
        <v>140.22999999999999</v>
      </c>
    </row>
    <row r="22515" spans="1:2">
      <c r="A22515" s="362" t="s">
        <v>22649</v>
      </c>
      <c r="B22515" s="364">
        <v>24.28</v>
      </c>
    </row>
    <row r="22516" spans="1:2">
      <c r="A22516" s="362" t="s">
        <v>22650</v>
      </c>
      <c r="B22516" s="367">
        <v>4266.72</v>
      </c>
    </row>
    <row r="22517" spans="1:2">
      <c r="A22517" s="362" t="s">
        <v>22651</v>
      </c>
      <c r="B22517" s="364">
        <v>78.540000000000006</v>
      </c>
    </row>
    <row r="22518" spans="1:2">
      <c r="A22518" s="362" t="s">
        <v>22652</v>
      </c>
      <c r="B22518" s="367">
        <v>13796.33</v>
      </c>
    </row>
    <row r="22519" spans="1:2">
      <c r="A22519" s="362" t="s">
        <v>22653</v>
      </c>
      <c r="B22519" s="364">
        <v>88.85</v>
      </c>
    </row>
    <row r="22520" spans="1:2">
      <c r="A22520" s="362" t="s">
        <v>22654</v>
      </c>
      <c r="B22520" s="367">
        <v>15607.91</v>
      </c>
    </row>
    <row r="22521" spans="1:2">
      <c r="A22521" s="362" t="s">
        <v>22655</v>
      </c>
      <c r="B22521" s="364">
        <v>111.56</v>
      </c>
    </row>
    <row r="22522" spans="1:2">
      <c r="A22522" s="362" t="s">
        <v>22656</v>
      </c>
      <c r="B22522" s="367">
        <v>19596.54</v>
      </c>
    </row>
    <row r="22523" spans="1:2">
      <c r="A22523" s="362" t="s">
        <v>22657</v>
      </c>
      <c r="B22523" s="364">
        <v>147.49</v>
      </c>
    </row>
    <row r="22524" spans="1:2">
      <c r="A22524" s="362" t="s">
        <v>22658</v>
      </c>
      <c r="B22524" s="367">
        <v>25908.36</v>
      </c>
    </row>
    <row r="22525" spans="1:2">
      <c r="A22525" s="362" t="s">
        <v>22659</v>
      </c>
      <c r="B22525" s="364">
        <v>1.27</v>
      </c>
    </row>
    <row r="22526" spans="1:2">
      <c r="A22526" s="362" t="s">
        <v>22660</v>
      </c>
      <c r="B22526" s="364">
        <v>1.7</v>
      </c>
    </row>
    <row r="22527" spans="1:2">
      <c r="A22527" s="362" t="s">
        <v>22661</v>
      </c>
      <c r="B22527" s="364">
        <v>1.9</v>
      </c>
    </row>
    <row r="22528" spans="1:2">
      <c r="A22528" s="362" t="s">
        <v>22662</v>
      </c>
      <c r="B22528" s="364">
        <v>0.52</v>
      </c>
    </row>
    <row r="22529" spans="1:2">
      <c r="A22529" s="362" t="s">
        <v>22663</v>
      </c>
      <c r="B22529" s="364">
        <v>0.95</v>
      </c>
    </row>
    <row r="22530" spans="1:2">
      <c r="A22530" s="362" t="s">
        <v>22664</v>
      </c>
      <c r="B22530" s="364">
        <v>3.52</v>
      </c>
    </row>
    <row r="22531" spans="1:2">
      <c r="A22531" s="362" t="s">
        <v>22665</v>
      </c>
      <c r="B22531" s="364">
        <v>2.4900000000000002</v>
      </c>
    </row>
    <row r="22532" spans="1:2">
      <c r="A22532" s="362" t="s">
        <v>22666</v>
      </c>
      <c r="B22532" s="364">
        <v>0.61</v>
      </c>
    </row>
    <row r="22533" spans="1:2">
      <c r="A22533" s="362" t="s">
        <v>22667</v>
      </c>
      <c r="B22533" s="364">
        <v>0.95</v>
      </c>
    </row>
    <row r="22534" spans="1:2">
      <c r="A22534" s="362" t="s">
        <v>22668</v>
      </c>
      <c r="B22534" s="364">
        <v>6.41</v>
      </c>
    </row>
    <row r="22535" spans="1:2">
      <c r="A22535" s="362" t="s">
        <v>22669</v>
      </c>
      <c r="B22535" s="364">
        <v>8.9499999999999993</v>
      </c>
    </row>
    <row r="22536" spans="1:2">
      <c r="A22536" s="362" t="s">
        <v>22670</v>
      </c>
      <c r="B22536" s="364">
        <v>1.1100000000000001</v>
      </c>
    </row>
    <row r="22537" spans="1:2">
      <c r="A22537" s="362" t="s">
        <v>22671</v>
      </c>
      <c r="B22537" s="364">
        <v>1.1200000000000001</v>
      </c>
    </row>
    <row r="22538" spans="1:2">
      <c r="A22538" s="362" t="s">
        <v>22672</v>
      </c>
      <c r="B22538" s="364">
        <v>13.34</v>
      </c>
    </row>
    <row r="22539" spans="1:2">
      <c r="A22539" s="362" t="s">
        <v>22673</v>
      </c>
      <c r="B22539" s="364">
        <v>15.81</v>
      </c>
    </row>
    <row r="22540" spans="1:2">
      <c r="A22540" s="362" t="s">
        <v>22674</v>
      </c>
      <c r="B22540" s="364">
        <v>17.739999999999998</v>
      </c>
    </row>
    <row r="22541" spans="1:2">
      <c r="A22541" s="362" t="s">
        <v>22675</v>
      </c>
      <c r="B22541" s="364">
        <v>27.04</v>
      </c>
    </row>
    <row r="22542" spans="1:2">
      <c r="A22542" s="362" t="s">
        <v>22676</v>
      </c>
      <c r="B22542" s="367">
        <v>4752.8</v>
      </c>
    </row>
    <row r="22543" spans="1:2">
      <c r="A22543" s="362" t="s">
        <v>22677</v>
      </c>
      <c r="B22543" s="364">
        <v>68.95</v>
      </c>
    </row>
    <row r="22544" spans="1:2">
      <c r="A22544" s="362" t="s">
        <v>22678</v>
      </c>
      <c r="B22544" s="364">
        <v>32.4</v>
      </c>
    </row>
    <row r="22545" spans="1:2">
      <c r="A22545" s="362" t="s">
        <v>22679</v>
      </c>
      <c r="B22545" s="364">
        <v>45</v>
      </c>
    </row>
    <row r="22546" spans="1:2">
      <c r="A22546" s="362" t="s">
        <v>22680</v>
      </c>
      <c r="B22546" s="364">
        <v>18.28</v>
      </c>
    </row>
    <row r="22547" spans="1:2">
      <c r="A22547" s="362" t="s">
        <v>22681</v>
      </c>
      <c r="B22547" s="367">
        <v>3212.3</v>
      </c>
    </row>
    <row r="22548" spans="1:2">
      <c r="A22548" s="362" t="s">
        <v>22682</v>
      </c>
      <c r="B22548" s="364">
        <v>17.68</v>
      </c>
    </row>
    <row r="22549" spans="1:2">
      <c r="A22549" s="362" t="s">
        <v>22683</v>
      </c>
      <c r="B22549" s="367">
        <v>3107</v>
      </c>
    </row>
    <row r="22550" spans="1:2">
      <c r="A22550" s="362" t="s">
        <v>22684</v>
      </c>
      <c r="B22550" s="364">
        <v>19.18</v>
      </c>
    </row>
    <row r="22551" spans="1:2">
      <c r="A22551" s="362" t="s">
        <v>22685</v>
      </c>
      <c r="B22551" s="367">
        <v>3369.77</v>
      </c>
    </row>
    <row r="22552" spans="1:2">
      <c r="A22552" s="362" t="s">
        <v>22686</v>
      </c>
      <c r="B22552" s="364">
        <v>21.1</v>
      </c>
    </row>
    <row r="22553" spans="1:2">
      <c r="A22553" s="362" t="s">
        <v>22687</v>
      </c>
      <c r="B22553" s="367">
        <v>3708.77</v>
      </c>
    </row>
    <row r="22554" spans="1:2">
      <c r="A22554" s="362" t="s">
        <v>22688</v>
      </c>
      <c r="B22554" s="364">
        <v>27.87</v>
      </c>
    </row>
    <row r="22555" spans="1:2">
      <c r="A22555" s="362" t="s">
        <v>22689</v>
      </c>
      <c r="B22555" s="367">
        <v>4898.01</v>
      </c>
    </row>
    <row r="22556" spans="1:2">
      <c r="A22556" s="362" t="s">
        <v>22690</v>
      </c>
      <c r="B22556" s="364">
        <v>19.670000000000002</v>
      </c>
    </row>
    <row r="22557" spans="1:2">
      <c r="A22557" s="362" t="s">
        <v>22691</v>
      </c>
      <c r="B22557" s="367">
        <v>3458.79</v>
      </c>
    </row>
    <row r="22558" spans="1:2">
      <c r="A22558" s="362" t="s">
        <v>22692</v>
      </c>
      <c r="B22558" s="364">
        <v>17.68</v>
      </c>
    </row>
    <row r="22559" spans="1:2">
      <c r="A22559" s="362" t="s">
        <v>22693</v>
      </c>
      <c r="B22559" s="367">
        <v>3107</v>
      </c>
    </row>
    <row r="22560" spans="1:2">
      <c r="A22560" s="362" t="s">
        <v>22694</v>
      </c>
      <c r="B22560" s="364">
        <v>20.16</v>
      </c>
    </row>
    <row r="22561" spans="1:2">
      <c r="A22561" s="362" t="s">
        <v>22695</v>
      </c>
      <c r="B22561" s="367">
        <v>3541.72</v>
      </c>
    </row>
    <row r="22562" spans="1:2">
      <c r="A22562" s="362" t="s">
        <v>22696</v>
      </c>
      <c r="B22562" s="364">
        <v>10.210000000000001</v>
      </c>
    </row>
    <row r="22563" spans="1:2">
      <c r="A22563" s="362" t="s">
        <v>22697</v>
      </c>
      <c r="B22563" s="367">
        <v>1796.41</v>
      </c>
    </row>
    <row r="22564" spans="1:2">
      <c r="A22564" s="362" t="s">
        <v>22698</v>
      </c>
      <c r="B22564" s="364">
        <v>37.33</v>
      </c>
    </row>
    <row r="22565" spans="1:2">
      <c r="A22565" s="362" t="s">
        <v>22699</v>
      </c>
      <c r="B22565" s="367">
        <v>6559.09</v>
      </c>
    </row>
    <row r="22566" spans="1:2">
      <c r="A22566" s="362" t="s">
        <v>22700</v>
      </c>
      <c r="B22566" s="364">
        <v>46.62</v>
      </c>
    </row>
    <row r="22567" spans="1:2">
      <c r="A22567" s="362" t="s">
        <v>22701</v>
      </c>
      <c r="B22567" s="364">
        <v>26.99</v>
      </c>
    </row>
    <row r="22568" spans="1:2">
      <c r="A22568" s="362" t="s">
        <v>22702</v>
      </c>
      <c r="B22568" s="367">
        <v>4744.96</v>
      </c>
    </row>
    <row r="22569" spans="1:2">
      <c r="A22569" s="362" t="s">
        <v>22703</v>
      </c>
      <c r="B22569" s="364">
        <v>439.17</v>
      </c>
    </row>
    <row r="22570" spans="1:2">
      <c r="A22570" s="362" t="s">
        <v>22704</v>
      </c>
      <c r="B22570" s="364">
        <v>607.91999999999996</v>
      </c>
    </row>
    <row r="22571" spans="1:2">
      <c r="A22571" s="362" t="s">
        <v>22705</v>
      </c>
      <c r="B22571" s="364">
        <v>739.16</v>
      </c>
    </row>
    <row r="22572" spans="1:2">
      <c r="A22572" s="362" t="s">
        <v>22706</v>
      </c>
      <c r="B22572" s="364">
        <v>662.33</v>
      </c>
    </row>
    <row r="22573" spans="1:2">
      <c r="A22573" s="362" t="s">
        <v>22707</v>
      </c>
      <c r="B22573" s="364">
        <v>234.95</v>
      </c>
    </row>
    <row r="22574" spans="1:2">
      <c r="A22574" s="362" t="s">
        <v>22708</v>
      </c>
      <c r="B22574" s="364">
        <v>258.18</v>
      </c>
    </row>
    <row r="22575" spans="1:2">
      <c r="A22575" s="362" t="s">
        <v>22709</v>
      </c>
      <c r="B22575" s="364">
        <v>520.59</v>
      </c>
    </row>
    <row r="22576" spans="1:2">
      <c r="A22576" s="362" t="s">
        <v>22710</v>
      </c>
      <c r="B22576" s="364">
        <v>17.829999999999998</v>
      </c>
    </row>
    <row r="22577" spans="1:2">
      <c r="A22577" s="362" t="s">
        <v>22711</v>
      </c>
      <c r="B22577" s="364">
        <v>6.59</v>
      </c>
    </row>
    <row r="22578" spans="1:2">
      <c r="A22578" s="362" t="s">
        <v>22712</v>
      </c>
      <c r="B22578" s="364">
        <v>274.89999999999998</v>
      </c>
    </row>
    <row r="22579" spans="1:2">
      <c r="A22579" s="362" t="s">
        <v>22713</v>
      </c>
      <c r="B22579" s="364">
        <v>344.59</v>
      </c>
    </row>
    <row r="22580" spans="1:2">
      <c r="A22580" s="362" t="s">
        <v>22714</v>
      </c>
      <c r="B22580" s="364">
        <v>776.53</v>
      </c>
    </row>
    <row r="22581" spans="1:2">
      <c r="A22581" s="362" t="s">
        <v>22715</v>
      </c>
      <c r="B22581" s="364">
        <v>868.97</v>
      </c>
    </row>
    <row r="22582" spans="1:2">
      <c r="A22582" s="362" t="s">
        <v>22716</v>
      </c>
      <c r="B22582" s="364">
        <v>420.99</v>
      </c>
    </row>
    <row r="22583" spans="1:2">
      <c r="A22583" s="362" t="s">
        <v>22717</v>
      </c>
      <c r="B22583" s="364">
        <v>249.9</v>
      </c>
    </row>
    <row r="22584" spans="1:2">
      <c r="A22584" s="362" t="s">
        <v>22718</v>
      </c>
      <c r="B22584" s="364">
        <v>332.3</v>
      </c>
    </row>
    <row r="22585" spans="1:2">
      <c r="A22585" s="362" t="s">
        <v>22719</v>
      </c>
      <c r="B22585" s="364">
        <v>481.45</v>
      </c>
    </row>
    <row r="22586" spans="1:2">
      <c r="A22586" s="362" t="s">
        <v>22720</v>
      </c>
      <c r="B22586" s="364">
        <v>244.28</v>
      </c>
    </row>
    <row r="22587" spans="1:2">
      <c r="A22587" s="362" t="s">
        <v>22721</v>
      </c>
      <c r="B22587" s="364">
        <v>290.47000000000003</v>
      </c>
    </row>
    <row r="22588" spans="1:2">
      <c r="A22588" s="362" t="s">
        <v>22722</v>
      </c>
      <c r="B22588" s="364">
        <v>678.8</v>
      </c>
    </row>
    <row r="22589" spans="1:2">
      <c r="A22589" s="362" t="s">
        <v>22723</v>
      </c>
      <c r="B22589" s="367">
        <v>1081.54</v>
      </c>
    </row>
    <row r="22590" spans="1:2">
      <c r="A22590" s="362" t="s">
        <v>22724</v>
      </c>
      <c r="B22590" s="367">
        <v>1355.1</v>
      </c>
    </row>
    <row r="22591" spans="1:2">
      <c r="A22591" s="362" t="s">
        <v>22725</v>
      </c>
      <c r="B22591" s="364">
        <v>304.8</v>
      </c>
    </row>
    <row r="22592" spans="1:2">
      <c r="A22592" s="362" t="s">
        <v>22726</v>
      </c>
      <c r="B22592" s="364">
        <v>519.65</v>
      </c>
    </row>
    <row r="22593" spans="1:2">
      <c r="A22593" s="362" t="s">
        <v>22727</v>
      </c>
      <c r="B22593" s="367">
        <v>1197.21</v>
      </c>
    </row>
    <row r="22594" spans="1:2">
      <c r="A22594" s="362" t="s">
        <v>22728</v>
      </c>
      <c r="B22594" s="364">
        <v>9.7100000000000009</v>
      </c>
    </row>
    <row r="22595" spans="1:2">
      <c r="A22595" s="362" t="s">
        <v>22729</v>
      </c>
      <c r="B22595" s="367">
        <v>1363.67</v>
      </c>
    </row>
    <row r="22596" spans="1:2">
      <c r="A22596" s="362" t="s">
        <v>22730</v>
      </c>
      <c r="B22596" s="367">
        <v>1504.27</v>
      </c>
    </row>
    <row r="22597" spans="1:2">
      <c r="A22597" s="362" t="s">
        <v>22731</v>
      </c>
      <c r="B22597" s="364">
        <v>607.86</v>
      </c>
    </row>
    <row r="22598" spans="1:2">
      <c r="A22598" s="362" t="s">
        <v>22732</v>
      </c>
      <c r="B22598" s="364">
        <v>928.37</v>
      </c>
    </row>
    <row r="22599" spans="1:2">
      <c r="A22599" s="362" t="s">
        <v>22733</v>
      </c>
      <c r="B22599" s="364">
        <v>994.37</v>
      </c>
    </row>
    <row r="22600" spans="1:2">
      <c r="A22600" s="362" t="s">
        <v>22745</v>
      </c>
      <c r="B22600" s="364">
        <v>12.13</v>
      </c>
    </row>
    <row r="22601" spans="1:2">
      <c r="A22601" s="362" t="s">
        <v>22746</v>
      </c>
      <c r="B22601" s="364">
        <v>5.75</v>
      </c>
    </row>
    <row r="22602" spans="1:2">
      <c r="A22602" s="362" t="s">
        <v>22747</v>
      </c>
      <c r="B22602" s="364">
        <v>20.98</v>
      </c>
    </row>
    <row r="22603" spans="1:2">
      <c r="A22603" s="362" t="s">
        <v>22748</v>
      </c>
      <c r="B22603" s="364">
        <v>14.87</v>
      </c>
    </row>
    <row r="22604" spans="1:2">
      <c r="A22604" s="362" t="s">
        <v>22749</v>
      </c>
      <c r="B22604" s="364">
        <v>46.67</v>
      </c>
    </row>
    <row r="22605" spans="1:2">
      <c r="A22605" s="362" t="s">
        <v>22750</v>
      </c>
      <c r="B22605" s="364">
        <v>23.15</v>
      </c>
    </row>
    <row r="22606" spans="1:2">
      <c r="A22606" s="362" t="s">
        <v>22751</v>
      </c>
      <c r="B22606" s="364">
        <v>34.799999999999997</v>
      </c>
    </row>
    <row r="22607" spans="1:2">
      <c r="A22607" s="362" t="s">
        <v>22752</v>
      </c>
      <c r="B22607" s="364">
        <v>62.63</v>
      </c>
    </row>
    <row r="22608" spans="1:2">
      <c r="A22608" s="362" t="s">
        <v>22753</v>
      </c>
      <c r="B22608" s="364">
        <v>124</v>
      </c>
    </row>
    <row r="22609" spans="1:2">
      <c r="A22609" s="362" t="s">
        <v>22754</v>
      </c>
      <c r="B22609" s="364">
        <v>31</v>
      </c>
    </row>
    <row r="22610" spans="1:2">
      <c r="A22610" s="362" t="s">
        <v>22755</v>
      </c>
      <c r="B22610" s="364">
        <v>38.78</v>
      </c>
    </row>
    <row r="22611" spans="1:2">
      <c r="A22611" s="362" t="s">
        <v>22756</v>
      </c>
      <c r="B22611" s="364">
        <v>46.44</v>
      </c>
    </row>
    <row r="22612" spans="1:2">
      <c r="A22612" s="362" t="s">
        <v>22734</v>
      </c>
      <c r="B22612" s="364">
        <v>230.17</v>
      </c>
    </row>
    <row r="22613" spans="1:2">
      <c r="A22613" s="362" t="s">
        <v>22735</v>
      </c>
      <c r="B22613" s="364">
        <v>264.14999999999998</v>
      </c>
    </row>
    <row r="22614" spans="1:2">
      <c r="A22614" s="362" t="s">
        <v>22736</v>
      </c>
      <c r="B22614" s="364">
        <v>285.81</v>
      </c>
    </row>
    <row r="22615" spans="1:2">
      <c r="A22615" s="362" t="s">
        <v>22737</v>
      </c>
      <c r="B22615" s="364">
        <v>101.33</v>
      </c>
    </row>
    <row r="22616" spans="1:2">
      <c r="A22616" s="362" t="s">
        <v>22738</v>
      </c>
      <c r="B22616" s="364">
        <v>112.54</v>
      </c>
    </row>
    <row r="22617" spans="1:2">
      <c r="A22617" s="362" t="s">
        <v>22739</v>
      </c>
      <c r="B22617" s="364">
        <v>120</v>
      </c>
    </row>
    <row r="22618" spans="1:2">
      <c r="A22618" s="362" t="s">
        <v>22740</v>
      </c>
      <c r="B22618" s="364">
        <v>125.72</v>
      </c>
    </row>
    <row r="22619" spans="1:2">
      <c r="A22619" s="362" t="s">
        <v>22741</v>
      </c>
      <c r="B22619" s="364">
        <v>136.26</v>
      </c>
    </row>
    <row r="22620" spans="1:2">
      <c r="A22620" s="362" t="s">
        <v>22742</v>
      </c>
      <c r="B22620" s="364">
        <v>156.24</v>
      </c>
    </row>
    <row r="22621" spans="1:2">
      <c r="A22621" s="362" t="s">
        <v>22743</v>
      </c>
      <c r="B22621" s="364">
        <v>169</v>
      </c>
    </row>
    <row r="22622" spans="1:2">
      <c r="A22622" s="362" t="s">
        <v>22744</v>
      </c>
      <c r="B22622" s="364">
        <v>176.97</v>
      </c>
    </row>
    <row r="22623" spans="1:2">
      <c r="A22623" s="362" t="s">
        <v>22757</v>
      </c>
      <c r="B22623" s="364">
        <v>296.73</v>
      </c>
    </row>
    <row r="22624" spans="1:2">
      <c r="A22624" s="362" t="s">
        <v>22758</v>
      </c>
      <c r="B22624" s="364">
        <v>59.57</v>
      </c>
    </row>
    <row r="22625" spans="1:2">
      <c r="A22625" s="362" t="s">
        <v>22759</v>
      </c>
      <c r="B22625" s="364">
        <v>65.33</v>
      </c>
    </row>
    <row r="22626" spans="1:2">
      <c r="A22626" s="362" t="s">
        <v>22760</v>
      </c>
      <c r="B22626" s="364">
        <v>14.28</v>
      </c>
    </row>
    <row r="22627" spans="1:2">
      <c r="A22627" s="362" t="s">
        <v>28162</v>
      </c>
      <c r="B22627" s="364">
        <v>5.17</v>
      </c>
    </row>
    <row r="22628" spans="1:2">
      <c r="A22628" s="362" t="s">
        <v>22761</v>
      </c>
      <c r="B22628" s="367">
        <v>619648.43000000005</v>
      </c>
    </row>
    <row r="22629" spans="1:2">
      <c r="A22629" s="362" t="s">
        <v>22762</v>
      </c>
      <c r="B22629" s="364">
        <v>265.63</v>
      </c>
    </row>
    <row r="22630" spans="1:2">
      <c r="A22630" s="362" t="s">
        <v>22763</v>
      </c>
      <c r="B22630" s="364">
        <v>164.51</v>
      </c>
    </row>
    <row r="22631" spans="1:2">
      <c r="A22631" s="362" t="s">
        <v>22764</v>
      </c>
      <c r="B22631" s="364">
        <v>354.74</v>
      </c>
    </row>
    <row r="22632" spans="1:2">
      <c r="A22632" s="362" t="s">
        <v>22765</v>
      </c>
      <c r="B22632" s="364">
        <v>205.64</v>
      </c>
    </row>
    <row r="22633" spans="1:2">
      <c r="A22633" s="362" t="s">
        <v>22766</v>
      </c>
      <c r="B22633" s="364">
        <v>260.76</v>
      </c>
    </row>
    <row r="22634" spans="1:2">
      <c r="A22634" s="362" t="s">
        <v>22767</v>
      </c>
      <c r="B22634" s="364">
        <v>2.29</v>
      </c>
    </row>
    <row r="22635" spans="1:2">
      <c r="A22635" s="362" t="s">
        <v>22768</v>
      </c>
      <c r="B22635" s="367">
        <v>4703.5</v>
      </c>
    </row>
    <row r="22636" spans="1:2">
      <c r="A22636" s="362" t="s">
        <v>22769</v>
      </c>
      <c r="B22636" s="367">
        <v>6414.29</v>
      </c>
    </row>
    <row r="22637" spans="1:2">
      <c r="A22637" s="362" t="s">
        <v>22770</v>
      </c>
      <c r="B22637" s="367">
        <v>5883.36</v>
      </c>
    </row>
    <row r="22638" spans="1:2">
      <c r="A22638" s="362" t="s">
        <v>22771</v>
      </c>
      <c r="B22638" s="367">
        <v>25590.22</v>
      </c>
    </row>
    <row r="22639" spans="1:2">
      <c r="A22639" s="362" t="s">
        <v>22772</v>
      </c>
      <c r="B22639" s="367">
        <v>5381.12</v>
      </c>
    </row>
    <row r="22640" spans="1:2">
      <c r="A22640" s="362" t="s">
        <v>22773</v>
      </c>
      <c r="B22640" s="367">
        <v>19132.88</v>
      </c>
    </row>
    <row r="22641" spans="1:2">
      <c r="A22641" s="362" t="s">
        <v>22774</v>
      </c>
      <c r="B22641" s="367">
        <v>23254.42</v>
      </c>
    </row>
    <row r="22642" spans="1:2">
      <c r="A22642" s="362" t="s">
        <v>22775</v>
      </c>
      <c r="B22642" s="364">
        <v>25.2</v>
      </c>
    </row>
    <row r="22643" spans="1:2">
      <c r="A22643" s="362" t="s">
        <v>22776</v>
      </c>
      <c r="B22643" s="367">
        <v>4427.0600000000004</v>
      </c>
    </row>
    <row r="22644" spans="1:2">
      <c r="A22644" s="362" t="s">
        <v>22777</v>
      </c>
      <c r="B22644" s="364">
        <v>21.9</v>
      </c>
    </row>
    <row r="22645" spans="1:2">
      <c r="A22645" s="362" t="s">
        <v>22778</v>
      </c>
      <c r="B22645" s="364">
        <v>24.76</v>
      </c>
    </row>
    <row r="22646" spans="1:2">
      <c r="A22646" s="362" t="s">
        <v>22779</v>
      </c>
      <c r="B22646" s="364">
        <v>1.07</v>
      </c>
    </row>
    <row r="22647" spans="1:2">
      <c r="A22647" s="362" t="s">
        <v>22780</v>
      </c>
      <c r="B22647" s="364">
        <v>2.63</v>
      </c>
    </row>
    <row r="22648" spans="1:2">
      <c r="A22648" s="362" t="s">
        <v>22781</v>
      </c>
      <c r="B22648" s="364">
        <v>3.27</v>
      </c>
    </row>
    <row r="22649" spans="1:2">
      <c r="A22649" s="362" t="s">
        <v>22782</v>
      </c>
      <c r="B22649" s="364">
        <v>2.0699999999999998</v>
      </c>
    </row>
    <row r="22650" spans="1:2">
      <c r="A22650" s="362" t="s">
        <v>22783</v>
      </c>
      <c r="B22650" s="364">
        <v>0.92</v>
      </c>
    </row>
    <row r="22651" spans="1:2">
      <c r="A22651" s="362" t="s">
        <v>22784</v>
      </c>
      <c r="B22651" s="364">
        <v>0.72</v>
      </c>
    </row>
    <row r="22652" spans="1:2">
      <c r="A22652" s="362" t="s">
        <v>22785</v>
      </c>
      <c r="B22652" s="364">
        <v>0.8</v>
      </c>
    </row>
    <row r="22653" spans="1:2">
      <c r="A22653" s="362" t="s">
        <v>22786</v>
      </c>
      <c r="B22653" s="364">
        <v>1.1100000000000001</v>
      </c>
    </row>
    <row r="22654" spans="1:2">
      <c r="A22654" s="362" t="s">
        <v>22830</v>
      </c>
      <c r="B22654" s="364">
        <v>110.28</v>
      </c>
    </row>
    <row r="22655" spans="1:2">
      <c r="A22655" s="362" t="s">
        <v>22831</v>
      </c>
      <c r="B22655" s="364">
        <v>65.180000000000007</v>
      </c>
    </row>
    <row r="22656" spans="1:2">
      <c r="A22656" s="362" t="s">
        <v>22787</v>
      </c>
      <c r="B22656" s="364">
        <v>3.9</v>
      </c>
    </row>
    <row r="22657" spans="1:2">
      <c r="A22657" s="362" t="s">
        <v>22788</v>
      </c>
      <c r="B22657" s="364">
        <v>3.97</v>
      </c>
    </row>
    <row r="22658" spans="1:2">
      <c r="A22658" s="362" t="s">
        <v>22789</v>
      </c>
      <c r="B22658" s="364">
        <v>4.16</v>
      </c>
    </row>
    <row r="22659" spans="1:2">
      <c r="A22659" s="362" t="s">
        <v>22790</v>
      </c>
      <c r="B22659" s="364">
        <v>4.4000000000000004</v>
      </c>
    </row>
    <row r="22660" spans="1:2">
      <c r="A22660" s="362" t="s">
        <v>22791</v>
      </c>
      <c r="B22660" s="364">
        <v>3.25</v>
      </c>
    </row>
    <row r="22661" spans="1:2">
      <c r="A22661" s="362" t="s">
        <v>22792</v>
      </c>
      <c r="B22661" s="364">
        <v>3.42</v>
      </c>
    </row>
    <row r="22662" spans="1:2">
      <c r="A22662" s="362" t="s">
        <v>22793</v>
      </c>
      <c r="B22662" s="364">
        <v>3.62</v>
      </c>
    </row>
    <row r="22663" spans="1:2">
      <c r="A22663" s="362" t="s">
        <v>22794</v>
      </c>
      <c r="B22663" s="364">
        <v>3.29</v>
      </c>
    </row>
    <row r="22664" spans="1:2">
      <c r="A22664" s="362" t="s">
        <v>22795</v>
      </c>
      <c r="B22664" s="364">
        <v>4.28</v>
      </c>
    </row>
    <row r="22665" spans="1:2">
      <c r="A22665" s="362" t="s">
        <v>22796</v>
      </c>
      <c r="B22665" s="364">
        <v>4.4000000000000004</v>
      </c>
    </row>
    <row r="22666" spans="1:2">
      <c r="A22666" s="362" t="s">
        <v>22797</v>
      </c>
      <c r="B22666" s="364">
        <v>4.78</v>
      </c>
    </row>
    <row r="22667" spans="1:2">
      <c r="A22667" s="362" t="s">
        <v>22798</v>
      </c>
      <c r="B22667" s="364">
        <v>3.59</v>
      </c>
    </row>
    <row r="22668" spans="1:2">
      <c r="A22668" s="362" t="s">
        <v>22799</v>
      </c>
      <c r="B22668" s="364">
        <v>3.63</v>
      </c>
    </row>
    <row r="22669" spans="1:2">
      <c r="A22669" s="362" t="s">
        <v>22800</v>
      </c>
      <c r="B22669" s="364">
        <v>3.82</v>
      </c>
    </row>
    <row r="22670" spans="1:2">
      <c r="A22670" s="362" t="s">
        <v>22801</v>
      </c>
      <c r="B22670" s="364">
        <v>5.04</v>
      </c>
    </row>
    <row r="22671" spans="1:2">
      <c r="A22671" s="362" t="s">
        <v>22802</v>
      </c>
      <c r="B22671" s="364">
        <v>5.57</v>
      </c>
    </row>
    <row r="22672" spans="1:2">
      <c r="A22672" s="362" t="s">
        <v>22803</v>
      </c>
      <c r="B22672" s="364">
        <v>5.81</v>
      </c>
    </row>
    <row r="22673" spans="1:2">
      <c r="A22673" s="362" t="s">
        <v>22804</v>
      </c>
      <c r="B22673" s="364">
        <v>6.3</v>
      </c>
    </row>
    <row r="22674" spans="1:2">
      <c r="A22674" s="362" t="s">
        <v>22805</v>
      </c>
      <c r="B22674" s="364">
        <v>6.72</v>
      </c>
    </row>
    <row r="22675" spans="1:2">
      <c r="A22675" s="362" t="s">
        <v>22806</v>
      </c>
      <c r="B22675" s="364">
        <v>4.5</v>
      </c>
    </row>
    <row r="22676" spans="1:2">
      <c r="A22676" s="362" t="s">
        <v>22807</v>
      </c>
      <c r="B22676" s="364">
        <v>5.0199999999999996</v>
      </c>
    </row>
    <row r="22677" spans="1:2">
      <c r="A22677" s="362" t="s">
        <v>22808</v>
      </c>
      <c r="B22677" s="364">
        <v>2.5</v>
      </c>
    </row>
    <row r="22678" spans="1:2">
      <c r="A22678" s="362" t="s">
        <v>28163</v>
      </c>
      <c r="B22678" s="364">
        <v>14.74</v>
      </c>
    </row>
    <row r="22679" spans="1:2">
      <c r="A22679" s="362" t="s">
        <v>22809</v>
      </c>
      <c r="B22679" s="364">
        <v>8.11</v>
      </c>
    </row>
    <row r="22680" spans="1:2">
      <c r="A22680" s="362" t="s">
        <v>22810</v>
      </c>
      <c r="B22680" s="364">
        <v>56.07</v>
      </c>
    </row>
    <row r="22681" spans="1:2">
      <c r="A22681" s="362" t="s">
        <v>22811</v>
      </c>
      <c r="B22681" s="364">
        <v>41.12</v>
      </c>
    </row>
    <row r="22682" spans="1:2">
      <c r="A22682" s="362" t="s">
        <v>22812</v>
      </c>
      <c r="B22682" s="364">
        <v>813.39</v>
      </c>
    </row>
    <row r="22683" spans="1:2">
      <c r="A22683" s="362" t="s">
        <v>22813</v>
      </c>
      <c r="B22683" s="364">
        <v>2.57</v>
      </c>
    </row>
    <row r="22684" spans="1:2">
      <c r="A22684" s="362" t="s">
        <v>22814</v>
      </c>
      <c r="B22684" s="364">
        <v>2.86</v>
      </c>
    </row>
    <row r="22685" spans="1:2">
      <c r="A22685" s="362" t="s">
        <v>22815</v>
      </c>
      <c r="B22685" s="364">
        <v>3.27</v>
      </c>
    </row>
    <row r="22686" spans="1:2">
      <c r="A22686" s="362" t="s">
        <v>22816</v>
      </c>
      <c r="B22686" s="364">
        <v>4.1500000000000004</v>
      </c>
    </row>
    <row r="22687" spans="1:2">
      <c r="A22687" s="362" t="s">
        <v>22817</v>
      </c>
      <c r="B22687" s="364">
        <v>78.58</v>
      </c>
    </row>
    <row r="22688" spans="1:2">
      <c r="A22688" s="362" t="s">
        <v>22818</v>
      </c>
      <c r="B22688" s="364">
        <v>115.42</v>
      </c>
    </row>
    <row r="22689" spans="1:2">
      <c r="A22689" s="362" t="s">
        <v>22819</v>
      </c>
      <c r="B22689" s="364">
        <v>176.81</v>
      </c>
    </row>
    <row r="22690" spans="1:2">
      <c r="A22690" s="362" t="s">
        <v>22820</v>
      </c>
      <c r="B22690" s="364">
        <v>3.15</v>
      </c>
    </row>
    <row r="22691" spans="1:2">
      <c r="A22691" s="362" t="s">
        <v>22821</v>
      </c>
      <c r="B22691" s="364">
        <v>3.9</v>
      </c>
    </row>
    <row r="22692" spans="1:2">
      <c r="A22692" s="362" t="s">
        <v>22822</v>
      </c>
      <c r="B22692" s="364">
        <v>2.52</v>
      </c>
    </row>
    <row r="22693" spans="1:2">
      <c r="A22693" s="362" t="s">
        <v>22823</v>
      </c>
      <c r="B22693" s="364">
        <v>21.64</v>
      </c>
    </row>
    <row r="22694" spans="1:2">
      <c r="A22694" s="362" t="s">
        <v>22824</v>
      </c>
      <c r="B22694" s="364">
        <v>21.02</v>
      </c>
    </row>
    <row r="22695" spans="1:2">
      <c r="A22695" s="362" t="s">
        <v>22825</v>
      </c>
      <c r="B22695" s="364">
        <v>2.2400000000000002</v>
      </c>
    </row>
    <row r="22696" spans="1:2">
      <c r="A22696" s="362" t="s">
        <v>22826</v>
      </c>
      <c r="B22696" s="364">
        <v>2.72</v>
      </c>
    </row>
    <row r="22697" spans="1:2">
      <c r="A22697" s="362" t="s">
        <v>22827</v>
      </c>
      <c r="B22697" s="364">
        <v>2.93</v>
      </c>
    </row>
    <row r="22698" spans="1:2">
      <c r="A22698" s="362" t="s">
        <v>22828</v>
      </c>
      <c r="B22698" s="364">
        <v>2.68</v>
      </c>
    </row>
    <row r="22699" spans="1:2">
      <c r="A22699" s="362" t="s">
        <v>22829</v>
      </c>
      <c r="B22699" s="364">
        <v>3.63</v>
      </c>
    </row>
    <row r="22700" spans="1:2">
      <c r="A22700" s="362" t="s">
        <v>22832</v>
      </c>
      <c r="B22700" s="364">
        <v>57.43</v>
      </c>
    </row>
    <row r="22701" spans="1:2">
      <c r="A22701" s="362" t="s">
        <v>22833</v>
      </c>
      <c r="B22701" s="364">
        <v>129.22</v>
      </c>
    </row>
    <row r="22702" spans="1:2">
      <c r="A22702" s="362" t="s">
        <v>22834</v>
      </c>
      <c r="B22702" s="364">
        <v>82.56</v>
      </c>
    </row>
    <row r="22703" spans="1:2">
      <c r="A22703" s="362" t="s">
        <v>22835</v>
      </c>
      <c r="B22703" s="364">
        <v>68.5</v>
      </c>
    </row>
    <row r="22704" spans="1:2">
      <c r="A22704" s="362" t="s">
        <v>22836</v>
      </c>
      <c r="B22704" s="364">
        <v>80.760000000000005</v>
      </c>
    </row>
    <row r="22705" spans="1:2">
      <c r="A22705" s="362" t="s">
        <v>22837</v>
      </c>
      <c r="B22705" s="364">
        <v>62.81</v>
      </c>
    </row>
    <row r="22706" spans="1:2">
      <c r="A22706" s="362" t="s">
        <v>22838</v>
      </c>
      <c r="B22706" s="364">
        <v>54.23</v>
      </c>
    </row>
    <row r="22707" spans="1:2">
      <c r="A22707" s="362" t="s">
        <v>22839</v>
      </c>
      <c r="B22707" s="364">
        <v>75.38</v>
      </c>
    </row>
    <row r="22708" spans="1:2">
      <c r="A22708" s="362" t="s">
        <v>22840</v>
      </c>
      <c r="B22708" s="364">
        <v>55.37</v>
      </c>
    </row>
    <row r="22709" spans="1:2">
      <c r="A22709" s="362" t="s">
        <v>22841</v>
      </c>
      <c r="B22709" s="364">
        <v>82.56</v>
      </c>
    </row>
    <row r="22710" spans="1:2">
      <c r="A22710" s="362" t="s">
        <v>22842</v>
      </c>
      <c r="B22710" s="364">
        <v>54.61</v>
      </c>
    </row>
    <row r="22711" spans="1:2">
      <c r="A22711" s="362" t="s">
        <v>22843</v>
      </c>
      <c r="B22711" s="364">
        <v>68.790000000000006</v>
      </c>
    </row>
    <row r="22712" spans="1:2">
      <c r="A22712" s="362" t="s">
        <v>22844</v>
      </c>
      <c r="B22712" s="364">
        <v>22.83</v>
      </c>
    </row>
    <row r="22713" spans="1:2">
      <c r="A22713" s="362" t="s">
        <v>22845</v>
      </c>
      <c r="B22713" s="364">
        <v>4.91</v>
      </c>
    </row>
    <row r="22714" spans="1:2">
      <c r="A22714" s="362" t="s">
        <v>22846</v>
      </c>
      <c r="B22714" s="364">
        <v>302.75</v>
      </c>
    </row>
    <row r="22715" spans="1:2">
      <c r="A22715" s="362" t="s">
        <v>22847</v>
      </c>
      <c r="B22715" s="367">
        <v>2306.6</v>
      </c>
    </row>
    <row r="22716" spans="1:2">
      <c r="A22716" s="362" t="s">
        <v>22848</v>
      </c>
      <c r="B22716" s="367">
        <v>1939.43</v>
      </c>
    </row>
    <row r="22717" spans="1:2">
      <c r="A22717" s="362" t="s">
        <v>22849</v>
      </c>
      <c r="B22717" s="364">
        <v>790.34</v>
      </c>
    </row>
    <row r="22718" spans="1:2">
      <c r="A22718" s="362" t="s">
        <v>22850</v>
      </c>
      <c r="B22718" s="367">
        <v>11420.34</v>
      </c>
    </row>
    <row r="22719" spans="1:2">
      <c r="A22719" s="362" t="s">
        <v>22851</v>
      </c>
      <c r="B22719" s="364">
        <v>769.19</v>
      </c>
    </row>
    <row r="22720" spans="1:2">
      <c r="A22720" s="362" t="s">
        <v>22852</v>
      </c>
      <c r="B22720" s="367">
        <v>1200.3800000000001</v>
      </c>
    </row>
    <row r="22721" spans="1:2">
      <c r="A22721" s="362" t="s">
        <v>22853</v>
      </c>
      <c r="B22721" s="367">
        <v>1314.28</v>
      </c>
    </row>
    <row r="22722" spans="1:2">
      <c r="A22722" s="362" t="s">
        <v>22854</v>
      </c>
      <c r="B22722" s="367">
        <v>1296.6099999999999</v>
      </c>
    </row>
    <row r="22723" spans="1:2">
      <c r="A22723" s="362" t="s">
        <v>22855</v>
      </c>
      <c r="B22723" s="367">
        <v>7271</v>
      </c>
    </row>
    <row r="22724" spans="1:2">
      <c r="A22724" s="362" t="s">
        <v>22856</v>
      </c>
      <c r="B22724" s="367">
        <v>3371.51</v>
      </c>
    </row>
    <row r="22725" spans="1:2">
      <c r="A22725" s="362" t="s">
        <v>22857</v>
      </c>
      <c r="B22725" s="367">
        <v>6840.09</v>
      </c>
    </row>
    <row r="22726" spans="1:2">
      <c r="A22726" s="362" t="s">
        <v>22858</v>
      </c>
      <c r="B22726" s="367">
        <v>1389.96</v>
      </c>
    </row>
    <row r="22727" spans="1:2">
      <c r="A22727" s="362" t="s">
        <v>22859</v>
      </c>
      <c r="B22727" s="367">
        <v>57337.1</v>
      </c>
    </row>
    <row r="22728" spans="1:2">
      <c r="A22728" s="362" t="s">
        <v>22860</v>
      </c>
      <c r="B22728" s="367">
        <v>61429.599999999999</v>
      </c>
    </row>
    <row r="22729" spans="1:2">
      <c r="A22729" s="362" t="s">
        <v>22861</v>
      </c>
      <c r="B22729" s="367">
        <v>3449.78</v>
      </c>
    </row>
    <row r="22730" spans="1:2">
      <c r="A22730" s="362" t="s">
        <v>22862</v>
      </c>
      <c r="B22730" s="367">
        <v>4960.1000000000004</v>
      </c>
    </row>
    <row r="22731" spans="1:2">
      <c r="A22731" s="362" t="s">
        <v>22863</v>
      </c>
      <c r="B22731" s="367">
        <v>8407.7900000000009</v>
      </c>
    </row>
    <row r="22732" spans="1:2">
      <c r="A22732" s="362" t="s">
        <v>22864</v>
      </c>
      <c r="B22732" s="367">
        <v>7982.53</v>
      </c>
    </row>
    <row r="22733" spans="1:2">
      <c r="A22733" s="362" t="s">
        <v>22865</v>
      </c>
      <c r="B22733" s="367">
        <v>32756.44</v>
      </c>
    </row>
    <row r="22734" spans="1:2">
      <c r="A22734" s="362" t="s">
        <v>22866</v>
      </c>
      <c r="B22734" s="367">
        <v>12047.21</v>
      </c>
    </row>
    <row r="22735" spans="1:2">
      <c r="A22735" s="362" t="s">
        <v>22867</v>
      </c>
      <c r="B22735" s="367">
        <v>35725.279999999999</v>
      </c>
    </row>
    <row r="22736" spans="1:2">
      <c r="A22736" s="362" t="s">
        <v>22868</v>
      </c>
      <c r="B22736" s="367">
        <v>16221.56</v>
      </c>
    </row>
    <row r="22737" spans="1:2">
      <c r="A22737" s="362" t="s">
        <v>22869</v>
      </c>
      <c r="B22737" s="367">
        <v>3581.31</v>
      </c>
    </row>
    <row r="22738" spans="1:2">
      <c r="A22738" s="362" t="s">
        <v>22870</v>
      </c>
      <c r="B22738" s="367">
        <v>4325.75</v>
      </c>
    </row>
    <row r="22739" spans="1:2">
      <c r="A22739" s="362" t="s">
        <v>22871</v>
      </c>
      <c r="B22739" s="367">
        <v>5811.37</v>
      </c>
    </row>
    <row r="22740" spans="1:2">
      <c r="A22740" s="362" t="s">
        <v>22872</v>
      </c>
      <c r="B22740" s="367">
        <v>32443.119999999999</v>
      </c>
    </row>
    <row r="22741" spans="1:2">
      <c r="A22741" s="362" t="s">
        <v>22873</v>
      </c>
      <c r="B22741" s="367">
        <v>5109.79</v>
      </c>
    </row>
    <row r="22742" spans="1:2">
      <c r="A22742" s="362" t="s">
        <v>22874</v>
      </c>
      <c r="B22742" s="367">
        <v>8110.78</v>
      </c>
    </row>
    <row r="22743" spans="1:2">
      <c r="A22743" s="362" t="s">
        <v>22875</v>
      </c>
      <c r="B22743" s="367">
        <v>196478.17</v>
      </c>
    </row>
    <row r="22744" spans="1:2">
      <c r="A22744" s="362" t="s">
        <v>22876</v>
      </c>
      <c r="B22744" s="367">
        <v>88073.919999999998</v>
      </c>
    </row>
    <row r="22745" spans="1:2">
      <c r="A22745" s="362" t="s">
        <v>22877</v>
      </c>
      <c r="B22745" s="364">
        <v>31.17</v>
      </c>
    </row>
    <row r="22746" spans="1:2">
      <c r="A22746" s="362" t="s">
        <v>22878</v>
      </c>
      <c r="B22746" s="364">
        <v>45.21</v>
      </c>
    </row>
    <row r="22747" spans="1:2">
      <c r="A22747" s="362" t="s">
        <v>22879</v>
      </c>
      <c r="B22747" s="364">
        <v>75.36</v>
      </c>
    </row>
    <row r="22748" spans="1:2">
      <c r="A22748" s="362" t="s">
        <v>22880</v>
      </c>
      <c r="B22748" s="364">
        <v>26.59</v>
      </c>
    </row>
    <row r="22749" spans="1:2">
      <c r="A22749" s="362" t="s">
        <v>22881</v>
      </c>
      <c r="B22749" s="364">
        <v>22.53</v>
      </c>
    </row>
    <row r="22750" spans="1:2">
      <c r="A22750" s="362" t="s">
        <v>22882</v>
      </c>
      <c r="B22750" s="364">
        <v>30.55</v>
      </c>
    </row>
    <row r="22751" spans="1:2">
      <c r="A22751" s="362" t="s">
        <v>22883</v>
      </c>
      <c r="B22751" s="364">
        <v>27.45</v>
      </c>
    </row>
    <row r="22752" spans="1:2">
      <c r="A22752" s="362" t="s">
        <v>22884</v>
      </c>
      <c r="B22752" s="364">
        <v>0.37</v>
      </c>
    </row>
    <row r="22753" spans="1:2">
      <c r="A22753" s="362" t="s">
        <v>22885</v>
      </c>
      <c r="B22753" s="364">
        <v>0.61</v>
      </c>
    </row>
    <row r="22754" spans="1:2">
      <c r="A22754" s="362" t="s">
        <v>22886</v>
      </c>
      <c r="B22754" s="364">
        <v>0.93</v>
      </c>
    </row>
    <row r="22755" spans="1:2">
      <c r="A22755" s="362" t="s">
        <v>22887</v>
      </c>
      <c r="B22755" s="364">
        <v>0.06</v>
      </c>
    </row>
    <row r="22756" spans="1:2">
      <c r="A22756" s="362" t="s">
        <v>22888</v>
      </c>
      <c r="B22756" s="364">
        <v>0.06</v>
      </c>
    </row>
    <row r="22757" spans="1:2">
      <c r="A22757" s="362" t="s">
        <v>22889</v>
      </c>
      <c r="B22757" s="364">
        <v>0.1</v>
      </c>
    </row>
    <row r="22758" spans="1:2">
      <c r="A22758" s="362" t="s">
        <v>22890</v>
      </c>
      <c r="B22758" s="364">
        <v>0.2</v>
      </c>
    </row>
    <row r="22759" spans="1:2">
      <c r="A22759" s="362" t="s">
        <v>22891</v>
      </c>
      <c r="B22759" s="364">
        <v>0.19</v>
      </c>
    </row>
    <row r="22760" spans="1:2">
      <c r="A22760" s="362" t="s">
        <v>22892</v>
      </c>
      <c r="B22760" s="364">
        <v>0.41</v>
      </c>
    </row>
    <row r="22761" spans="1:2">
      <c r="A22761" s="362" t="s">
        <v>22893</v>
      </c>
      <c r="B22761" s="364">
        <v>0.97</v>
      </c>
    </row>
    <row r="22762" spans="1:2">
      <c r="A22762" s="362" t="s">
        <v>22894</v>
      </c>
      <c r="B22762" s="364">
        <v>6.19</v>
      </c>
    </row>
    <row r="22763" spans="1:2">
      <c r="A22763" s="362" t="s">
        <v>22895</v>
      </c>
      <c r="B22763" s="364">
        <v>9.2899999999999991</v>
      </c>
    </row>
    <row r="22764" spans="1:2">
      <c r="A22764" s="362" t="s">
        <v>22896</v>
      </c>
      <c r="B22764" s="364">
        <v>21.25</v>
      </c>
    </row>
    <row r="22765" spans="1:2">
      <c r="A22765" s="362" t="s">
        <v>22897</v>
      </c>
      <c r="B22765" s="364">
        <v>36.270000000000003</v>
      </c>
    </row>
    <row r="22766" spans="1:2">
      <c r="A22766" s="362" t="s">
        <v>22898</v>
      </c>
      <c r="B22766" s="364">
        <v>51.14</v>
      </c>
    </row>
    <row r="22767" spans="1:2">
      <c r="A22767" s="362" t="s">
        <v>22899</v>
      </c>
      <c r="B22767" s="364">
        <v>159.4</v>
      </c>
    </row>
    <row r="22768" spans="1:2">
      <c r="A22768" s="362" t="s">
        <v>22900</v>
      </c>
      <c r="B22768" s="364">
        <v>21.7</v>
      </c>
    </row>
    <row r="22769" spans="1:2">
      <c r="A22769" s="362" t="s">
        <v>22901</v>
      </c>
      <c r="B22769" s="364">
        <v>21.7</v>
      </c>
    </row>
    <row r="22770" spans="1:2">
      <c r="A22770" s="362" t="s">
        <v>22902</v>
      </c>
      <c r="B22770" s="364">
        <v>21.7</v>
      </c>
    </row>
    <row r="22771" spans="1:2">
      <c r="A22771" s="362" t="s">
        <v>22903</v>
      </c>
      <c r="B22771" s="364">
        <v>21.7</v>
      </c>
    </row>
    <row r="22772" spans="1:2">
      <c r="A22772" s="362" t="s">
        <v>22904</v>
      </c>
      <c r="B22772" s="364">
        <v>17.04</v>
      </c>
    </row>
    <row r="22773" spans="1:2">
      <c r="A22773" s="362" t="s">
        <v>22905</v>
      </c>
      <c r="B22773" s="364">
        <v>16.68</v>
      </c>
    </row>
    <row r="22774" spans="1:2">
      <c r="A22774" s="362" t="s">
        <v>22906</v>
      </c>
      <c r="B22774" s="364">
        <v>17.04</v>
      </c>
    </row>
    <row r="22775" spans="1:2">
      <c r="A22775" s="362" t="s">
        <v>22907</v>
      </c>
      <c r="B22775" s="364">
        <v>6.01</v>
      </c>
    </row>
    <row r="22776" spans="1:2">
      <c r="A22776" s="362" t="s">
        <v>22908</v>
      </c>
      <c r="B22776" s="364">
        <v>6.01</v>
      </c>
    </row>
    <row r="22777" spans="1:2">
      <c r="A22777" s="362" t="s">
        <v>22909</v>
      </c>
      <c r="B22777" s="364">
        <v>10.49</v>
      </c>
    </row>
    <row r="22778" spans="1:2">
      <c r="A22778" s="362" t="s">
        <v>22910</v>
      </c>
      <c r="B22778" s="364">
        <v>10.49</v>
      </c>
    </row>
    <row r="22779" spans="1:2">
      <c r="A22779" s="362" t="s">
        <v>22911</v>
      </c>
      <c r="B22779" s="364">
        <v>46.86</v>
      </c>
    </row>
    <row r="22780" spans="1:2">
      <c r="A22780" s="362" t="s">
        <v>22912</v>
      </c>
      <c r="B22780" s="364">
        <v>46.86</v>
      </c>
    </row>
    <row r="22781" spans="1:2">
      <c r="A22781" s="362" t="s">
        <v>22913</v>
      </c>
      <c r="B22781" s="364">
        <v>46.86</v>
      </c>
    </row>
    <row r="22782" spans="1:2">
      <c r="A22782" s="362" t="s">
        <v>22914</v>
      </c>
      <c r="B22782" s="364">
        <v>46.86</v>
      </c>
    </row>
    <row r="22783" spans="1:2">
      <c r="A22783" s="362" t="s">
        <v>22915</v>
      </c>
      <c r="B22783" s="364">
        <v>29.12</v>
      </c>
    </row>
    <row r="22784" spans="1:2">
      <c r="A22784" s="362" t="s">
        <v>22916</v>
      </c>
      <c r="B22784" s="364">
        <v>29.12</v>
      </c>
    </row>
    <row r="22785" spans="1:2">
      <c r="A22785" s="362" t="s">
        <v>22917</v>
      </c>
      <c r="B22785" s="364">
        <v>29.12</v>
      </c>
    </row>
    <row r="22786" spans="1:2">
      <c r="A22786" s="362" t="s">
        <v>22918</v>
      </c>
      <c r="B22786" s="364">
        <v>7.24</v>
      </c>
    </row>
    <row r="22787" spans="1:2">
      <c r="A22787" s="362" t="s">
        <v>22919</v>
      </c>
      <c r="B22787" s="364">
        <v>69.08</v>
      </c>
    </row>
    <row r="22788" spans="1:2">
      <c r="A22788" s="362" t="s">
        <v>22920</v>
      </c>
      <c r="B22788" s="364">
        <v>67.150000000000006</v>
      </c>
    </row>
    <row r="22789" spans="1:2">
      <c r="A22789" s="362" t="s">
        <v>22921</v>
      </c>
      <c r="B22789" s="364">
        <v>67.489999999999995</v>
      </c>
    </row>
    <row r="22790" spans="1:2">
      <c r="A22790" s="362" t="s">
        <v>22922</v>
      </c>
      <c r="B22790" s="364">
        <v>69.08</v>
      </c>
    </row>
    <row r="22791" spans="1:2">
      <c r="A22791" s="362" t="s">
        <v>22923</v>
      </c>
      <c r="B22791" s="364">
        <v>127.63</v>
      </c>
    </row>
    <row r="22792" spans="1:2">
      <c r="A22792" s="362" t="s">
        <v>22924</v>
      </c>
      <c r="B22792" s="364">
        <v>127.63</v>
      </c>
    </row>
    <row r="22793" spans="1:2">
      <c r="A22793" s="362" t="s">
        <v>22925</v>
      </c>
      <c r="B22793" s="364">
        <v>127.63</v>
      </c>
    </row>
    <row r="22794" spans="1:2">
      <c r="A22794" s="362" t="s">
        <v>22926</v>
      </c>
      <c r="B22794" s="364">
        <v>349.3</v>
      </c>
    </row>
    <row r="22795" spans="1:2">
      <c r="A22795" s="362" t="s">
        <v>22927</v>
      </c>
      <c r="B22795" s="364">
        <v>369.07</v>
      </c>
    </row>
    <row r="22796" spans="1:2">
      <c r="A22796" s="362" t="s">
        <v>22928</v>
      </c>
      <c r="B22796" s="364">
        <v>395.92</v>
      </c>
    </row>
    <row r="22797" spans="1:2">
      <c r="A22797" s="362" t="s">
        <v>22929</v>
      </c>
      <c r="B22797" s="364">
        <v>105.9</v>
      </c>
    </row>
    <row r="22798" spans="1:2">
      <c r="A22798" s="362" t="s">
        <v>22930</v>
      </c>
      <c r="B22798" s="364">
        <v>0.61</v>
      </c>
    </row>
    <row r="22799" spans="1:2">
      <c r="A22799" s="362" t="s">
        <v>22931</v>
      </c>
      <c r="B22799" s="364">
        <v>1.28</v>
      </c>
    </row>
    <row r="22800" spans="1:2">
      <c r="A22800" s="362" t="s">
        <v>22932</v>
      </c>
      <c r="B22800" s="364">
        <v>2.78</v>
      </c>
    </row>
    <row r="22801" spans="1:2">
      <c r="A22801" s="362" t="s">
        <v>22933</v>
      </c>
      <c r="B22801" s="364">
        <v>4.57</v>
      </c>
    </row>
    <row r="22802" spans="1:2">
      <c r="A22802" s="362" t="s">
        <v>22934</v>
      </c>
      <c r="B22802" s="364">
        <v>7.69</v>
      </c>
    </row>
    <row r="22803" spans="1:2">
      <c r="A22803" s="362" t="s">
        <v>22935</v>
      </c>
      <c r="B22803" s="364">
        <v>23.17</v>
      </c>
    </row>
    <row r="22804" spans="1:2">
      <c r="A22804" s="362" t="s">
        <v>22936</v>
      </c>
      <c r="B22804" s="364">
        <v>19.079999999999998</v>
      </c>
    </row>
    <row r="22805" spans="1:2">
      <c r="A22805" s="362" t="s">
        <v>22937</v>
      </c>
      <c r="B22805" s="364">
        <v>59.39</v>
      </c>
    </row>
    <row r="22806" spans="1:2">
      <c r="A22806" s="362" t="s">
        <v>22938</v>
      </c>
      <c r="B22806" s="364">
        <v>50.18</v>
      </c>
    </row>
    <row r="22807" spans="1:2">
      <c r="A22807" s="362" t="s">
        <v>22939</v>
      </c>
      <c r="B22807" s="364">
        <v>3.47</v>
      </c>
    </row>
    <row r="22808" spans="1:2">
      <c r="A22808" s="362" t="s">
        <v>22940</v>
      </c>
      <c r="B22808" s="364">
        <v>4.92</v>
      </c>
    </row>
    <row r="22809" spans="1:2">
      <c r="A22809" s="362" t="s">
        <v>22941</v>
      </c>
      <c r="B22809" s="364">
        <v>5.4</v>
      </c>
    </row>
    <row r="22810" spans="1:2">
      <c r="A22810" s="362" t="s">
        <v>22942</v>
      </c>
      <c r="B22810" s="364">
        <v>6.02</v>
      </c>
    </row>
    <row r="22811" spans="1:2">
      <c r="A22811" s="362" t="s">
        <v>22943</v>
      </c>
      <c r="B22811" s="364">
        <v>5.92</v>
      </c>
    </row>
    <row r="22812" spans="1:2">
      <c r="A22812" s="362" t="s">
        <v>22944</v>
      </c>
      <c r="B22812" s="364">
        <v>7.51</v>
      </c>
    </row>
    <row r="22813" spans="1:2">
      <c r="A22813" s="362" t="s">
        <v>22945</v>
      </c>
      <c r="B22813" s="364">
        <v>12.79</v>
      </c>
    </row>
    <row r="22814" spans="1:2">
      <c r="A22814" s="362" t="s">
        <v>22946</v>
      </c>
      <c r="B22814" s="364">
        <v>15.45</v>
      </c>
    </row>
    <row r="22815" spans="1:2">
      <c r="A22815" s="362" t="s">
        <v>22947</v>
      </c>
      <c r="B22815" s="364">
        <v>16.690000000000001</v>
      </c>
    </row>
    <row r="22816" spans="1:2">
      <c r="A22816" s="362" t="s">
        <v>22948</v>
      </c>
      <c r="B22816" s="364">
        <v>20.329999999999998</v>
      </c>
    </row>
    <row r="22817" spans="1:2">
      <c r="A22817" s="362" t="s">
        <v>22949</v>
      </c>
      <c r="B22817" s="364">
        <v>23.77</v>
      </c>
    </row>
    <row r="22818" spans="1:2">
      <c r="A22818" s="362" t="s">
        <v>22950</v>
      </c>
      <c r="B22818" s="364">
        <v>28.26</v>
      </c>
    </row>
    <row r="22819" spans="1:2">
      <c r="A22819" s="362" t="s">
        <v>22951</v>
      </c>
      <c r="B22819" s="364">
        <v>2.39</v>
      </c>
    </row>
    <row r="22820" spans="1:2">
      <c r="A22820" s="362" t="s">
        <v>22952</v>
      </c>
      <c r="B22820" s="364">
        <v>19.989999999999998</v>
      </c>
    </row>
    <row r="22821" spans="1:2">
      <c r="A22821" s="362" t="s">
        <v>22953</v>
      </c>
      <c r="B22821" s="364">
        <v>20.88</v>
      </c>
    </row>
    <row r="22822" spans="1:2">
      <c r="A22822" s="362" t="s">
        <v>22954</v>
      </c>
      <c r="B22822" s="364">
        <v>22.1</v>
      </c>
    </row>
    <row r="22823" spans="1:2">
      <c r="A22823" s="362" t="s">
        <v>22955</v>
      </c>
      <c r="B22823" s="364">
        <v>19.77</v>
      </c>
    </row>
    <row r="22824" spans="1:2">
      <c r="A22824" s="362" t="s">
        <v>22956</v>
      </c>
      <c r="B22824" s="364">
        <v>16.27</v>
      </c>
    </row>
    <row r="22825" spans="1:2">
      <c r="A22825" s="362" t="s">
        <v>22957</v>
      </c>
      <c r="B22825" s="364">
        <v>17.05</v>
      </c>
    </row>
    <row r="22826" spans="1:2">
      <c r="A22826" s="362" t="s">
        <v>22958</v>
      </c>
      <c r="B22826" s="364">
        <v>6.41</v>
      </c>
    </row>
    <row r="22827" spans="1:2">
      <c r="A22827" s="362" t="s">
        <v>22959</v>
      </c>
      <c r="B22827" s="364">
        <v>5.85</v>
      </c>
    </row>
    <row r="22828" spans="1:2">
      <c r="A22828" s="362" t="s">
        <v>22960</v>
      </c>
      <c r="B22828" s="364">
        <v>65.569999999999993</v>
      </c>
    </row>
    <row r="22829" spans="1:2">
      <c r="A22829" s="362" t="s">
        <v>22961</v>
      </c>
      <c r="B22829" s="364">
        <v>68.5</v>
      </c>
    </row>
    <row r="22830" spans="1:2">
      <c r="A22830" s="362" t="s">
        <v>22962</v>
      </c>
      <c r="B22830" s="364">
        <v>70.64</v>
      </c>
    </row>
    <row r="22831" spans="1:2">
      <c r="A22831" s="362" t="s">
        <v>22963</v>
      </c>
      <c r="B22831" s="364">
        <v>63.1</v>
      </c>
    </row>
    <row r="22832" spans="1:2">
      <c r="A22832" s="362" t="s">
        <v>22964</v>
      </c>
      <c r="B22832" s="364">
        <v>36.42</v>
      </c>
    </row>
    <row r="22833" spans="1:2">
      <c r="A22833" s="362" t="s">
        <v>22965</v>
      </c>
      <c r="B22833" s="364">
        <v>38.979999999999997</v>
      </c>
    </row>
    <row r="22834" spans="1:2">
      <c r="A22834" s="362" t="s">
        <v>22966</v>
      </c>
      <c r="B22834" s="364">
        <v>42.72</v>
      </c>
    </row>
    <row r="22835" spans="1:2">
      <c r="A22835" s="362" t="s">
        <v>22967</v>
      </c>
      <c r="B22835" s="364">
        <v>44.44</v>
      </c>
    </row>
    <row r="22836" spans="1:2">
      <c r="A22836" s="362" t="s">
        <v>22968</v>
      </c>
      <c r="B22836" s="364">
        <v>5.38</v>
      </c>
    </row>
    <row r="22837" spans="1:2">
      <c r="A22837" s="362" t="s">
        <v>22969</v>
      </c>
      <c r="B22837" s="364">
        <v>78.39</v>
      </c>
    </row>
    <row r="22838" spans="1:2">
      <c r="A22838" s="362" t="s">
        <v>22970</v>
      </c>
      <c r="B22838" s="364">
        <v>79.03</v>
      </c>
    </row>
    <row r="22839" spans="1:2">
      <c r="A22839" s="362" t="s">
        <v>22971</v>
      </c>
      <c r="B22839" s="364">
        <v>63.81</v>
      </c>
    </row>
    <row r="22840" spans="1:2">
      <c r="A22840" s="362" t="s">
        <v>22972</v>
      </c>
      <c r="B22840" s="364">
        <v>74.959999999999994</v>
      </c>
    </row>
    <row r="22841" spans="1:2">
      <c r="A22841" s="362" t="s">
        <v>22973</v>
      </c>
      <c r="B22841" s="364">
        <v>125.06</v>
      </c>
    </row>
    <row r="22842" spans="1:2">
      <c r="A22842" s="362" t="s">
        <v>22974</v>
      </c>
      <c r="B22842" s="364">
        <v>128.08000000000001</v>
      </c>
    </row>
    <row r="22843" spans="1:2">
      <c r="A22843" s="362" t="s">
        <v>22975</v>
      </c>
      <c r="B22843" s="364">
        <v>121.51</v>
      </c>
    </row>
    <row r="22844" spans="1:2">
      <c r="A22844" s="362" t="s">
        <v>22976</v>
      </c>
      <c r="B22844" s="364">
        <v>11.05</v>
      </c>
    </row>
    <row r="22845" spans="1:2">
      <c r="A22845" s="362" t="s">
        <v>22977</v>
      </c>
      <c r="B22845" s="364">
        <v>1.52</v>
      </c>
    </row>
    <row r="22846" spans="1:2">
      <c r="A22846" s="362" t="s">
        <v>22978</v>
      </c>
      <c r="B22846" s="364">
        <v>10.59</v>
      </c>
    </row>
    <row r="22847" spans="1:2">
      <c r="A22847" s="362" t="s">
        <v>22979</v>
      </c>
      <c r="B22847" s="364">
        <v>4.9800000000000004</v>
      </c>
    </row>
    <row r="22848" spans="1:2">
      <c r="A22848" s="362" t="s">
        <v>22980</v>
      </c>
      <c r="B22848" s="364">
        <v>5.0599999999999996</v>
      </c>
    </row>
    <row r="22849" spans="1:2">
      <c r="A22849" s="362" t="s">
        <v>22981</v>
      </c>
      <c r="B22849" s="364">
        <v>25.1</v>
      </c>
    </row>
    <row r="22850" spans="1:2">
      <c r="A22850" s="362" t="s">
        <v>22982</v>
      </c>
      <c r="B22850" s="364">
        <v>10.77</v>
      </c>
    </row>
    <row r="22851" spans="1:2">
      <c r="A22851" s="362" t="s">
        <v>22983</v>
      </c>
      <c r="B22851" s="364">
        <v>7.69</v>
      </c>
    </row>
    <row r="22852" spans="1:2">
      <c r="A22852" s="362" t="s">
        <v>22984</v>
      </c>
      <c r="B22852" s="364">
        <v>7.93</v>
      </c>
    </row>
    <row r="22853" spans="1:2">
      <c r="A22853" s="362" t="s">
        <v>22985</v>
      </c>
      <c r="B22853" s="364">
        <v>22.14</v>
      </c>
    </row>
    <row r="22854" spans="1:2">
      <c r="A22854" s="362" t="s">
        <v>22986</v>
      </c>
      <c r="B22854" s="364">
        <v>19.309999999999999</v>
      </c>
    </row>
    <row r="22855" spans="1:2">
      <c r="A22855" s="362" t="s">
        <v>22987</v>
      </c>
      <c r="B22855" s="364">
        <v>1.46</v>
      </c>
    </row>
    <row r="22856" spans="1:2">
      <c r="A22856" s="362" t="s">
        <v>22988</v>
      </c>
      <c r="B22856" s="364">
        <v>2.71</v>
      </c>
    </row>
    <row r="22857" spans="1:2">
      <c r="A22857" s="362" t="s">
        <v>22989</v>
      </c>
      <c r="B22857" s="364">
        <v>32.58</v>
      </c>
    </row>
    <row r="22858" spans="1:2">
      <c r="A22858" s="362" t="s">
        <v>22990</v>
      </c>
      <c r="B22858" s="364">
        <v>43.56</v>
      </c>
    </row>
    <row r="22859" spans="1:2">
      <c r="A22859" s="362" t="s">
        <v>22991</v>
      </c>
      <c r="B22859" s="364">
        <v>2.68</v>
      </c>
    </row>
    <row r="22860" spans="1:2">
      <c r="A22860" s="362" t="s">
        <v>22992</v>
      </c>
      <c r="B22860" s="364">
        <v>4.28</v>
      </c>
    </row>
    <row r="22861" spans="1:2">
      <c r="A22861" s="362" t="s">
        <v>22993</v>
      </c>
      <c r="B22861" s="364">
        <v>12.22</v>
      </c>
    </row>
    <row r="22862" spans="1:2">
      <c r="A22862" s="362" t="s">
        <v>22994</v>
      </c>
      <c r="B22862" s="364">
        <v>6.95</v>
      </c>
    </row>
    <row r="22863" spans="1:2">
      <c r="A22863" s="362" t="s">
        <v>22995</v>
      </c>
      <c r="B22863" s="364">
        <v>2.16</v>
      </c>
    </row>
    <row r="22864" spans="1:2">
      <c r="A22864" s="362" t="s">
        <v>22996</v>
      </c>
      <c r="B22864" s="364">
        <v>1.95</v>
      </c>
    </row>
    <row r="22865" spans="1:2">
      <c r="A22865" s="362" t="s">
        <v>22997</v>
      </c>
      <c r="B22865" s="364">
        <v>0.97</v>
      </c>
    </row>
    <row r="22866" spans="1:2">
      <c r="A22866" s="362" t="s">
        <v>22998</v>
      </c>
      <c r="B22866" s="364">
        <v>1.28</v>
      </c>
    </row>
    <row r="22867" spans="1:2">
      <c r="A22867" s="362" t="s">
        <v>22999</v>
      </c>
      <c r="B22867" s="364">
        <v>5.87</v>
      </c>
    </row>
    <row r="22868" spans="1:2">
      <c r="A22868" s="362" t="s">
        <v>23000</v>
      </c>
      <c r="B22868" s="364">
        <v>5.19</v>
      </c>
    </row>
    <row r="22869" spans="1:2">
      <c r="A22869" s="362" t="s">
        <v>23001</v>
      </c>
      <c r="B22869" s="364">
        <v>1.19</v>
      </c>
    </row>
    <row r="22870" spans="1:2">
      <c r="A22870" s="362" t="s">
        <v>23002</v>
      </c>
      <c r="B22870" s="364">
        <v>0.92</v>
      </c>
    </row>
    <row r="22871" spans="1:2">
      <c r="A22871" s="362" t="s">
        <v>23003</v>
      </c>
      <c r="B22871" s="364">
        <v>7.87</v>
      </c>
    </row>
    <row r="22872" spans="1:2">
      <c r="A22872" s="362" t="s">
        <v>23004</v>
      </c>
      <c r="B22872" s="364">
        <v>11.07</v>
      </c>
    </row>
    <row r="22873" spans="1:2">
      <c r="A22873" s="362" t="s">
        <v>23005</v>
      </c>
      <c r="B22873" s="364">
        <v>6.77</v>
      </c>
    </row>
    <row r="22874" spans="1:2">
      <c r="A22874" s="362" t="s">
        <v>23006</v>
      </c>
      <c r="B22874" s="364">
        <v>9.26</v>
      </c>
    </row>
    <row r="22875" spans="1:2">
      <c r="A22875" s="362" t="s">
        <v>23007</v>
      </c>
      <c r="B22875" s="364">
        <v>7.09</v>
      </c>
    </row>
    <row r="22876" spans="1:2">
      <c r="A22876" s="362" t="s">
        <v>23008</v>
      </c>
      <c r="B22876" s="364">
        <v>2.86</v>
      </c>
    </row>
    <row r="22877" spans="1:2">
      <c r="A22877" s="362" t="s">
        <v>23009</v>
      </c>
      <c r="B22877" s="364">
        <v>4.8499999999999996</v>
      </c>
    </row>
    <row r="22878" spans="1:2">
      <c r="A22878" s="362" t="s">
        <v>23010</v>
      </c>
      <c r="B22878" s="364">
        <v>30.56</v>
      </c>
    </row>
    <row r="22879" spans="1:2">
      <c r="A22879" s="362" t="s">
        <v>23011</v>
      </c>
      <c r="B22879" s="364">
        <v>15.77</v>
      </c>
    </row>
    <row r="22880" spans="1:2">
      <c r="A22880" s="362" t="s">
        <v>23012</v>
      </c>
      <c r="B22880" s="364">
        <v>60.9</v>
      </c>
    </row>
    <row r="22881" spans="1:2">
      <c r="A22881" s="362" t="s">
        <v>23013</v>
      </c>
      <c r="B22881" s="364">
        <v>3.78</v>
      </c>
    </row>
    <row r="22882" spans="1:2">
      <c r="A22882" s="362" t="s">
        <v>23014</v>
      </c>
      <c r="B22882" s="364">
        <v>45.57</v>
      </c>
    </row>
    <row r="22883" spans="1:2">
      <c r="A22883" s="362" t="s">
        <v>23015</v>
      </c>
      <c r="B22883" s="364">
        <v>66.23</v>
      </c>
    </row>
    <row r="22884" spans="1:2">
      <c r="A22884" s="362" t="s">
        <v>23016</v>
      </c>
      <c r="B22884" s="364">
        <v>40.49</v>
      </c>
    </row>
    <row r="22885" spans="1:2">
      <c r="A22885" s="362" t="s">
        <v>23017</v>
      </c>
      <c r="B22885" s="364">
        <v>88.69</v>
      </c>
    </row>
    <row r="22886" spans="1:2">
      <c r="A22886" s="362" t="s">
        <v>23018</v>
      </c>
      <c r="B22886" s="364">
        <v>84.64</v>
      </c>
    </row>
    <row r="22887" spans="1:2">
      <c r="A22887" s="362" t="s">
        <v>23019</v>
      </c>
      <c r="B22887" s="364">
        <v>83.83</v>
      </c>
    </row>
    <row r="22888" spans="1:2">
      <c r="A22888" s="362" t="s">
        <v>23020</v>
      </c>
      <c r="B22888" s="364">
        <v>27.61</v>
      </c>
    </row>
    <row r="22889" spans="1:2">
      <c r="A22889" s="362" t="s">
        <v>23021</v>
      </c>
      <c r="B22889" s="364">
        <v>27.83</v>
      </c>
    </row>
    <row r="22890" spans="1:2">
      <c r="A22890" s="362" t="s">
        <v>23022</v>
      </c>
      <c r="B22890" s="364">
        <v>27.38</v>
      </c>
    </row>
    <row r="22891" spans="1:2">
      <c r="A22891" s="362" t="s">
        <v>23023</v>
      </c>
      <c r="B22891" s="364">
        <v>28.28</v>
      </c>
    </row>
    <row r="22892" spans="1:2">
      <c r="A22892" s="362" t="s">
        <v>23024</v>
      </c>
      <c r="B22892" s="364">
        <v>31.01</v>
      </c>
    </row>
    <row r="22893" spans="1:2">
      <c r="A22893" s="362" t="s">
        <v>23025</v>
      </c>
      <c r="B22893" s="364">
        <v>33.119999999999997</v>
      </c>
    </row>
    <row r="22894" spans="1:2">
      <c r="A22894" s="362" t="s">
        <v>23026</v>
      </c>
      <c r="B22894" s="364">
        <v>31.01</v>
      </c>
    </row>
    <row r="22895" spans="1:2">
      <c r="A22895" s="362" t="s">
        <v>23027</v>
      </c>
      <c r="B22895" s="364">
        <v>34.880000000000003</v>
      </c>
    </row>
    <row r="22896" spans="1:2">
      <c r="A22896" s="362" t="s">
        <v>23028</v>
      </c>
      <c r="B22896" s="364">
        <v>10.81</v>
      </c>
    </row>
    <row r="22897" spans="1:2">
      <c r="A22897" s="362" t="s">
        <v>23029</v>
      </c>
      <c r="B22897" s="364">
        <v>132.86000000000001</v>
      </c>
    </row>
    <row r="22898" spans="1:2">
      <c r="A22898" s="362" t="s">
        <v>23030</v>
      </c>
      <c r="B22898" s="364">
        <v>168.96</v>
      </c>
    </row>
    <row r="22899" spans="1:2">
      <c r="A22899" s="362" t="s">
        <v>23031</v>
      </c>
      <c r="B22899" s="364">
        <v>17.2</v>
      </c>
    </row>
    <row r="22900" spans="1:2">
      <c r="A22900" s="362" t="s">
        <v>23032</v>
      </c>
      <c r="B22900" s="364">
        <v>203.17</v>
      </c>
    </row>
    <row r="22901" spans="1:2">
      <c r="A22901" s="362" t="s">
        <v>23033</v>
      </c>
      <c r="B22901" s="364">
        <v>26.56</v>
      </c>
    </row>
    <row r="22902" spans="1:2">
      <c r="A22902" s="362" t="s">
        <v>23034</v>
      </c>
      <c r="B22902" s="364">
        <v>350.09</v>
      </c>
    </row>
    <row r="22903" spans="1:2">
      <c r="A22903" s="362" t="s">
        <v>23035</v>
      </c>
      <c r="B22903" s="364">
        <v>36.700000000000003</v>
      </c>
    </row>
    <row r="22904" spans="1:2">
      <c r="A22904" s="362" t="s">
        <v>23036</v>
      </c>
      <c r="B22904" s="364">
        <v>51.11</v>
      </c>
    </row>
    <row r="22905" spans="1:2">
      <c r="A22905" s="362" t="s">
        <v>23037</v>
      </c>
      <c r="B22905" s="364">
        <v>587.95000000000005</v>
      </c>
    </row>
    <row r="22906" spans="1:2">
      <c r="A22906" s="362" t="s">
        <v>23038</v>
      </c>
      <c r="B22906" s="364">
        <v>72.010000000000005</v>
      </c>
    </row>
    <row r="22907" spans="1:2">
      <c r="A22907" s="362" t="s">
        <v>23039</v>
      </c>
      <c r="B22907" s="364">
        <v>101.42</v>
      </c>
    </row>
    <row r="22908" spans="1:2">
      <c r="A22908" s="362" t="s">
        <v>23040</v>
      </c>
      <c r="B22908" s="364">
        <v>107.61</v>
      </c>
    </row>
    <row r="22909" spans="1:2">
      <c r="A22909" s="362" t="s">
        <v>23041</v>
      </c>
      <c r="B22909" s="364">
        <v>56.04</v>
      </c>
    </row>
    <row r="22910" spans="1:2">
      <c r="A22910" s="362" t="s">
        <v>23042</v>
      </c>
      <c r="B22910" s="364">
        <v>57</v>
      </c>
    </row>
    <row r="22911" spans="1:2">
      <c r="A22911" s="362" t="s">
        <v>23043</v>
      </c>
      <c r="B22911" s="364">
        <v>82.89</v>
      </c>
    </row>
    <row r="22912" spans="1:2">
      <c r="A22912" s="362" t="s">
        <v>23044</v>
      </c>
      <c r="B22912" s="364">
        <v>76.62</v>
      </c>
    </row>
    <row r="22913" spans="1:2">
      <c r="A22913" s="362" t="s">
        <v>23045</v>
      </c>
      <c r="B22913" s="364">
        <v>84.64</v>
      </c>
    </row>
    <row r="22914" spans="1:2">
      <c r="A22914" s="362" t="s">
        <v>23046</v>
      </c>
      <c r="B22914" s="364">
        <v>90.58</v>
      </c>
    </row>
    <row r="22915" spans="1:2">
      <c r="A22915" s="362" t="s">
        <v>23047</v>
      </c>
      <c r="B22915" s="364">
        <v>95.73</v>
      </c>
    </row>
    <row r="22916" spans="1:2">
      <c r="A22916" s="362" t="s">
        <v>23048</v>
      </c>
      <c r="B22916" s="364">
        <v>96.32</v>
      </c>
    </row>
    <row r="22917" spans="1:2">
      <c r="A22917" s="362" t="s">
        <v>23049</v>
      </c>
      <c r="B22917" s="364">
        <v>114.97</v>
      </c>
    </row>
    <row r="22918" spans="1:2">
      <c r="A22918" s="362" t="s">
        <v>23050</v>
      </c>
      <c r="B22918" s="364">
        <v>129.26</v>
      </c>
    </row>
    <row r="22919" spans="1:2">
      <c r="A22919" s="362" t="s">
        <v>23051</v>
      </c>
      <c r="B22919" s="364">
        <v>117.63</v>
      </c>
    </row>
    <row r="22920" spans="1:2">
      <c r="A22920" s="362" t="s">
        <v>23052</v>
      </c>
      <c r="B22920" s="364">
        <v>142.99</v>
      </c>
    </row>
    <row r="22921" spans="1:2">
      <c r="A22921" s="362" t="s">
        <v>23053</v>
      </c>
      <c r="B22921" s="364">
        <v>138.6</v>
      </c>
    </row>
    <row r="22922" spans="1:2">
      <c r="A22922" s="362" t="s">
        <v>23054</v>
      </c>
      <c r="B22922" s="364">
        <v>154.69999999999999</v>
      </c>
    </row>
    <row r="22923" spans="1:2">
      <c r="A22923" s="362" t="s">
        <v>23055</v>
      </c>
      <c r="B22923" s="364">
        <v>175.07</v>
      </c>
    </row>
    <row r="22924" spans="1:2">
      <c r="A22924" s="362" t="s">
        <v>23056</v>
      </c>
      <c r="B22924" s="364">
        <v>185.2</v>
      </c>
    </row>
    <row r="22925" spans="1:2">
      <c r="A22925" s="362" t="s">
        <v>23057</v>
      </c>
      <c r="B22925" s="364">
        <v>189.72</v>
      </c>
    </row>
    <row r="22926" spans="1:2">
      <c r="A22926" s="362" t="s">
        <v>23058</v>
      </c>
      <c r="B22926" s="364">
        <v>2.3199999999999998</v>
      </c>
    </row>
    <row r="22927" spans="1:2">
      <c r="A22927" s="362" t="s">
        <v>23059</v>
      </c>
      <c r="B22927" s="364">
        <v>10.09</v>
      </c>
    </row>
    <row r="22928" spans="1:2">
      <c r="A22928" s="362" t="s">
        <v>23060</v>
      </c>
      <c r="B22928" s="364">
        <v>110.86</v>
      </c>
    </row>
    <row r="22929" spans="1:2">
      <c r="A22929" s="362" t="s">
        <v>23061</v>
      </c>
      <c r="B22929" s="364">
        <v>137.36000000000001</v>
      </c>
    </row>
    <row r="22930" spans="1:2">
      <c r="A22930" s="362" t="s">
        <v>23062</v>
      </c>
      <c r="B22930" s="364">
        <v>15.47</v>
      </c>
    </row>
    <row r="22931" spans="1:2">
      <c r="A22931" s="362" t="s">
        <v>23063</v>
      </c>
      <c r="B22931" s="364">
        <v>168.38</v>
      </c>
    </row>
    <row r="22932" spans="1:2">
      <c r="A22932" s="362" t="s">
        <v>23064</v>
      </c>
      <c r="B22932" s="364">
        <v>3.21</v>
      </c>
    </row>
    <row r="22933" spans="1:2">
      <c r="A22933" s="362" t="s">
        <v>23065</v>
      </c>
      <c r="B22933" s="364">
        <v>221.73</v>
      </c>
    </row>
    <row r="22934" spans="1:2">
      <c r="A22934" s="362" t="s">
        <v>23066</v>
      </c>
      <c r="B22934" s="364">
        <v>23.56</v>
      </c>
    </row>
    <row r="22935" spans="1:2">
      <c r="A22935" s="362" t="s">
        <v>23067</v>
      </c>
      <c r="B22935" s="364">
        <v>277.48</v>
      </c>
    </row>
    <row r="22936" spans="1:2">
      <c r="A22936" s="362" t="s">
        <v>23068</v>
      </c>
      <c r="B22936" s="364">
        <v>32.47</v>
      </c>
    </row>
    <row r="22937" spans="1:2">
      <c r="A22937" s="362" t="s">
        <v>23069</v>
      </c>
      <c r="B22937" s="364">
        <v>4.6100000000000003</v>
      </c>
    </row>
    <row r="22938" spans="1:2">
      <c r="A22938" s="362" t="s">
        <v>23070</v>
      </c>
      <c r="B22938" s="364">
        <v>361.98</v>
      </c>
    </row>
    <row r="22939" spans="1:2">
      <c r="A22939" s="362" t="s">
        <v>23071</v>
      </c>
      <c r="B22939" s="364">
        <v>46.28</v>
      </c>
    </row>
    <row r="22940" spans="1:2">
      <c r="A22940" s="362" t="s">
        <v>23072</v>
      </c>
      <c r="B22940" s="364">
        <v>464.99</v>
      </c>
    </row>
    <row r="22941" spans="1:2">
      <c r="A22941" s="362" t="s">
        <v>23073</v>
      </c>
      <c r="B22941" s="364">
        <v>6.3</v>
      </c>
    </row>
    <row r="22942" spans="1:2">
      <c r="A22942" s="362" t="s">
        <v>23074</v>
      </c>
      <c r="B22942" s="364">
        <v>64.11</v>
      </c>
    </row>
    <row r="22943" spans="1:2">
      <c r="A22943" s="362" t="s">
        <v>23075</v>
      </c>
      <c r="B22943" s="364">
        <v>85.16</v>
      </c>
    </row>
    <row r="22944" spans="1:2">
      <c r="A22944" s="362" t="s">
        <v>23076</v>
      </c>
      <c r="B22944" s="364">
        <v>0.61</v>
      </c>
    </row>
    <row r="22945" spans="1:2">
      <c r="A22945" s="362" t="s">
        <v>23077</v>
      </c>
      <c r="B22945" s="364">
        <v>0.85</v>
      </c>
    </row>
    <row r="22946" spans="1:2">
      <c r="A22946" s="362" t="s">
        <v>23078</v>
      </c>
      <c r="B22946" s="364">
        <v>1.02</v>
      </c>
    </row>
    <row r="22947" spans="1:2">
      <c r="A22947" s="362" t="s">
        <v>23079</v>
      </c>
      <c r="B22947" s="364">
        <v>1.36</v>
      </c>
    </row>
    <row r="22948" spans="1:2">
      <c r="A22948" s="362" t="s">
        <v>23080</v>
      </c>
      <c r="B22948" s="364">
        <v>9.25</v>
      </c>
    </row>
    <row r="22949" spans="1:2">
      <c r="A22949" s="362" t="s">
        <v>23081</v>
      </c>
      <c r="B22949" s="364">
        <v>109.7</v>
      </c>
    </row>
    <row r="22950" spans="1:2">
      <c r="A22950" s="362" t="s">
        <v>23082</v>
      </c>
      <c r="B22950" s="364">
        <v>136.96</v>
      </c>
    </row>
    <row r="22951" spans="1:2">
      <c r="A22951" s="362" t="s">
        <v>23083</v>
      </c>
      <c r="B22951" s="364">
        <v>14.25</v>
      </c>
    </row>
    <row r="22952" spans="1:2">
      <c r="A22952" s="362" t="s">
        <v>23084</v>
      </c>
      <c r="B22952" s="364">
        <v>166.68</v>
      </c>
    </row>
    <row r="22953" spans="1:2">
      <c r="A22953" s="362" t="s">
        <v>23085</v>
      </c>
      <c r="B22953" s="364">
        <v>2.16</v>
      </c>
    </row>
    <row r="22954" spans="1:2">
      <c r="A22954" s="362" t="s">
        <v>23086</v>
      </c>
      <c r="B22954" s="364">
        <v>220.3</v>
      </c>
    </row>
    <row r="22955" spans="1:2">
      <c r="A22955" s="362" t="s">
        <v>23087</v>
      </c>
      <c r="B22955" s="364">
        <v>22.87</v>
      </c>
    </row>
    <row r="22956" spans="1:2">
      <c r="A22956" s="362" t="s">
        <v>23088</v>
      </c>
      <c r="B22956" s="364">
        <v>31.45</v>
      </c>
    </row>
    <row r="22957" spans="1:2">
      <c r="A22957" s="362" t="s">
        <v>23089</v>
      </c>
      <c r="B22957" s="364">
        <v>3.87</v>
      </c>
    </row>
    <row r="22958" spans="1:2">
      <c r="A22958" s="362" t="s">
        <v>23090</v>
      </c>
      <c r="B22958" s="364">
        <v>46.16</v>
      </c>
    </row>
    <row r="22959" spans="1:2">
      <c r="A22959" s="362" t="s">
        <v>23091</v>
      </c>
      <c r="B22959" s="364">
        <v>5.41</v>
      </c>
    </row>
    <row r="22960" spans="1:2">
      <c r="A22960" s="362" t="s">
        <v>23092</v>
      </c>
      <c r="B22960" s="364">
        <v>64.92</v>
      </c>
    </row>
    <row r="22961" spans="1:2">
      <c r="A22961" s="362" t="s">
        <v>23093</v>
      </c>
      <c r="B22961" s="364">
        <v>85.1</v>
      </c>
    </row>
    <row r="22962" spans="1:2">
      <c r="A22962" s="362" t="s">
        <v>23094</v>
      </c>
      <c r="B22962" s="364">
        <v>219.68</v>
      </c>
    </row>
    <row r="22963" spans="1:2">
      <c r="A22963" s="362" t="s">
        <v>23095</v>
      </c>
      <c r="B22963" s="364">
        <v>258.26</v>
      </c>
    </row>
    <row r="22964" spans="1:2">
      <c r="A22964" s="362" t="s">
        <v>23096</v>
      </c>
      <c r="B22964" s="364">
        <v>281.42</v>
      </c>
    </row>
    <row r="22965" spans="1:2">
      <c r="A22965" s="362" t="s">
        <v>23097</v>
      </c>
      <c r="B22965" s="364">
        <v>349.87</v>
      </c>
    </row>
    <row r="22966" spans="1:2">
      <c r="A22966" s="362" t="s">
        <v>23098</v>
      </c>
      <c r="B22966" s="364">
        <v>412.38</v>
      </c>
    </row>
    <row r="22967" spans="1:2">
      <c r="A22967" s="362" t="s">
        <v>23099</v>
      </c>
      <c r="B22967" s="364">
        <v>485.21</v>
      </c>
    </row>
    <row r="22968" spans="1:2">
      <c r="A22968" s="362" t="s">
        <v>23100</v>
      </c>
      <c r="B22968" s="364">
        <v>147.53</v>
      </c>
    </row>
    <row r="22969" spans="1:2">
      <c r="A22969" s="362" t="s">
        <v>23101</v>
      </c>
      <c r="B22969" s="364">
        <v>663.19</v>
      </c>
    </row>
    <row r="22970" spans="1:2">
      <c r="A22970" s="362" t="s">
        <v>23102</v>
      </c>
      <c r="B22970" s="364">
        <v>175.09</v>
      </c>
    </row>
    <row r="22971" spans="1:2">
      <c r="A22971" s="362" t="s">
        <v>23103</v>
      </c>
      <c r="B22971" s="364">
        <v>208.89</v>
      </c>
    </row>
    <row r="22972" spans="1:2">
      <c r="A22972" s="362" t="s">
        <v>23104</v>
      </c>
      <c r="B22972" s="364">
        <v>1.31</v>
      </c>
    </row>
    <row r="22973" spans="1:2">
      <c r="A22973" s="362" t="s">
        <v>23105</v>
      </c>
      <c r="B22973" s="364">
        <v>9.81</v>
      </c>
    </row>
    <row r="22974" spans="1:2">
      <c r="A22974" s="362" t="s">
        <v>23106</v>
      </c>
      <c r="B22974" s="364">
        <v>134.29</v>
      </c>
    </row>
    <row r="22975" spans="1:2">
      <c r="A22975" s="362" t="s">
        <v>23107</v>
      </c>
      <c r="B22975" s="364">
        <v>15.35</v>
      </c>
    </row>
    <row r="22976" spans="1:2">
      <c r="A22976" s="362" t="s">
        <v>23108</v>
      </c>
      <c r="B22976" s="364">
        <v>164.82</v>
      </c>
    </row>
    <row r="22977" spans="1:2">
      <c r="A22977" s="362" t="s">
        <v>23109</v>
      </c>
      <c r="B22977" s="364">
        <v>3.39</v>
      </c>
    </row>
    <row r="22978" spans="1:2">
      <c r="A22978" s="362" t="s">
        <v>23110</v>
      </c>
      <c r="B22978" s="364">
        <v>217.79</v>
      </c>
    </row>
    <row r="22979" spans="1:2">
      <c r="A22979" s="362" t="s">
        <v>23111</v>
      </c>
      <c r="B22979" s="364">
        <v>23.46</v>
      </c>
    </row>
    <row r="22980" spans="1:2">
      <c r="A22980" s="362" t="s">
        <v>23112</v>
      </c>
      <c r="B22980" s="364">
        <v>269.56</v>
      </c>
    </row>
    <row r="22981" spans="1:2">
      <c r="A22981" s="362" t="s">
        <v>23113</v>
      </c>
      <c r="B22981" s="364">
        <v>31.88</v>
      </c>
    </row>
    <row r="22982" spans="1:2">
      <c r="A22982" s="362" t="s">
        <v>23114</v>
      </c>
      <c r="B22982" s="364">
        <v>4.96</v>
      </c>
    </row>
    <row r="22983" spans="1:2">
      <c r="A22983" s="362" t="s">
        <v>23115</v>
      </c>
      <c r="B22983" s="364">
        <v>348.75</v>
      </c>
    </row>
    <row r="22984" spans="1:2">
      <c r="A22984" s="362" t="s">
        <v>23116</v>
      </c>
      <c r="B22984" s="364">
        <v>45.23</v>
      </c>
    </row>
    <row r="22985" spans="1:2">
      <c r="A22985" s="362" t="s">
        <v>23117</v>
      </c>
      <c r="B22985" s="364">
        <v>432.11</v>
      </c>
    </row>
    <row r="22986" spans="1:2">
      <c r="A22986" s="362" t="s">
        <v>23118</v>
      </c>
      <c r="B22986" s="364">
        <v>5.63</v>
      </c>
    </row>
    <row r="22987" spans="1:2">
      <c r="A22987" s="362" t="s">
        <v>23119</v>
      </c>
      <c r="B22987" s="364">
        <v>62.47</v>
      </c>
    </row>
    <row r="22988" spans="1:2">
      <c r="A22988" s="362" t="s">
        <v>23120</v>
      </c>
      <c r="B22988" s="364">
        <v>84.62</v>
      </c>
    </row>
    <row r="22989" spans="1:2">
      <c r="A22989" s="362" t="s">
        <v>28164</v>
      </c>
      <c r="B22989" s="364">
        <v>3.86</v>
      </c>
    </row>
    <row r="22990" spans="1:2">
      <c r="A22990" s="362" t="s">
        <v>28165</v>
      </c>
      <c r="B22990" s="364">
        <v>2.95</v>
      </c>
    </row>
    <row r="22991" spans="1:2">
      <c r="A22991" s="362" t="s">
        <v>23121</v>
      </c>
      <c r="B22991" s="364">
        <v>5.47</v>
      </c>
    </row>
    <row r="22992" spans="1:2">
      <c r="A22992" s="362" t="s">
        <v>23122</v>
      </c>
      <c r="B22992" s="364">
        <v>7.87</v>
      </c>
    </row>
    <row r="22993" spans="1:2">
      <c r="A22993" s="362" t="s">
        <v>23123</v>
      </c>
      <c r="B22993" s="364">
        <v>5.28</v>
      </c>
    </row>
    <row r="22994" spans="1:2">
      <c r="A22994" s="362" t="s">
        <v>23124</v>
      </c>
      <c r="B22994" s="364">
        <v>25.39</v>
      </c>
    </row>
    <row r="22995" spans="1:2">
      <c r="A22995" s="362" t="s">
        <v>23125</v>
      </c>
      <c r="B22995" s="364">
        <v>11.32</v>
      </c>
    </row>
    <row r="22996" spans="1:2">
      <c r="A22996" s="362" t="s">
        <v>23126</v>
      </c>
      <c r="B22996" s="364">
        <v>16.98</v>
      </c>
    </row>
    <row r="22997" spans="1:2">
      <c r="A22997" s="362" t="s">
        <v>23127</v>
      </c>
      <c r="B22997" s="364">
        <v>7</v>
      </c>
    </row>
    <row r="22998" spans="1:2">
      <c r="A22998" s="362" t="s">
        <v>23128</v>
      </c>
      <c r="B22998" s="364">
        <v>35.04</v>
      </c>
    </row>
    <row r="22999" spans="1:2">
      <c r="A22999" s="362" t="s">
        <v>23129</v>
      </c>
      <c r="B22999" s="364">
        <v>16.25</v>
      </c>
    </row>
    <row r="23000" spans="1:2">
      <c r="A23000" s="362" t="s">
        <v>23130</v>
      </c>
      <c r="B23000" s="364">
        <v>23.03</v>
      </c>
    </row>
    <row r="23001" spans="1:2">
      <c r="A23001" s="362" t="s">
        <v>23131</v>
      </c>
      <c r="B23001" s="364">
        <v>8.94</v>
      </c>
    </row>
    <row r="23002" spans="1:2">
      <c r="A23002" s="362" t="s">
        <v>23132</v>
      </c>
      <c r="B23002" s="364">
        <v>48.16</v>
      </c>
    </row>
    <row r="23003" spans="1:2">
      <c r="A23003" s="362" t="s">
        <v>23133</v>
      </c>
      <c r="B23003" s="364">
        <v>20.75</v>
      </c>
    </row>
    <row r="23004" spans="1:2">
      <c r="A23004" s="362" t="s">
        <v>23134</v>
      </c>
      <c r="B23004" s="364">
        <v>30.38</v>
      </c>
    </row>
    <row r="23005" spans="1:2">
      <c r="A23005" s="362" t="s">
        <v>23135</v>
      </c>
      <c r="B23005" s="364">
        <v>5.91</v>
      </c>
    </row>
    <row r="23006" spans="1:2">
      <c r="A23006" s="362" t="s">
        <v>23136</v>
      </c>
      <c r="B23006" s="364">
        <v>31.48</v>
      </c>
    </row>
    <row r="23007" spans="1:2">
      <c r="A23007" s="362" t="s">
        <v>23137</v>
      </c>
      <c r="B23007" s="364">
        <v>363.21</v>
      </c>
    </row>
    <row r="23008" spans="1:2">
      <c r="A23008" s="362" t="s">
        <v>23138</v>
      </c>
      <c r="B23008" s="364">
        <v>49.22</v>
      </c>
    </row>
    <row r="23009" spans="1:2">
      <c r="A23009" s="362" t="s">
        <v>23139</v>
      </c>
      <c r="B23009" s="364">
        <v>8.76</v>
      </c>
    </row>
    <row r="23010" spans="1:2">
      <c r="A23010" s="362" t="s">
        <v>23140</v>
      </c>
      <c r="B23010" s="364">
        <v>76.16</v>
      </c>
    </row>
    <row r="23011" spans="1:2">
      <c r="A23011" s="362" t="s">
        <v>23141</v>
      </c>
      <c r="B23011" s="364">
        <v>103.12</v>
      </c>
    </row>
    <row r="23012" spans="1:2">
      <c r="A23012" s="362" t="s">
        <v>23142</v>
      </c>
      <c r="B23012" s="364">
        <v>13.34</v>
      </c>
    </row>
    <row r="23013" spans="1:2">
      <c r="A23013" s="362" t="s">
        <v>23143</v>
      </c>
      <c r="B23013" s="364">
        <v>151.91</v>
      </c>
    </row>
    <row r="23014" spans="1:2">
      <c r="A23014" s="362" t="s">
        <v>23144</v>
      </c>
      <c r="B23014" s="364">
        <v>18.989999999999998</v>
      </c>
    </row>
    <row r="23015" spans="1:2">
      <c r="A23015" s="362" t="s">
        <v>23145</v>
      </c>
      <c r="B23015" s="364">
        <v>213.15</v>
      </c>
    </row>
    <row r="23016" spans="1:2">
      <c r="A23016" s="362" t="s">
        <v>23146</v>
      </c>
      <c r="B23016" s="364">
        <v>279.39999999999998</v>
      </c>
    </row>
    <row r="23017" spans="1:2">
      <c r="A23017" s="362" t="s">
        <v>23147</v>
      </c>
      <c r="B23017" s="364">
        <v>0.71</v>
      </c>
    </row>
    <row r="23018" spans="1:2">
      <c r="A23018" s="362" t="s">
        <v>23148</v>
      </c>
      <c r="B23018" s="364">
        <v>1.35</v>
      </c>
    </row>
    <row r="23019" spans="1:2">
      <c r="A23019" s="362" t="s">
        <v>23149</v>
      </c>
      <c r="B23019" s="364">
        <v>1.43</v>
      </c>
    </row>
    <row r="23020" spans="1:2">
      <c r="A23020" s="362" t="s">
        <v>23150</v>
      </c>
      <c r="B23020" s="364">
        <v>2.1800000000000002</v>
      </c>
    </row>
    <row r="23021" spans="1:2">
      <c r="A23021" s="362" t="s">
        <v>23151</v>
      </c>
      <c r="B23021" s="364">
        <v>2.65</v>
      </c>
    </row>
    <row r="23022" spans="1:2">
      <c r="A23022" s="362" t="s">
        <v>23152</v>
      </c>
      <c r="B23022" s="364">
        <v>3.38</v>
      </c>
    </row>
    <row r="23023" spans="1:2">
      <c r="A23023" s="362" t="s">
        <v>23153</v>
      </c>
      <c r="B23023" s="364">
        <v>6.19</v>
      </c>
    </row>
    <row r="23024" spans="1:2">
      <c r="A23024" s="362" t="s">
        <v>23154</v>
      </c>
      <c r="B23024" s="364">
        <v>11.75</v>
      </c>
    </row>
    <row r="23025" spans="1:2">
      <c r="A23025" s="362" t="s">
        <v>23155</v>
      </c>
      <c r="B23025" s="364">
        <v>98.69</v>
      </c>
    </row>
    <row r="23026" spans="1:2">
      <c r="A23026" s="362" t="s">
        <v>23156</v>
      </c>
      <c r="B23026" s="364">
        <v>17.2</v>
      </c>
    </row>
    <row r="23027" spans="1:2">
      <c r="A23027" s="362" t="s">
        <v>23157</v>
      </c>
      <c r="B23027" s="364">
        <v>27.82</v>
      </c>
    </row>
    <row r="23028" spans="1:2">
      <c r="A23028" s="362" t="s">
        <v>23158</v>
      </c>
      <c r="B23028" s="364">
        <v>40.72</v>
      </c>
    </row>
    <row r="23029" spans="1:2">
      <c r="A23029" s="362" t="s">
        <v>23159</v>
      </c>
      <c r="B23029" s="364">
        <v>8.4700000000000006</v>
      </c>
    </row>
    <row r="23030" spans="1:2">
      <c r="A23030" s="362" t="s">
        <v>23160</v>
      </c>
      <c r="B23030" s="364">
        <v>61.01</v>
      </c>
    </row>
    <row r="23031" spans="1:2">
      <c r="A23031" s="362" t="s">
        <v>23161</v>
      </c>
      <c r="B23031" s="364">
        <v>14.91</v>
      </c>
    </row>
    <row r="23032" spans="1:2">
      <c r="A23032" s="362" t="s">
        <v>23162</v>
      </c>
      <c r="B23032" s="364">
        <v>17.690000000000001</v>
      </c>
    </row>
    <row r="23033" spans="1:2">
      <c r="A23033" s="362" t="s">
        <v>23163</v>
      </c>
      <c r="B23033" s="367">
        <v>81513.98</v>
      </c>
    </row>
    <row r="23034" spans="1:2">
      <c r="A23034" s="362" t="s">
        <v>23164</v>
      </c>
      <c r="B23034" s="367">
        <v>92564.1</v>
      </c>
    </row>
    <row r="23035" spans="1:2">
      <c r="A23035" s="362" t="s">
        <v>23165</v>
      </c>
      <c r="B23035" s="367">
        <v>61118.879999999997</v>
      </c>
    </row>
    <row r="23036" spans="1:2">
      <c r="A23036" s="362" t="s">
        <v>23166</v>
      </c>
      <c r="B23036" s="367">
        <v>73648.25</v>
      </c>
    </row>
    <row r="23037" spans="1:2">
      <c r="A23037" s="362" t="s">
        <v>23167</v>
      </c>
      <c r="B23037" s="364">
        <v>22.88</v>
      </c>
    </row>
    <row r="23038" spans="1:2">
      <c r="A23038" s="362" t="s">
        <v>23168</v>
      </c>
      <c r="B23038" s="364">
        <v>34.06</v>
      </c>
    </row>
    <row r="23039" spans="1:2">
      <c r="A23039" s="362" t="s">
        <v>23169</v>
      </c>
      <c r="B23039" s="364">
        <v>48.66</v>
      </c>
    </row>
    <row r="23040" spans="1:2">
      <c r="A23040" s="362" t="s">
        <v>23170</v>
      </c>
      <c r="B23040" s="367">
        <v>1133.46</v>
      </c>
    </row>
    <row r="23041" spans="1:2">
      <c r="A23041" s="362" t="s">
        <v>23171</v>
      </c>
      <c r="B23041" s="364">
        <v>36.74</v>
      </c>
    </row>
    <row r="23042" spans="1:2">
      <c r="A23042" s="362" t="s">
        <v>23172</v>
      </c>
      <c r="B23042" s="364">
        <v>30.76</v>
      </c>
    </row>
    <row r="23043" spans="1:2">
      <c r="A23043" s="362" t="s">
        <v>23173</v>
      </c>
      <c r="B23043" s="364">
        <v>35.200000000000003</v>
      </c>
    </row>
    <row r="23044" spans="1:2">
      <c r="A23044" s="362" t="s">
        <v>23174</v>
      </c>
      <c r="B23044" s="364">
        <v>18</v>
      </c>
    </row>
    <row r="23045" spans="1:2">
      <c r="A23045" s="362" t="s">
        <v>23175</v>
      </c>
      <c r="B23045" s="364">
        <v>28.65</v>
      </c>
    </row>
    <row r="23046" spans="1:2">
      <c r="A23046" s="362" t="s">
        <v>23176</v>
      </c>
      <c r="B23046" s="364">
        <v>24.29</v>
      </c>
    </row>
    <row r="23047" spans="1:2">
      <c r="A23047" s="362" t="s">
        <v>23177</v>
      </c>
      <c r="B23047" s="364">
        <v>6.08</v>
      </c>
    </row>
    <row r="23048" spans="1:2">
      <c r="A23048" s="362" t="s">
        <v>23178</v>
      </c>
      <c r="B23048" s="364">
        <v>458</v>
      </c>
    </row>
    <row r="23049" spans="1:2">
      <c r="A23049" s="362" t="s">
        <v>23179</v>
      </c>
      <c r="B23049" s="364">
        <v>440</v>
      </c>
    </row>
    <row r="23050" spans="1:2">
      <c r="A23050" s="362" t="s">
        <v>23180</v>
      </c>
      <c r="B23050" s="364">
        <v>893.63</v>
      </c>
    </row>
    <row r="23051" spans="1:2">
      <c r="A23051" s="362" t="s">
        <v>23181</v>
      </c>
      <c r="B23051" s="367">
        <v>1003.78</v>
      </c>
    </row>
    <row r="23052" spans="1:2">
      <c r="A23052" s="362" t="s">
        <v>23182</v>
      </c>
      <c r="B23052" s="364">
        <v>252.62</v>
      </c>
    </row>
    <row r="23053" spans="1:2">
      <c r="A23053" s="362" t="s">
        <v>23183</v>
      </c>
      <c r="B23053" s="364">
        <v>433.22</v>
      </c>
    </row>
    <row r="23054" spans="1:2">
      <c r="A23054" s="362" t="s">
        <v>23184</v>
      </c>
      <c r="B23054" s="364">
        <v>629.46</v>
      </c>
    </row>
    <row r="23055" spans="1:2">
      <c r="A23055" s="362" t="s">
        <v>23185</v>
      </c>
      <c r="B23055" s="367">
        <v>6079.85</v>
      </c>
    </row>
    <row r="23056" spans="1:2">
      <c r="A23056" s="362" t="s">
        <v>23186</v>
      </c>
      <c r="B23056" s="367">
        <v>1021.28</v>
      </c>
    </row>
    <row r="23057" spans="1:2">
      <c r="A23057" s="362" t="s">
        <v>23187</v>
      </c>
      <c r="B23057" s="367">
        <v>1316.5</v>
      </c>
    </row>
    <row r="23058" spans="1:2">
      <c r="A23058" s="362" t="s">
        <v>23188</v>
      </c>
      <c r="B23058" s="367">
        <v>2932.05</v>
      </c>
    </row>
    <row r="23059" spans="1:2">
      <c r="A23059" s="362" t="s">
        <v>23189</v>
      </c>
      <c r="B23059" s="364">
        <v>76.709999999999994</v>
      </c>
    </row>
    <row r="23060" spans="1:2">
      <c r="A23060" s="362" t="s">
        <v>23190</v>
      </c>
      <c r="B23060" s="364">
        <v>82.94</v>
      </c>
    </row>
    <row r="23061" spans="1:2">
      <c r="A23061" s="362" t="s">
        <v>23191</v>
      </c>
      <c r="B23061" s="364">
        <v>152.05000000000001</v>
      </c>
    </row>
    <row r="23062" spans="1:2">
      <c r="A23062" s="362" t="s">
        <v>23192</v>
      </c>
      <c r="B23062" s="364">
        <v>266.10000000000002</v>
      </c>
    </row>
    <row r="23063" spans="1:2">
      <c r="A23063" s="362" t="s">
        <v>23193</v>
      </c>
      <c r="B23063" s="364">
        <v>482.44</v>
      </c>
    </row>
    <row r="23064" spans="1:2">
      <c r="A23064" s="362" t="s">
        <v>23194</v>
      </c>
      <c r="B23064" s="364">
        <v>863.97</v>
      </c>
    </row>
    <row r="23065" spans="1:2">
      <c r="A23065" s="362" t="s">
        <v>23195</v>
      </c>
      <c r="B23065" s="364">
        <v>127.86</v>
      </c>
    </row>
    <row r="23066" spans="1:2">
      <c r="A23066" s="362" t="s">
        <v>23196</v>
      </c>
      <c r="B23066" s="364">
        <v>234.99</v>
      </c>
    </row>
    <row r="23067" spans="1:2">
      <c r="A23067" s="362" t="s">
        <v>23197</v>
      </c>
      <c r="B23067" s="364">
        <v>298.58</v>
      </c>
    </row>
    <row r="23068" spans="1:2">
      <c r="A23068" s="362" t="s">
        <v>23198</v>
      </c>
      <c r="B23068" s="364">
        <v>66.150000000000006</v>
      </c>
    </row>
    <row r="23069" spans="1:2">
      <c r="A23069" s="362" t="s">
        <v>23199</v>
      </c>
      <c r="B23069" s="364">
        <v>109.89</v>
      </c>
    </row>
    <row r="23070" spans="1:2">
      <c r="A23070" s="362" t="s">
        <v>23200</v>
      </c>
      <c r="B23070" s="364">
        <v>212.88</v>
      </c>
    </row>
    <row r="23071" spans="1:2">
      <c r="A23071" s="362" t="s">
        <v>23201</v>
      </c>
      <c r="B23071" s="364">
        <v>442.35</v>
      </c>
    </row>
    <row r="23072" spans="1:2">
      <c r="A23072" s="362" t="s">
        <v>23202</v>
      </c>
      <c r="B23072" s="364">
        <v>697.39</v>
      </c>
    </row>
    <row r="23073" spans="1:2">
      <c r="A23073" s="362" t="s">
        <v>23203</v>
      </c>
      <c r="B23073" s="364">
        <v>308.64999999999998</v>
      </c>
    </row>
    <row r="23074" spans="1:2">
      <c r="A23074" s="362" t="s">
        <v>23204</v>
      </c>
      <c r="B23074" s="364">
        <v>328</v>
      </c>
    </row>
    <row r="23075" spans="1:2">
      <c r="A23075" s="362" t="s">
        <v>23205</v>
      </c>
      <c r="B23075" s="364">
        <v>56.45</v>
      </c>
    </row>
    <row r="23076" spans="1:2">
      <c r="A23076" s="362" t="s">
        <v>23206</v>
      </c>
      <c r="B23076" s="367">
        <v>1247.8399999999999</v>
      </c>
    </row>
    <row r="23077" spans="1:2">
      <c r="A23077" s="362" t="s">
        <v>23207</v>
      </c>
      <c r="B23077" s="364">
        <v>117.49</v>
      </c>
    </row>
    <row r="23078" spans="1:2">
      <c r="A23078" s="362" t="s">
        <v>23208</v>
      </c>
      <c r="B23078" s="364">
        <v>483.15</v>
      </c>
    </row>
    <row r="23079" spans="1:2">
      <c r="A23079" s="362" t="s">
        <v>23209</v>
      </c>
      <c r="B23079" s="364">
        <v>272.04000000000002</v>
      </c>
    </row>
    <row r="23080" spans="1:2">
      <c r="A23080" s="362" t="s">
        <v>23210</v>
      </c>
      <c r="B23080" s="364">
        <v>344.1</v>
      </c>
    </row>
    <row r="23081" spans="1:2">
      <c r="A23081" s="362" t="s">
        <v>23211</v>
      </c>
      <c r="B23081" s="364">
        <v>285</v>
      </c>
    </row>
    <row r="23082" spans="1:2">
      <c r="A23082" s="362" t="s">
        <v>23212</v>
      </c>
      <c r="B23082" s="364">
        <v>348.15</v>
      </c>
    </row>
    <row r="23083" spans="1:2">
      <c r="A23083" s="362" t="s">
        <v>23213</v>
      </c>
      <c r="B23083" s="364">
        <v>55.64</v>
      </c>
    </row>
    <row r="23084" spans="1:2">
      <c r="A23084" s="362" t="s">
        <v>23214</v>
      </c>
      <c r="B23084" s="364">
        <v>64.510000000000005</v>
      </c>
    </row>
    <row r="23085" spans="1:2">
      <c r="A23085" s="362" t="s">
        <v>23215</v>
      </c>
      <c r="B23085" s="364">
        <v>103.06</v>
      </c>
    </row>
    <row r="23086" spans="1:2">
      <c r="A23086" s="362" t="s">
        <v>23216</v>
      </c>
      <c r="B23086" s="364">
        <v>87.93</v>
      </c>
    </row>
    <row r="23087" spans="1:2">
      <c r="A23087" s="362" t="s">
        <v>23217</v>
      </c>
      <c r="B23087" s="364">
        <v>192.54</v>
      </c>
    </row>
    <row r="23088" spans="1:2">
      <c r="A23088" s="362" t="s">
        <v>23218</v>
      </c>
      <c r="B23088" s="364">
        <v>1.76</v>
      </c>
    </row>
    <row r="23089" spans="1:2">
      <c r="A23089" s="362" t="s">
        <v>23219</v>
      </c>
      <c r="B23089" s="364">
        <v>1.83</v>
      </c>
    </row>
    <row r="23090" spans="1:2">
      <c r="A23090" s="362" t="s">
        <v>23220</v>
      </c>
      <c r="B23090" s="364">
        <v>3.86</v>
      </c>
    </row>
    <row r="23091" spans="1:2">
      <c r="A23091" s="362" t="s">
        <v>23221</v>
      </c>
      <c r="B23091" s="364">
        <v>3.86</v>
      </c>
    </row>
    <row r="23092" spans="1:2">
      <c r="A23092" s="362" t="s">
        <v>23222</v>
      </c>
      <c r="B23092" s="364">
        <v>41.65</v>
      </c>
    </row>
    <row r="23093" spans="1:2">
      <c r="A23093" s="362" t="s">
        <v>23223</v>
      </c>
      <c r="B23093" s="364">
        <v>50.95</v>
      </c>
    </row>
    <row r="23094" spans="1:2">
      <c r="A23094" s="362" t="s">
        <v>23224</v>
      </c>
      <c r="B23094" s="364">
        <v>83.77</v>
      </c>
    </row>
    <row r="23095" spans="1:2">
      <c r="A23095" s="362" t="s">
        <v>23225</v>
      </c>
      <c r="B23095" s="364">
        <v>277.69</v>
      </c>
    </row>
    <row r="23096" spans="1:2">
      <c r="A23096" s="362" t="s">
        <v>23226</v>
      </c>
      <c r="B23096" s="364">
        <v>168.85</v>
      </c>
    </row>
    <row r="23097" spans="1:2">
      <c r="A23097" s="362" t="s">
        <v>23227</v>
      </c>
      <c r="B23097" s="364">
        <v>248.63</v>
      </c>
    </row>
    <row r="23098" spans="1:2">
      <c r="A23098" s="362" t="s">
        <v>23228</v>
      </c>
      <c r="B23098" s="364">
        <v>94.06</v>
      </c>
    </row>
    <row r="23099" spans="1:2">
      <c r="A23099" s="362" t="s">
        <v>23229</v>
      </c>
      <c r="B23099" s="364">
        <v>55.72</v>
      </c>
    </row>
    <row r="23100" spans="1:2">
      <c r="A23100" s="362" t="s">
        <v>23230</v>
      </c>
      <c r="B23100" s="364">
        <v>659.19</v>
      </c>
    </row>
    <row r="23101" spans="1:2">
      <c r="A23101" s="362" t="s">
        <v>23231</v>
      </c>
      <c r="B23101" s="364">
        <v>37.1</v>
      </c>
    </row>
    <row r="23102" spans="1:2">
      <c r="A23102" s="362" t="s">
        <v>23232</v>
      </c>
      <c r="B23102" s="364">
        <v>72.92</v>
      </c>
    </row>
    <row r="23103" spans="1:2">
      <c r="A23103" s="362" t="s">
        <v>23233</v>
      </c>
      <c r="B23103" s="364">
        <v>117.21</v>
      </c>
    </row>
    <row r="23104" spans="1:2">
      <c r="A23104" s="362" t="s">
        <v>23234</v>
      </c>
      <c r="B23104" s="364">
        <v>175.32</v>
      </c>
    </row>
    <row r="23105" spans="1:2">
      <c r="A23105" s="362" t="s">
        <v>23235</v>
      </c>
      <c r="B23105" s="364">
        <v>233.99</v>
      </c>
    </row>
    <row r="23106" spans="1:2">
      <c r="A23106" s="362" t="s">
        <v>23236</v>
      </c>
      <c r="B23106" s="364">
        <v>282.77999999999997</v>
      </c>
    </row>
    <row r="23107" spans="1:2">
      <c r="A23107" s="362" t="s">
        <v>23237</v>
      </c>
      <c r="B23107" s="364">
        <v>358.42</v>
      </c>
    </row>
    <row r="23108" spans="1:2">
      <c r="A23108" s="362" t="s">
        <v>23238</v>
      </c>
      <c r="B23108" s="364">
        <v>26.01</v>
      </c>
    </row>
    <row r="23109" spans="1:2">
      <c r="A23109" s="362" t="s">
        <v>23239</v>
      </c>
      <c r="B23109" s="364">
        <v>85.42</v>
      </c>
    </row>
    <row r="23110" spans="1:2">
      <c r="A23110" s="362" t="s">
        <v>23240</v>
      </c>
      <c r="B23110" s="367">
        <v>1642.62</v>
      </c>
    </row>
    <row r="23111" spans="1:2">
      <c r="A23111" s="362" t="s">
        <v>23241</v>
      </c>
      <c r="B23111" s="364">
        <v>70.72</v>
      </c>
    </row>
    <row r="23112" spans="1:2">
      <c r="A23112" s="362" t="s">
        <v>23242</v>
      </c>
      <c r="B23112" s="367">
        <v>3208.61</v>
      </c>
    </row>
    <row r="23113" spans="1:2">
      <c r="A23113" s="362" t="s">
        <v>23243</v>
      </c>
      <c r="B23113" s="364">
        <v>156.63999999999999</v>
      </c>
    </row>
    <row r="23114" spans="1:2">
      <c r="A23114" s="362" t="s">
        <v>23244</v>
      </c>
      <c r="B23114" s="364">
        <v>259.57</v>
      </c>
    </row>
    <row r="23115" spans="1:2">
      <c r="A23115" s="362" t="s">
        <v>23245</v>
      </c>
      <c r="B23115" s="364">
        <v>388.06</v>
      </c>
    </row>
    <row r="23116" spans="1:2">
      <c r="A23116" s="362" t="s">
        <v>23246</v>
      </c>
      <c r="B23116" s="364">
        <v>780.63</v>
      </c>
    </row>
    <row r="23117" spans="1:2">
      <c r="A23117" s="362" t="s">
        <v>23247</v>
      </c>
      <c r="B23117" s="364">
        <v>486.08</v>
      </c>
    </row>
    <row r="23118" spans="1:2">
      <c r="A23118" s="362" t="s">
        <v>23248</v>
      </c>
      <c r="B23118" s="364">
        <v>1.91</v>
      </c>
    </row>
    <row r="23119" spans="1:2">
      <c r="A23119" s="362" t="s">
        <v>23249</v>
      </c>
      <c r="B23119" s="364">
        <v>3.8</v>
      </c>
    </row>
    <row r="23120" spans="1:2">
      <c r="A23120" s="362" t="s">
        <v>23250</v>
      </c>
      <c r="B23120" s="367">
        <v>3052.81</v>
      </c>
    </row>
    <row r="23121" spans="1:2">
      <c r="A23121" s="362" t="s">
        <v>23251</v>
      </c>
      <c r="B23121" s="364">
        <v>976.83</v>
      </c>
    </row>
    <row r="23122" spans="1:2">
      <c r="A23122" s="362" t="s">
        <v>23252</v>
      </c>
      <c r="B23122" s="364">
        <v>309.57</v>
      </c>
    </row>
    <row r="23123" spans="1:2">
      <c r="A23123" s="362" t="s">
        <v>23253</v>
      </c>
      <c r="B23123" s="364">
        <v>501.26</v>
      </c>
    </row>
    <row r="23124" spans="1:2">
      <c r="A23124" s="362" t="s">
        <v>23254</v>
      </c>
      <c r="B23124" s="364">
        <v>182.98</v>
      </c>
    </row>
    <row r="23125" spans="1:2">
      <c r="A23125" s="362" t="s">
        <v>23255</v>
      </c>
      <c r="B23125" s="364">
        <v>3.42</v>
      </c>
    </row>
    <row r="23126" spans="1:2">
      <c r="A23126" s="362" t="s">
        <v>23256</v>
      </c>
      <c r="B23126" s="364">
        <v>4.95</v>
      </c>
    </row>
    <row r="23127" spans="1:2">
      <c r="A23127" s="362" t="s">
        <v>23257</v>
      </c>
      <c r="B23127" s="364">
        <v>84.32</v>
      </c>
    </row>
    <row r="23128" spans="1:2">
      <c r="A23128" s="362" t="s">
        <v>23258</v>
      </c>
      <c r="B23128" s="367">
        <v>2041.96</v>
      </c>
    </row>
    <row r="23129" spans="1:2">
      <c r="A23129" s="362" t="s">
        <v>23259</v>
      </c>
      <c r="B23129" s="367">
        <v>3425.73</v>
      </c>
    </row>
    <row r="23130" spans="1:2">
      <c r="A23130" s="362" t="s">
        <v>23260</v>
      </c>
      <c r="B23130" s="367">
        <v>4308.6099999999997</v>
      </c>
    </row>
    <row r="23131" spans="1:2">
      <c r="A23131" s="362" t="s">
        <v>23261</v>
      </c>
      <c r="B23131" s="364">
        <v>95.53</v>
      </c>
    </row>
    <row r="23132" spans="1:2">
      <c r="A23132" s="362" t="s">
        <v>23262</v>
      </c>
      <c r="B23132" s="364">
        <v>226.59</v>
      </c>
    </row>
    <row r="23133" spans="1:2">
      <c r="A23133" s="362" t="s">
        <v>23263</v>
      </c>
      <c r="B23133" s="364">
        <v>387.05</v>
      </c>
    </row>
    <row r="23134" spans="1:2">
      <c r="A23134" s="362" t="s">
        <v>23264</v>
      </c>
      <c r="B23134" s="364">
        <v>30.59</v>
      </c>
    </row>
    <row r="23135" spans="1:2">
      <c r="A23135" s="362" t="s">
        <v>23265</v>
      </c>
      <c r="B23135" s="364">
        <v>128.65</v>
      </c>
    </row>
    <row r="23136" spans="1:2">
      <c r="A23136" s="362" t="s">
        <v>23266</v>
      </c>
      <c r="B23136" s="364">
        <v>87.64</v>
      </c>
    </row>
    <row r="23137" spans="1:2">
      <c r="A23137" s="362" t="s">
        <v>23267</v>
      </c>
      <c r="B23137" s="364">
        <v>57.23</v>
      </c>
    </row>
    <row r="23138" spans="1:2">
      <c r="A23138" s="362" t="s">
        <v>23268</v>
      </c>
      <c r="B23138" s="364">
        <v>68.989999999999995</v>
      </c>
    </row>
    <row r="23139" spans="1:2">
      <c r="A23139" s="362" t="s">
        <v>23269</v>
      </c>
      <c r="B23139" s="364">
        <v>1.1000000000000001</v>
      </c>
    </row>
    <row r="23140" spans="1:2">
      <c r="A23140" s="362" t="s">
        <v>23270</v>
      </c>
      <c r="B23140" s="364">
        <v>1.84</v>
      </c>
    </row>
    <row r="23141" spans="1:2">
      <c r="A23141" s="362" t="s">
        <v>23271</v>
      </c>
      <c r="B23141" s="364">
        <v>0.93</v>
      </c>
    </row>
    <row r="23142" spans="1:2">
      <c r="A23142" s="362" t="s">
        <v>23272</v>
      </c>
      <c r="B23142" s="364">
        <v>0.12</v>
      </c>
    </row>
    <row r="23143" spans="1:2">
      <c r="A23143" s="362" t="s">
        <v>23273</v>
      </c>
      <c r="B23143" s="367">
        <v>4225.92</v>
      </c>
    </row>
    <row r="23144" spans="1:2">
      <c r="A23144" s="362" t="s">
        <v>23274</v>
      </c>
      <c r="B23144" s="364">
        <v>24.05</v>
      </c>
    </row>
    <row r="23145" spans="1:2">
      <c r="A23145" s="362" t="s">
        <v>23275</v>
      </c>
      <c r="B23145" s="364">
        <v>33.299999999999997</v>
      </c>
    </row>
    <row r="23146" spans="1:2">
      <c r="A23146" s="362" t="s">
        <v>23276</v>
      </c>
      <c r="B23146" s="364">
        <v>33.56</v>
      </c>
    </row>
    <row r="23147" spans="1:2">
      <c r="A23147" s="362" t="s">
        <v>23277</v>
      </c>
      <c r="B23147" s="364">
        <v>39.659999999999997</v>
      </c>
    </row>
    <row r="23148" spans="1:2">
      <c r="A23148" s="362" t="s">
        <v>23278</v>
      </c>
      <c r="B23148" s="364">
        <v>39.659999999999997</v>
      </c>
    </row>
    <row r="23149" spans="1:2">
      <c r="A23149" s="362" t="s">
        <v>23279</v>
      </c>
      <c r="B23149" s="364">
        <v>54.45</v>
      </c>
    </row>
    <row r="23150" spans="1:2">
      <c r="A23150" s="362" t="s">
        <v>23280</v>
      </c>
      <c r="B23150" s="364">
        <v>109.41</v>
      </c>
    </row>
    <row r="23151" spans="1:2">
      <c r="A23151" s="362" t="s">
        <v>23281</v>
      </c>
      <c r="B23151" s="364">
        <v>42.93</v>
      </c>
    </row>
    <row r="23152" spans="1:2">
      <c r="A23152" s="362" t="s">
        <v>23282</v>
      </c>
      <c r="B23152" s="364">
        <v>55.93</v>
      </c>
    </row>
    <row r="23153" spans="1:2">
      <c r="A23153" s="362" t="s">
        <v>23283</v>
      </c>
      <c r="B23153" s="364">
        <v>33.299999999999997</v>
      </c>
    </row>
    <row r="23154" spans="1:2">
      <c r="A23154" s="362" t="s">
        <v>23284</v>
      </c>
      <c r="B23154" s="364">
        <v>21.46</v>
      </c>
    </row>
    <row r="23155" spans="1:2">
      <c r="A23155" s="362" t="s">
        <v>23285</v>
      </c>
      <c r="B23155" s="364">
        <v>26.35</v>
      </c>
    </row>
    <row r="23156" spans="1:2">
      <c r="A23156" s="362" t="s">
        <v>23286</v>
      </c>
      <c r="B23156" s="364">
        <v>32.200000000000003</v>
      </c>
    </row>
    <row r="23157" spans="1:2">
      <c r="A23157" s="362" t="s">
        <v>23287</v>
      </c>
      <c r="B23157" s="364">
        <v>42.1</v>
      </c>
    </row>
    <row r="23158" spans="1:2">
      <c r="A23158" s="362" t="s">
        <v>23288</v>
      </c>
      <c r="B23158" s="364">
        <v>68.319999999999993</v>
      </c>
    </row>
    <row r="23159" spans="1:2">
      <c r="A23159" s="362" t="s">
        <v>23289</v>
      </c>
      <c r="B23159" s="364">
        <v>88.36</v>
      </c>
    </row>
    <row r="23160" spans="1:2">
      <c r="A23160" s="362" t="s">
        <v>23290</v>
      </c>
      <c r="B23160" s="364">
        <v>165.13</v>
      </c>
    </row>
    <row r="23161" spans="1:2">
      <c r="A23161" s="362" t="s">
        <v>23291</v>
      </c>
      <c r="B23161" s="364">
        <v>1.98</v>
      </c>
    </row>
    <row r="23162" spans="1:2">
      <c r="A23162" s="362" t="s">
        <v>23292</v>
      </c>
      <c r="B23162" s="367">
        <v>380723.37</v>
      </c>
    </row>
    <row r="23163" spans="1:2">
      <c r="A23163" s="362" t="s">
        <v>23293</v>
      </c>
      <c r="B23163" s="367">
        <v>406349</v>
      </c>
    </row>
    <row r="23164" spans="1:2">
      <c r="A23164" s="362" t="s">
        <v>23294</v>
      </c>
      <c r="B23164" s="367">
        <v>420113.62</v>
      </c>
    </row>
    <row r="23165" spans="1:2">
      <c r="A23165" s="362" t="s">
        <v>23295</v>
      </c>
      <c r="B23165" s="367">
        <v>468582.64</v>
      </c>
    </row>
    <row r="23166" spans="1:2">
      <c r="A23166" s="362" t="s">
        <v>23296</v>
      </c>
      <c r="B23166" s="367">
        <v>442957.02</v>
      </c>
    </row>
    <row r="23167" spans="1:2">
      <c r="A23167" s="362" t="s">
        <v>23297</v>
      </c>
      <c r="B23167" s="367">
        <v>461261.01</v>
      </c>
    </row>
    <row r="23168" spans="1:2">
      <c r="A23168" s="362" t="s">
        <v>23298</v>
      </c>
      <c r="B23168" s="367">
        <v>364615.86</v>
      </c>
    </row>
    <row r="23169" spans="1:2">
      <c r="A23169" s="362" t="s">
        <v>23299</v>
      </c>
      <c r="B23169" s="367">
        <v>365348.02</v>
      </c>
    </row>
    <row r="23170" spans="1:2">
      <c r="A23170" s="362" t="s">
        <v>23300</v>
      </c>
      <c r="B23170" s="367">
        <v>581335.31000000006</v>
      </c>
    </row>
    <row r="23171" spans="1:2">
      <c r="A23171" s="362" t="s">
        <v>23301</v>
      </c>
      <c r="B23171" s="367">
        <v>562299.16</v>
      </c>
    </row>
    <row r="23172" spans="1:2">
      <c r="A23172" s="362" t="s">
        <v>23302</v>
      </c>
      <c r="B23172" s="367">
        <v>600371.5</v>
      </c>
    </row>
    <row r="23173" spans="1:2">
      <c r="A23173" s="362" t="s">
        <v>23303</v>
      </c>
      <c r="B23173" s="367">
        <v>551316.76</v>
      </c>
    </row>
    <row r="23174" spans="1:2">
      <c r="A23174" s="362" t="s">
        <v>23304</v>
      </c>
      <c r="B23174" s="367">
        <v>253049.17</v>
      </c>
    </row>
    <row r="23175" spans="1:2">
      <c r="A23175" s="362" t="s">
        <v>23305</v>
      </c>
      <c r="B23175" s="364">
        <v>147.31</v>
      </c>
    </row>
    <row r="23176" spans="1:2">
      <c r="A23176" s="362" t="s">
        <v>23306</v>
      </c>
      <c r="B23176" s="364">
        <v>20.02</v>
      </c>
    </row>
    <row r="23177" spans="1:2">
      <c r="A23177" s="362" t="s">
        <v>23307</v>
      </c>
      <c r="B23177" s="364">
        <v>23.65</v>
      </c>
    </row>
    <row r="23178" spans="1:2">
      <c r="A23178" s="362" t="s">
        <v>23308</v>
      </c>
      <c r="B23178" s="364">
        <v>4.8499999999999996</v>
      </c>
    </row>
    <row r="23179" spans="1:2">
      <c r="A23179" s="362" t="s">
        <v>23309</v>
      </c>
      <c r="B23179" s="364">
        <v>4.0199999999999996</v>
      </c>
    </row>
    <row r="23180" spans="1:2">
      <c r="A23180" s="362" t="s">
        <v>23310</v>
      </c>
      <c r="B23180" s="364">
        <v>5.14</v>
      </c>
    </row>
    <row r="23181" spans="1:2">
      <c r="A23181" s="362" t="s">
        <v>23311</v>
      </c>
      <c r="B23181" s="364">
        <v>4.05</v>
      </c>
    </row>
    <row r="23182" spans="1:2">
      <c r="A23182" s="362" t="s">
        <v>23312</v>
      </c>
      <c r="B23182" s="364">
        <v>2.33</v>
      </c>
    </row>
    <row r="23183" spans="1:2">
      <c r="A23183" s="362" t="s">
        <v>23313</v>
      </c>
      <c r="B23183" s="364">
        <v>2.79</v>
      </c>
    </row>
    <row r="23184" spans="1:2">
      <c r="A23184" s="362" t="s">
        <v>23314</v>
      </c>
      <c r="B23184" s="364">
        <v>1.57</v>
      </c>
    </row>
    <row r="23185" spans="1:2">
      <c r="A23185" s="362" t="s">
        <v>23315</v>
      </c>
      <c r="B23185" s="364">
        <v>1.95</v>
      </c>
    </row>
    <row r="23186" spans="1:2">
      <c r="A23186" s="362" t="s">
        <v>23316</v>
      </c>
      <c r="B23186" s="364">
        <v>2.64</v>
      </c>
    </row>
    <row r="23187" spans="1:2">
      <c r="A23187" s="362" t="s">
        <v>23317</v>
      </c>
      <c r="B23187" s="364">
        <v>3.5</v>
      </c>
    </row>
    <row r="23188" spans="1:2">
      <c r="A23188" s="362" t="s">
        <v>23318</v>
      </c>
      <c r="B23188" s="364">
        <v>5.96</v>
      </c>
    </row>
    <row r="23189" spans="1:2">
      <c r="A23189" s="362" t="s">
        <v>23319</v>
      </c>
      <c r="B23189" s="364">
        <v>15.38</v>
      </c>
    </row>
    <row r="23190" spans="1:2">
      <c r="A23190" s="362" t="s">
        <v>23320</v>
      </c>
      <c r="B23190" s="364">
        <v>40.44</v>
      </c>
    </row>
    <row r="23191" spans="1:2">
      <c r="A23191" s="362" t="s">
        <v>23321</v>
      </c>
      <c r="B23191" s="364">
        <v>85.22</v>
      </c>
    </row>
    <row r="23192" spans="1:2">
      <c r="A23192" s="362" t="s">
        <v>23322</v>
      </c>
      <c r="B23192" s="364">
        <v>32.89</v>
      </c>
    </row>
    <row r="23193" spans="1:2">
      <c r="A23193" s="362" t="s">
        <v>23323</v>
      </c>
      <c r="B23193" s="364">
        <v>9.9499999999999993</v>
      </c>
    </row>
    <row r="23194" spans="1:2">
      <c r="A23194" s="362" t="s">
        <v>23324</v>
      </c>
      <c r="B23194" s="364">
        <v>35.24</v>
      </c>
    </row>
    <row r="23195" spans="1:2">
      <c r="A23195" s="362" t="s">
        <v>23325</v>
      </c>
      <c r="B23195" s="364">
        <v>34.06</v>
      </c>
    </row>
    <row r="23196" spans="1:2">
      <c r="A23196" s="362" t="s">
        <v>23326</v>
      </c>
      <c r="B23196" s="364">
        <v>35.24</v>
      </c>
    </row>
    <row r="23197" spans="1:2">
      <c r="A23197" s="362" t="s">
        <v>23327</v>
      </c>
      <c r="B23197" s="364">
        <v>20.72</v>
      </c>
    </row>
    <row r="23198" spans="1:2">
      <c r="A23198" s="362" t="s">
        <v>23328</v>
      </c>
      <c r="B23198" s="364">
        <v>32.89</v>
      </c>
    </row>
    <row r="23199" spans="1:2">
      <c r="A23199" s="362" t="s">
        <v>23329</v>
      </c>
      <c r="B23199" s="364">
        <v>32.770000000000003</v>
      </c>
    </row>
    <row r="23200" spans="1:2">
      <c r="A23200" s="362" t="s">
        <v>23330</v>
      </c>
      <c r="B23200" s="364">
        <v>55.39</v>
      </c>
    </row>
    <row r="23201" spans="1:2">
      <c r="A23201" s="362" t="s">
        <v>23331</v>
      </c>
      <c r="B23201" s="364">
        <v>35</v>
      </c>
    </row>
    <row r="23202" spans="1:2">
      <c r="A23202" s="362" t="s">
        <v>23332</v>
      </c>
      <c r="B23202" s="364">
        <v>20.11</v>
      </c>
    </row>
    <row r="23203" spans="1:2">
      <c r="A23203" s="362" t="s">
        <v>23333</v>
      </c>
      <c r="B23203" s="364">
        <v>16.29</v>
      </c>
    </row>
    <row r="23204" spans="1:2">
      <c r="A23204" s="362" t="s">
        <v>23334</v>
      </c>
      <c r="B23204" s="364">
        <v>5.66</v>
      </c>
    </row>
    <row r="23205" spans="1:2">
      <c r="A23205" s="362" t="s">
        <v>23335</v>
      </c>
      <c r="B23205" s="364">
        <v>5.5</v>
      </c>
    </row>
    <row r="23206" spans="1:2">
      <c r="A23206" s="362" t="s">
        <v>23336</v>
      </c>
      <c r="B23206" s="364">
        <v>10.67</v>
      </c>
    </row>
    <row r="23207" spans="1:2">
      <c r="A23207" s="362" t="s">
        <v>23337</v>
      </c>
      <c r="B23207" s="364">
        <v>52.4</v>
      </c>
    </row>
    <row r="23208" spans="1:2">
      <c r="A23208" s="362" t="s">
        <v>23338</v>
      </c>
      <c r="B23208" s="364">
        <v>29.05</v>
      </c>
    </row>
    <row r="23209" spans="1:2">
      <c r="A23209" s="362" t="s">
        <v>23339</v>
      </c>
      <c r="B23209" s="364">
        <v>7.32</v>
      </c>
    </row>
    <row r="23210" spans="1:2">
      <c r="A23210" s="362" t="s">
        <v>23340</v>
      </c>
      <c r="B23210" s="364">
        <v>5.5</v>
      </c>
    </row>
    <row r="23211" spans="1:2">
      <c r="A23211" s="362" t="s">
        <v>23341</v>
      </c>
      <c r="B23211" s="364">
        <v>74.7</v>
      </c>
    </row>
    <row r="23212" spans="1:2">
      <c r="A23212" s="362" t="s">
        <v>23342</v>
      </c>
      <c r="B23212" s="364">
        <v>124.96</v>
      </c>
    </row>
    <row r="23213" spans="1:2">
      <c r="A23213" s="362" t="s">
        <v>23343</v>
      </c>
      <c r="B23213" s="364">
        <v>2.0699999999999998</v>
      </c>
    </row>
    <row r="23214" spans="1:2">
      <c r="A23214" s="362" t="s">
        <v>23344</v>
      </c>
      <c r="B23214" s="364">
        <v>3.55</v>
      </c>
    </row>
    <row r="23215" spans="1:2">
      <c r="A23215" s="362" t="s">
        <v>23345</v>
      </c>
      <c r="B23215" s="364">
        <v>17.11</v>
      </c>
    </row>
    <row r="23216" spans="1:2">
      <c r="A23216" s="362" t="s">
        <v>23346</v>
      </c>
      <c r="B23216" s="364">
        <v>16.579999999999998</v>
      </c>
    </row>
    <row r="23217" spans="1:2">
      <c r="A23217" s="362" t="s">
        <v>23347</v>
      </c>
      <c r="B23217" s="364">
        <v>2.12</v>
      </c>
    </row>
    <row r="23218" spans="1:2">
      <c r="A23218" s="362" t="s">
        <v>23348</v>
      </c>
      <c r="B23218" s="364">
        <v>5.7</v>
      </c>
    </row>
    <row r="23219" spans="1:2">
      <c r="A23219" s="362" t="s">
        <v>23349</v>
      </c>
      <c r="B23219" s="364">
        <v>33.700000000000003</v>
      </c>
    </row>
    <row r="23220" spans="1:2">
      <c r="A23220" s="362" t="s">
        <v>23350</v>
      </c>
      <c r="B23220" s="364">
        <v>17.399999999999999</v>
      </c>
    </row>
    <row r="23221" spans="1:2">
      <c r="A23221" s="362" t="s">
        <v>23351</v>
      </c>
      <c r="B23221" s="364">
        <v>3.14</v>
      </c>
    </row>
    <row r="23222" spans="1:2">
      <c r="A23222" s="362" t="s">
        <v>23352</v>
      </c>
      <c r="B23222" s="364">
        <v>44.02</v>
      </c>
    </row>
    <row r="23223" spans="1:2">
      <c r="A23223" s="362" t="s">
        <v>23353</v>
      </c>
      <c r="B23223" s="364">
        <v>16.010000000000002</v>
      </c>
    </row>
    <row r="23224" spans="1:2">
      <c r="A23224" s="362" t="s">
        <v>23354</v>
      </c>
      <c r="B23224" s="364">
        <v>76.319999999999993</v>
      </c>
    </row>
    <row r="23225" spans="1:2">
      <c r="A23225" s="362" t="s">
        <v>23355</v>
      </c>
      <c r="B23225" s="364">
        <v>11.53</v>
      </c>
    </row>
    <row r="23226" spans="1:2">
      <c r="A23226" s="362" t="s">
        <v>23356</v>
      </c>
      <c r="B23226" s="364">
        <v>9.36</v>
      </c>
    </row>
    <row r="23227" spans="1:2">
      <c r="A23227" s="362" t="s">
        <v>23357</v>
      </c>
      <c r="B23227" s="364">
        <v>4.24</v>
      </c>
    </row>
    <row r="23228" spans="1:2">
      <c r="A23228" s="362" t="s">
        <v>23358</v>
      </c>
      <c r="B23228" s="364">
        <v>7.08</v>
      </c>
    </row>
    <row r="23229" spans="1:2">
      <c r="A23229" s="362" t="s">
        <v>23359</v>
      </c>
      <c r="B23229" s="364">
        <v>108.24</v>
      </c>
    </row>
    <row r="23230" spans="1:2">
      <c r="A23230" s="362" t="s">
        <v>23360</v>
      </c>
      <c r="B23230" s="364">
        <v>1.54</v>
      </c>
    </row>
    <row r="23231" spans="1:2">
      <c r="A23231" s="362" t="s">
        <v>23361</v>
      </c>
      <c r="B23231" s="364">
        <v>1.76</v>
      </c>
    </row>
    <row r="23232" spans="1:2">
      <c r="A23232" s="362" t="s">
        <v>23362</v>
      </c>
      <c r="B23232" s="364">
        <v>3.05</v>
      </c>
    </row>
    <row r="23233" spans="1:2">
      <c r="A23233" s="362" t="s">
        <v>23363</v>
      </c>
      <c r="B23233" s="364">
        <v>5.86</v>
      </c>
    </row>
    <row r="23234" spans="1:2">
      <c r="A23234" s="362" t="s">
        <v>23364</v>
      </c>
      <c r="B23234" s="364">
        <v>11.1</v>
      </c>
    </row>
    <row r="23235" spans="1:2">
      <c r="A23235" s="362" t="s">
        <v>23365</v>
      </c>
      <c r="B23235" s="364">
        <v>16.690000000000001</v>
      </c>
    </row>
    <row r="23236" spans="1:2">
      <c r="A23236" s="362" t="s">
        <v>23366</v>
      </c>
      <c r="B23236" s="364">
        <v>30.36</v>
      </c>
    </row>
    <row r="23237" spans="1:2">
      <c r="A23237" s="362" t="s">
        <v>23367</v>
      </c>
      <c r="B23237" s="364">
        <v>72.010000000000005</v>
      </c>
    </row>
    <row r="23238" spans="1:2">
      <c r="A23238" s="362" t="s">
        <v>23368</v>
      </c>
      <c r="B23238" s="364">
        <v>39.75</v>
      </c>
    </row>
    <row r="23239" spans="1:2">
      <c r="A23239" s="362" t="s">
        <v>23369</v>
      </c>
      <c r="B23239" s="364">
        <v>9.9700000000000006</v>
      </c>
    </row>
    <row r="23240" spans="1:2">
      <c r="A23240" s="362" t="s">
        <v>23370</v>
      </c>
      <c r="B23240" s="364">
        <v>25.96</v>
      </c>
    </row>
    <row r="23241" spans="1:2">
      <c r="A23241" s="362" t="s">
        <v>23371</v>
      </c>
      <c r="B23241" s="364">
        <v>102.69</v>
      </c>
    </row>
    <row r="23242" spans="1:2">
      <c r="A23242" s="362" t="s">
        <v>23372</v>
      </c>
      <c r="B23242" s="364">
        <v>159.88</v>
      </c>
    </row>
    <row r="23243" spans="1:2">
      <c r="A23243" s="362" t="s">
        <v>23373</v>
      </c>
      <c r="B23243" s="364">
        <v>20.41</v>
      </c>
    </row>
    <row r="23244" spans="1:2">
      <c r="A23244" s="362" t="s">
        <v>23374</v>
      </c>
      <c r="B23244" s="364">
        <v>15.7</v>
      </c>
    </row>
    <row r="23245" spans="1:2">
      <c r="A23245" s="362" t="s">
        <v>23375</v>
      </c>
      <c r="B23245" s="364">
        <v>186.43</v>
      </c>
    </row>
    <row r="23246" spans="1:2">
      <c r="A23246" s="362" t="s">
        <v>23376</v>
      </c>
      <c r="B23246" s="364">
        <v>316.76</v>
      </c>
    </row>
    <row r="23247" spans="1:2">
      <c r="A23247" s="362" t="s">
        <v>23377</v>
      </c>
      <c r="B23247" s="364">
        <v>55.52</v>
      </c>
    </row>
    <row r="23248" spans="1:2">
      <c r="A23248" s="362" t="s">
        <v>23378</v>
      </c>
      <c r="B23248" s="364">
        <v>84.19</v>
      </c>
    </row>
    <row r="23249" spans="1:2">
      <c r="A23249" s="362" t="s">
        <v>23379</v>
      </c>
      <c r="B23249" s="364">
        <v>76.33</v>
      </c>
    </row>
    <row r="23250" spans="1:2">
      <c r="A23250" s="362" t="s">
        <v>23380</v>
      </c>
      <c r="B23250" s="364">
        <v>147.63</v>
      </c>
    </row>
    <row r="23251" spans="1:2">
      <c r="A23251" s="362" t="s">
        <v>23381</v>
      </c>
      <c r="B23251" s="364">
        <v>132.84</v>
      </c>
    </row>
    <row r="23252" spans="1:2">
      <c r="A23252" s="362" t="s">
        <v>23382</v>
      </c>
      <c r="B23252" s="364">
        <v>26.26</v>
      </c>
    </row>
    <row r="23253" spans="1:2">
      <c r="A23253" s="362" t="s">
        <v>23383</v>
      </c>
      <c r="B23253" s="364">
        <v>23.87</v>
      </c>
    </row>
    <row r="23254" spans="1:2">
      <c r="A23254" s="362" t="s">
        <v>23384</v>
      </c>
      <c r="B23254" s="364">
        <v>129</v>
      </c>
    </row>
    <row r="23255" spans="1:2">
      <c r="A23255" s="362" t="s">
        <v>23385</v>
      </c>
      <c r="B23255" s="364">
        <v>158.47999999999999</v>
      </c>
    </row>
    <row r="23256" spans="1:2">
      <c r="A23256" s="362" t="s">
        <v>23386</v>
      </c>
      <c r="B23256" s="364">
        <v>161.83000000000001</v>
      </c>
    </row>
    <row r="23257" spans="1:2">
      <c r="A23257" s="362" t="s">
        <v>23387</v>
      </c>
      <c r="B23257" s="364">
        <v>49.94</v>
      </c>
    </row>
    <row r="23258" spans="1:2">
      <c r="A23258" s="362" t="s">
        <v>23388</v>
      </c>
      <c r="B23258" s="364">
        <v>85.02</v>
      </c>
    </row>
    <row r="23259" spans="1:2">
      <c r="A23259" s="362" t="s">
        <v>23389</v>
      </c>
      <c r="B23259" s="364">
        <v>19.05</v>
      </c>
    </row>
    <row r="23260" spans="1:2">
      <c r="A23260" s="362" t="s">
        <v>23390</v>
      </c>
      <c r="B23260" s="367">
        <v>3346.88</v>
      </c>
    </row>
    <row r="23261" spans="1:2">
      <c r="A23261" s="362" t="s">
        <v>23391</v>
      </c>
      <c r="B23261" s="364">
        <v>26.89</v>
      </c>
    </row>
    <row r="23262" spans="1:2">
      <c r="A23262" s="362" t="s">
        <v>23392</v>
      </c>
      <c r="B23262" s="367">
        <v>4723.93</v>
      </c>
    </row>
    <row r="23263" spans="1:2">
      <c r="A23263" s="362" t="s">
        <v>23393</v>
      </c>
      <c r="B23263" s="364">
        <v>24.99</v>
      </c>
    </row>
    <row r="23264" spans="1:2">
      <c r="A23264" s="362" t="s">
        <v>23394</v>
      </c>
      <c r="B23264" s="367">
        <v>4389.4399999999996</v>
      </c>
    </row>
    <row r="23265" spans="1:2">
      <c r="A23265" s="362" t="s">
        <v>23395</v>
      </c>
      <c r="B23265" s="364">
        <v>22.34</v>
      </c>
    </row>
    <row r="23266" spans="1:2">
      <c r="A23266" s="362" t="s">
        <v>23396</v>
      </c>
      <c r="B23266" s="367">
        <v>3883.27</v>
      </c>
    </row>
    <row r="23267" spans="1:2">
      <c r="A23267" s="362" t="s">
        <v>23397</v>
      </c>
      <c r="B23267" s="364">
        <v>245</v>
      </c>
    </row>
    <row r="23268" spans="1:2">
      <c r="A23268" s="362" t="s">
        <v>23398</v>
      </c>
      <c r="B23268" s="367">
        <v>19000</v>
      </c>
    </row>
    <row r="23269" spans="1:2">
      <c r="A23269" s="362" t="s">
        <v>23399</v>
      </c>
      <c r="B23269" s="367">
        <v>25776.22</v>
      </c>
    </row>
    <row r="23270" spans="1:2">
      <c r="A23270" s="362" t="s">
        <v>23400</v>
      </c>
      <c r="B23270" s="367">
        <v>27902.09</v>
      </c>
    </row>
    <row r="23271" spans="1:2">
      <c r="A23271" s="362" t="s">
        <v>23401</v>
      </c>
      <c r="B23271" s="367">
        <v>30027.97</v>
      </c>
    </row>
    <row r="23272" spans="1:2">
      <c r="A23272" s="362" t="s">
        <v>23402</v>
      </c>
      <c r="B23272" s="367">
        <v>32153.84</v>
      </c>
    </row>
    <row r="23273" spans="1:2">
      <c r="A23273" s="362" t="s">
        <v>23403</v>
      </c>
      <c r="B23273" s="367">
        <v>36671.32</v>
      </c>
    </row>
    <row r="23274" spans="1:2">
      <c r="A23274" s="362" t="s">
        <v>23404</v>
      </c>
      <c r="B23274" s="364">
        <v>6.21</v>
      </c>
    </row>
    <row r="23275" spans="1:2">
      <c r="A23275" s="362" t="s">
        <v>23405</v>
      </c>
      <c r="B23275" s="367">
        <v>2794.12</v>
      </c>
    </row>
    <row r="23276" spans="1:2">
      <c r="A23276" s="362" t="s">
        <v>23406</v>
      </c>
      <c r="B23276" s="364">
        <v>47.85</v>
      </c>
    </row>
    <row r="23277" spans="1:2">
      <c r="A23277" s="362" t="s">
        <v>23407</v>
      </c>
      <c r="B23277" s="364">
        <v>76.56</v>
      </c>
    </row>
    <row r="23278" spans="1:2">
      <c r="A23278" s="362" t="s">
        <v>23408</v>
      </c>
      <c r="B23278" s="364">
        <v>91.83</v>
      </c>
    </row>
    <row r="23279" spans="1:2">
      <c r="A23279" s="362" t="s">
        <v>23409</v>
      </c>
      <c r="B23279" s="367">
        <v>9859.5400000000009</v>
      </c>
    </row>
    <row r="23280" spans="1:2">
      <c r="A23280" s="362" t="s">
        <v>23410</v>
      </c>
      <c r="B23280" s="367">
        <v>673891.51</v>
      </c>
    </row>
    <row r="23281" spans="1:2">
      <c r="A23281" s="362" t="s">
        <v>23411</v>
      </c>
      <c r="B23281" s="367">
        <v>577955.68000000005</v>
      </c>
    </row>
    <row r="23282" spans="1:2">
      <c r="A23282" s="362" t="s">
        <v>23412</v>
      </c>
      <c r="B23282" s="367">
        <v>584975.29</v>
      </c>
    </row>
    <row r="23283" spans="1:2">
      <c r="A23283" s="362" t="s">
        <v>23413</v>
      </c>
      <c r="B23283" s="367">
        <v>665000</v>
      </c>
    </row>
    <row r="23284" spans="1:2">
      <c r="A23284" s="362" t="s">
        <v>23414</v>
      </c>
      <c r="B23284" s="367">
        <v>815455.58</v>
      </c>
    </row>
    <row r="23285" spans="1:2">
      <c r="A23285" s="362" t="s">
        <v>23415</v>
      </c>
      <c r="B23285" s="364">
        <v>16.739999999999998</v>
      </c>
    </row>
    <row r="23286" spans="1:2">
      <c r="A23286" s="362" t="s">
        <v>23416</v>
      </c>
      <c r="B23286" s="367">
        <v>2941.98</v>
      </c>
    </row>
    <row r="23287" spans="1:2">
      <c r="A23287" s="362" t="s">
        <v>23418</v>
      </c>
      <c r="B23287" s="367">
        <v>7642.88</v>
      </c>
    </row>
    <row r="23288" spans="1:2">
      <c r="A23288" s="362" t="s">
        <v>23419</v>
      </c>
      <c r="B23288" s="367">
        <v>10190.51</v>
      </c>
    </row>
    <row r="23289" spans="1:2">
      <c r="A23289" s="362" t="s">
        <v>23420</v>
      </c>
      <c r="B23289" s="367">
        <v>1775.99</v>
      </c>
    </row>
    <row r="23290" spans="1:2">
      <c r="A23290" s="362" t="s">
        <v>23421</v>
      </c>
      <c r="B23290" s="367">
        <v>3919.42</v>
      </c>
    </row>
    <row r="23291" spans="1:2">
      <c r="A23291" s="362" t="s">
        <v>23422</v>
      </c>
      <c r="B23291" s="364">
        <v>20.420000000000002</v>
      </c>
    </row>
    <row r="23292" spans="1:2">
      <c r="A23292" s="362" t="s">
        <v>23423</v>
      </c>
      <c r="B23292" s="367">
        <v>1453.16</v>
      </c>
    </row>
    <row r="23293" spans="1:2">
      <c r="A23293" s="362" t="s">
        <v>23424</v>
      </c>
      <c r="B23293" s="364">
        <v>968.76</v>
      </c>
    </row>
    <row r="23294" spans="1:2">
      <c r="A23294" s="362" t="s">
        <v>23425</v>
      </c>
      <c r="B23294" s="364">
        <v>43.3</v>
      </c>
    </row>
    <row r="23295" spans="1:2">
      <c r="A23295" s="362" t="s">
        <v>23426</v>
      </c>
      <c r="B23295" s="364">
        <v>11</v>
      </c>
    </row>
    <row r="23296" spans="1:2">
      <c r="A23296" s="362" t="s">
        <v>23427</v>
      </c>
      <c r="B23296" s="364">
        <v>12.05</v>
      </c>
    </row>
    <row r="23297" spans="1:2">
      <c r="A23297" s="362" t="s">
        <v>23428</v>
      </c>
      <c r="B23297" s="364">
        <v>12.83</v>
      </c>
    </row>
    <row r="23298" spans="1:2">
      <c r="A23298" s="362" t="s">
        <v>23429</v>
      </c>
      <c r="B23298" s="364">
        <v>12.08</v>
      </c>
    </row>
    <row r="23299" spans="1:2">
      <c r="A23299" s="362" t="s">
        <v>23430</v>
      </c>
      <c r="B23299" s="364">
        <v>11.18</v>
      </c>
    </row>
    <row r="23300" spans="1:2">
      <c r="A23300" s="362" t="s">
        <v>23431</v>
      </c>
      <c r="B23300" s="364">
        <v>11.19</v>
      </c>
    </row>
    <row r="23301" spans="1:2">
      <c r="A23301" s="362" t="s">
        <v>23432</v>
      </c>
      <c r="B23301" s="364">
        <v>11.82</v>
      </c>
    </row>
    <row r="23302" spans="1:2">
      <c r="A23302" s="362" t="s">
        <v>23433</v>
      </c>
      <c r="B23302" s="364">
        <v>11.82</v>
      </c>
    </row>
    <row r="23303" spans="1:2">
      <c r="A23303" s="362" t="s">
        <v>23434</v>
      </c>
      <c r="B23303" s="364">
        <v>9.9600000000000009</v>
      </c>
    </row>
    <row r="23304" spans="1:2">
      <c r="A23304" s="362" t="s">
        <v>23435</v>
      </c>
      <c r="B23304" s="364">
        <v>13.71</v>
      </c>
    </row>
    <row r="23305" spans="1:2">
      <c r="A23305" s="362" t="s">
        <v>23436</v>
      </c>
      <c r="B23305" s="364">
        <v>14.27</v>
      </c>
    </row>
    <row r="23306" spans="1:2">
      <c r="A23306" s="362" t="s">
        <v>23437</v>
      </c>
      <c r="B23306" s="364">
        <v>13.67</v>
      </c>
    </row>
    <row r="23307" spans="1:2">
      <c r="A23307" s="362" t="s">
        <v>23438</v>
      </c>
      <c r="B23307" s="364">
        <v>14.9</v>
      </c>
    </row>
    <row r="23308" spans="1:2">
      <c r="A23308" s="362" t="s">
        <v>23439</v>
      </c>
      <c r="B23308" s="364">
        <v>13.15</v>
      </c>
    </row>
    <row r="23309" spans="1:2">
      <c r="A23309" s="362" t="s">
        <v>23440</v>
      </c>
      <c r="B23309" s="364">
        <v>14.24</v>
      </c>
    </row>
    <row r="23310" spans="1:2">
      <c r="A23310" s="362" t="s">
        <v>23441</v>
      </c>
      <c r="B23310" s="364">
        <v>14.33</v>
      </c>
    </row>
    <row r="23311" spans="1:2">
      <c r="A23311" s="362" t="s">
        <v>23442</v>
      </c>
      <c r="B23311" s="364">
        <v>14.95</v>
      </c>
    </row>
    <row r="23312" spans="1:2">
      <c r="A23312" s="362" t="s">
        <v>23443</v>
      </c>
      <c r="B23312" s="364">
        <v>17.940000000000001</v>
      </c>
    </row>
    <row r="23313" spans="1:2">
      <c r="A23313" s="362" t="s">
        <v>23444</v>
      </c>
      <c r="B23313" s="364">
        <v>13.03</v>
      </c>
    </row>
    <row r="23314" spans="1:2">
      <c r="A23314" s="362" t="s">
        <v>23445</v>
      </c>
      <c r="B23314" s="364">
        <v>10.86</v>
      </c>
    </row>
    <row r="23315" spans="1:2">
      <c r="A23315" s="362" t="s">
        <v>23446</v>
      </c>
      <c r="B23315" s="364">
        <v>10.76</v>
      </c>
    </row>
    <row r="23316" spans="1:2">
      <c r="A23316" s="362" t="s">
        <v>23447</v>
      </c>
      <c r="B23316" s="364">
        <v>12.4</v>
      </c>
    </row>
    <row r="23317" spans="1:2">
      <c r="A23317" s="362" t="s">
        <v>23448</v>
      </c>
      <c r="B23317" s="364">
        <v>11.03</v>
      </c>
    </row>
    <row r="23318" spans="1:2">
      <c r="A23318" s="362" t="s">
        <v>23449</v>
      </c>
      <c r="B23318" s="364">
        <v>12.23</v>
      </c>
    </row>
    <row r="23319" spans="1:2">
      <c r="A23319" s="362" t="s">
        <v>23450</v>
      </c>
      <c r="B23319" s="364">
        <v>12.64</v>
      </c>
    </row>
    <row r="23320" spans="1:2">
      <c r="A23320" s="362" t="s">
        <v>23451</v>
      </c>
      <c r="B23320" s="364">
        <v>10.82</v>
      </c>
    </row>
    <row r="23321" spans="1:2">
      <c r="A23321" s="362" t="s">
        <v>23452</v>
      </c>
      <c r="B23321" s="364">
        <v>12.4</v>
      </c>
    </row>
    <row r="23322" spans="1:2">
      <c r="A23322" s="362" t="s">
        <v>23453</v>
      </c>
      <c r="B23322" s="364">
        <v>58.14</v>
      </c>
    </row>
    <row r="23323" spans="1:2">
      <c r="A23323" s="362" t="s">
        <v>23454</v>
      </c>
      <c r="B23323" s="364">
        <v>67.22</v>
      </c>
    </row>
    <row r="23324" spans="1:2">
      <c r="A23324" s="362" t="s">
        <v>23455</v>
      </c>
      <c r="B23324" s="364">
        <v>64.739999999999995</v>
      </c>
    </row>
    <row r="23325" spans="1:2">
      <c r="A23325" s="362" t="s">
        <v>23456</v>
      </c>
      <c r="B23325" s="364">
        <v>46.66</v>
      </c>
    </row>
    <row r="23326" spans="1:2">
      <c r="A23326" s="362" t="s">
        <v>23457</v>
      </c>
      <c r="B23326" s="364">
        <v>51.68</v>
      </c>
    </row>
    <row r="23327" spans="1:2">
      <c r="A23327" s="362" t="s">
        <v>23458</v>
      </c>
      <c r="B23327" s="364">
        <v>65.59</v>
      </c>
    </row>
    <row r="23328" spans="1:2">
      <c r="A23328" s="362" t="s">
        <v>23459</v>
      </c>
      <c r="B23328" s="364">
        <v>94.2</v>
      </c>
    </row>
    <row r="23329" spans="1:2">
      <c r="A23329" s="362" t="s">
        <v>23460</v>
      </c>
      <c r="B23329" s="364">
        <v>34.11</v>
      </c>
    </row>
    <row r="23330" spans="1:2">
      <c r="A23330" s="362" t="s">
        <v>23461</v>
      </c>
      <c r="B23330" s="364">
        <v>44.58</v>
      </c>
    </row>
    <row r="23331" spans="1:2">
      <c r="A23331" s="362" t="s">
        <v>23462</v>
      </c>
      <c r="B23331" s="364">
        <v>49.05</v>
      </c>
    </row>
    <row r="23332" spans="1:2">
      <c r="A23332" s="362" t="s">
        <v>23463</v>
      </c>
      <c r="B23332" s="364">
        <v>53.52</v>
      </c>
    </row>
    <row r="23333" spans="1:2">
      <c r="A23333" s="362" t="s">
        <v>23464</v>
      </c>
      <c r="B23333" s="364">
        <v>66.44</v>
      </c>
    </row>
    <row r="23334" spans="1:2">
      <c r="A23334" s="362" t="s">
        <v>23465</v>
      </c>
      <c r="B23334" s="364">
        <v>100.36</v>
      </c>
    </row>
    <row r="23335" spans="1:2">
      <c r="A23335" s="362" t="s">
        <v>23466</v>
      </c>
      <c r="B23335" s="364">
        <v>36.799999999999997</v>
      </c>
    </row>
    <row r="23336" spans="1:2">
      <c r="A23336" s="362" t="s">
        <v>23467</v>
      </c>
      <c r="B23336" s="364">
        <v>45.01</v>
      </c>
    </row>
    <row r="23337" spans="1:2">
      <c r="A23337" s="362" t="s">
        <v>23468</v>
      </c>
      <c r="B23337" s="364">
        <v>37.57</v>
      </c>
    </row>
    <row r="23338" spans="1:2">
      <c r="A23338" s="362" t="s">
        <v>23469</v>
      </c>
      <c r="B23338" s="364">
        <v>39.61</v>
      </c>
    </row>
    <row r="23339" spans="1:2">
      <c r="A23339" s="362" t="s">
        <v>23470</v>
      </c>
      <c r="B23339" s="364">
        <v>48.34</v>
      </c>
    </row>
    <row r="23340" spans="1:2">
      <c r="A23340" s="362" t="s">
        <v>23471</v>
      </c>
      <c r="B23340" s="364">
        <v>64.260000000000005</v>
      </c>
    </row>
    <row r="23341" spans="1:2">
      <c r="A23341" s="362" t="s">
        <v>23472</v>
      </c>
      <c r="B23341" s="364">
        <v>78.349999999999994</v>
      </c>
    </row>
    <row r="23342" spans="1:2">
      <c r="A23342" s="362" t="s">
        <v>23473</v>
      </c>
      <c r="B23342" s="364">
        <v>22.56</v>
      </c>
    </row>
    <row r="23343" spans="1:2">
      <c r="A23343" s="362" t="s">
        <v>23474</v>
      </c>
      <c r="B23343" s="364">
        <v>30.33</v>
      </c>
    </row>
    <row r="23344" spans="1:2">
      <c r="A23344" s="362" t="s">
        <v>23475</v>
      </c>
      <c r="B23344" s="364">
        <v>127.15</v>
      </c>
    </row>
    <row r="23345" spans="1:2">
      <c r="A23345" s="362" t="s">
        <v>23476</v>
      </c>
      <c r="B23345" s="364">
        <v>148.46</v>
      </c>
    </row>
    <row r="23346" spans="1:2">
      <c r="A23346" s="362" t="s">
        <v>23477</v>
      </c>
      <c r="B23346" s="364">
        <v>192.54</v>
      </c>
    </row>
    <row r="23347" spans="1:2">
      <c r="A23347" s="362" t="s">
        <v>23478</v>
      </c>
      <c r="B23347" s="364">
        <v>120.78</v>
      </c>
    </row>
    <row r="23348" spans="1:2">
      <c r="A23348" s="362" t="s">
        <v>23479</v>
      </c>
      <c r="B23348" s="364">
        <v>54.95</v>
      </c>
    </row>
    <row r="23349" spans="1:2">
      <c r="A23349" s="362" t="s">
        <v>23480</v>
      </c>
      <c r="B23349" s="364">
        <v>88.86</v>
      </c>
    </row>
    <row r="23350" spans="1:2">
      <c r="A23350" s="362" t="s">
        <v>23481</v>
      </c>
      <c r="B23350" s="364">
        <v>51.69</v>
      </c>
    </row>
    <row r="23351" spans="1:2">
      <c r="A23351" s="362" t="s">
        <v>23482</v>
      </c>
      <c r="B23351" s="364">
        <v>64.05</v>
      </c>
    </row>
    <row r="23352" spans="1:2">
      <c r="A23352" s="362" t="s">
        <v>23483</v>
      </c>
      <c r="B23352" s="364">
        <v>74.290000000000006</v>
      </c>
    </row>
    <row r="23353" spans="1:2">
      <c r="A23353" s="362" t="s">
        <v>23484</v>
      </c>
      <c r="B23353" s="364">
        <v>107.02</v>
      </c>
    </row>
    <row r="23354" spans="1:2">
      <c r="A23354" s="362" t="s">
        <v>23485</v>
      </c>
      <c r="B23354" s="364">
        <v>37.56</v>
      </c>
    </row>
    <row r="23355" spans="1:2">
      <c r="A23355" s="362" t="s">
        <v>23486</v>
      </c>
      <c r="B23355" s="364">
        <v>42.74</v>
      </c>
    </row>
    <row r="23356" spans="1:2">
      <c r="A23356" s="362" t="s">
        <v>23487</v>
      </c>
      <c r="B23356" s="364">
        <v>52.47</v>
      </c>
    </row>
    <row r="23357" spans="1:2">
      <c r="A23357" s="362" t="s">
        <v>23488</v>
      </c>
      <c r="B23357" s="364">
        <v>33.06</v>
      </c>
    </row>
    <row r="23358" spans="1:2">
      <c r="A23358" s="362" t="s">
        <v>23489</v>
      </c>
      <c r="B23358" s="364">
        <v>65.099999999999994</v>
      </c>
    </row>
    <row r="23359" spans="1:2">
      <c r="A23359" s="362" t="s">
        <v>23490</v>
      </c>
      <c r="B23359" s="364">
        <v>19.96</v>
      </c>
    </row>
    <row r="23360" spans="1:2">
      <c r="A23360" s="362" t="s">
        <v>23491</v>
      </c>
      <c r="B23360" s="364">
        <v>22.85</v>
      </c>
    </row>
    <row r="23361" spans="1:2">
      <c r="A23361" s="362" t="s">
        <v>23492</v>
      </c>
      <c r="B23361" s="364">
        <v>31.56</v>
      </c>
    </row>
    <row r="23362" spans="1:2">
      <c r="A23362" s="362" t="s">
        <v>23493</v>
      </c>
      <c r="B23362" s="364">
        <v>16.350000000000001</v>
      </c>
    </row>
    <row r="23363" spans="1:2">
      <c r="A23363" s="362" t="s">
        <v>23494</v>
      </c>
      <c r="B23363" s="364">
        <v>35.840000000000003</v>
      </c>
    </row>
    <row r="23364" spans="1:2">
      <c r="A23364" s="362" t="s">
        <v>23495</v>
      </c>
      <c r="B23364" s="364">
        <v>398.79</v>
      </c>
    </row>
    <row r="23365" spans="1:2">
      <c r="A23365" s="362" t="s">
        <v>23496</v>
      </c>
      <c r="B23365" s="364">
        <v>1.83</v>
      </c>
    </row>
    <row r="23366" spans="1:2">
      <c r="A23366" s="362" t="s">
        <v>23497</v>
      </c>
      <c r="B23366" s="364">
        <v>74.900000000000006</v>
      </c>
    </row>
    <row r="23367" spans="1:2">
      <c r="A23367" s="362" t="s">
        <v>23498</v>
      </c>
      <c r="B23367" s="364">
        <v>242.28</v>
      </c>
    </row>
    <row r="23368" spans="1:2">
      <c r="A23368" s="362" t="s">
        <v>23499</v>
      </c>
      <c r="B23368" s="367">
        <v>5598.61</v>
      </c>
    </row>
    <row r="23369" spans="1:2">
      <c r="A23369" s="362" t="s">
        <v>23500</v>
      </c>
      <c r="B23369" s="364">
        <v>1.88</v>
      </c>
    </row>
    <row r="23370" spans="1:2">
      <c r="A23370" s="362" t="s">
        <v>23501</v>
      </c>
      <c r="B23370" s="364">
        <v>15.03</v>
      </c>
    </row>
    <row r="23371" spans="1:2">
      <c r="A23371" s="362" t="s">
        <v>23502</v>
      </c>
      <c r="B23371" s="364">
        <v>0.6</v>
      </c>
    </row>
    <row r="23372" spans="1:2">
      <c r="A23372" s="362" t="s">
        <v>23503</v>
      </c>
      <c r="B23372" s="364">
        <v>0.6</v>
      </c>
    </row>
    <row r="23373" spans="1:2">
      <c r="A23373" s="362" t="s">
        <v>23504</v>
      </c>
      <c r="B23373" s="364">
        <v>2.2599999999999998</v>
      </c>
    </row>
    <row r="23374" spans="1:2">
      <c r="A23374" s="362" t="s">
        <v>23505</v>
      </c>
      <c r="B23374" s="364">
        <v>0.66</v>
      </c>
    </row>
    <row r="23375" spans="1:2">
      <c r="A23375" s="362" t="s">
        <v>23506</v>
      </c>
      <c r="B23375" s="364">
        <v>49.78</v>
      </c>
    </row>
    <row r="23376" spans="1:2">
      <c r="A23376" s="362" t="s">
        <v>23507</v>
      </c>
      <c r="B23376" s="364">
        <v>59.3</v>
      </c>
    </row>
    <row r="23377" spans="1:2">
      <c r="A23377" s="362" t="s">
        <v>23508</v>
      </c>
      <c r="B23377" s="364">
        <v>75.36</v>
      </c>
    </row>
    <row r="23378" spans="1:2">
      <c r="A23378" s="362" t="s">
        <v>23509</v>
      </c>
      <c r="B23378" s="364">
        <v>157.76</v>
      </c>
    </row>
    <row r="23379" spans="1:2">
      <c r="A23379" s="362" t="s">
        <v>23510</v>
      </c>
      <c r="B23379" s="364">
        <v>58.29</v>
      </c>
    </row>
    <row r="23380" spans="1:2">
      <c r="A23380" s="362" t="s">
        <v>23511</v>
      </c>
      <c r="B23380" s="364">
        <v>43.26</v>
      </c>
    </row>
    <row r="23381" spans="1:2">
      <c r="A23381" s="362" t="s">
        <v>23512</v>
      </c>
      <c r="B23381" s="364">
        <v>147.13</v>
      </c>
    </row>
    <row r="23382" spans="1:2">
      <c r="A23382" s="362" t="s">
        <v>23513</v>
      </c>
      <c r="B23382" s="364">
        <v>20.89</v>
      </c>
    </row>
    <row r="23383" spans="1:2">
      <c r="A23383" s="362" t="s">
        <v>23514</v>
      </c>
      <c r="B23383" s="364">
        <v>21.45</v>
      </c>
    </row>
    <row r="23384" spans="1:2">
      <c r="A23384" s="362" t="s">
        <v>23515</v>
      </c>
      <c r="B23384" s="364">
        <v>23.38</v>
      </c>
    </row>
    <row r="23385" spans="1:2">
      <c r="A23385" s="362" t="s">
        <v>23516</v>
      </c>
      <c r="B23385" s="364">
        <v>8.09</v>
      </c>
    </row>
    <row r="23386" spans="1:2">
      <c r="A23386" s="362" t="s">
        <v>23517</v>
      </c>
      <c r="B23386" s="364">
        <v>10.4</v>
      </c>
    </row>
    <row r="23387" spans="1:2">
      <c r="A23387" s="362" t="s">
        <v>23518</v>
      </c>
      <c r="B23387" s="364">
        <v>12.57</v>
      </c>
    </row>
    <row r="23388" spans="1:2">
      <c r="A23388" s="362" t="s">
        <v>23519</v>
      </c>
      <c r="B23388" s="364">
        <v>12.29</v>
      </c>
    </row>
    <row r="23389" spans="1:2">
      <c r="A23389" s="362" t="s">
        <v>23520</v>
      </c>
      <c r="B23389" s="364">
        <v>18.16</v>
      </c>
    </row>
    <row r="23390" spans="1:2">
      <c r="A23390" s="362" t="s">
        <v>23521</v>
      </c>
      <c r="B23390" s="364">
        <v>15.39</v>
      </c>
    </row>
    <row r="23391" spans="1:2">
      <c r="A23391" s="362" t="s">
        <v>23522</v>
      </c>
      <c r="B23391" s="364">
        <v>27.99</v>
      </c>
    </row>
    <row r="23392" spans="1:2">
      <c r="A23392" s="362" t="s">
        <v>23523</v>
      </c>
      <c r="B23392" s="364">
        <v>18.559999999999999</v>
      </c>
    </row>
    <row r="23393" spans="1:2">
      <c r="A23393" s="362" t="s">
        <v>23524</v>
      </c>
      <c r="B23393" s="364">
        <v>23.15</v>
      </c>
    </row>
    <row r="23394" spans="1:2">
      <c r="A23394" s="362" t="s">
        <v>23525</v>
      </c>
      <c r="B23394" s="364">
        <v>24.61</v>
      </c>
    </row>
    <row r="23395" spans="1:2">
      <c r="A23395" s="362" t="s">
        <v>23526</v>
      </c>
      <c r="B23395" s="367">
        <v>11999.9</v>
      </c>
    </row>
    <row r="23396" spans="1:2">
      <c r="A23396" s="362" t="s">
        <v>23527</v>
      </c>
      <c r="B23396" s="367">
        <v>10073.82</v>
      </c>
    </row>
    <row r="23397" spans="1:2">
      <c r="A23397" s="362" t="s">
        <v>23528</v>
      </c>
      <c r="B23397" s="367">
        <v>8695.57</v>
      </c>
    </row>
    <row r="23398" spans="1:2">
      <c r="A23398" s="362" t="s">
        <v>23529</v>
      </c>
      <c r="B23398" s="367">
        <v>6722.01</v>
      </c>
    </row>
    <row r="23399" spans="1:2">
      <c r="A23399" s="362" t="s">
        <v>23530</v>
      </c>
      <c r="B23399" s="367">
        <v>118854.39</v>
      </c>
    </row>
    <row r="23400" spans="1:2">
      <c r="A23400" s="362" t="s">
        <v>23531</v>
      </c>
      <c r="B23400" s="367">
        <v>15647.97</v>
      </c>
    </row>
    <row r="23401" spans="1:2">
      <c r="A23401" s="362" t="s">
        <v>23532</v>
      </c>
      <c r="B23401" s="367">
        <v>14869.44</v>
      </c>
    </row>
    <row r="23402" spans="1:2">
      <c r="A23402" s="362" t="s">
        <v>23533</v>
      </c>
      <c r="B23402" s="364">
        <v>73.63</v>
      </c>
    </row>
    <row r="23403" spans="1:2">
      <c r="A23403" s="362" t="s">
        <v>23534</v>
      </c>
      <c r="B23403" s="364">
        <v>79.5</v>
      </c>
    </row>
    <row r="23404" spans="1:2">
      <c r="A23404" s="362" t="s">
        <v>23535</v>
      </c>
      <c r="B23404" s="364">
        <v>91.03</v>
      </c>
    </row>
    <row r="23405" spans="1:2">
      <c r="A23405" s="362" t="s">
        <v>23536</v>
      </c>
      <c r="B23405" s="364">
        <v>109.84</v>
      </c>
    </row>
    <row r="23406" spans="1:2">
      <c r="A23406" s="362" t="s">
        <v>23537</v>
      </c>
      <c r="B23406" s="364">
        <v>124.75</v>
      </c>
    </row>
    <row r="23407" spans="1:2">
      <c r="A23407" s="362" t="s">
        <v>23538</v>
      </c>
      <c r="B23407" s="364">
        <v>148.35</v>
      </c>
    </row>
    <row r="23408" spans="1:2">
      <c r="A23408" s="362" t="s">
        <v>23539</v>
      </c>
      <c r="B23408" s="364">
        <v>40.46</v>
      </c>
    </row>
    <row r="23409" spans="1:2">
      <c r="A23409" s="362" t="s">
        <v>23540</v>
      </c>
      <c r="B23409" s="364">
        <v>47.2</v>
      </c>
    </row>
    <row r="23410" spans="1:2">
      <c r="A23410" s="362" t="s">
        <v>23541</v>
      </c>
      <c r="B23410" s="367">
        <v>144071.35999999999</v>
      </c>
    </row>
    <row r="23411" spans="1:2">
      <c r="A23411" s="362" t="s">
        <v>23542</v>
      </c>
      <c r="B23411" s="367">
        <v>116098.57</v>
      </c>
    </row>
    <row r="23412" spans="1:2">
      <c r="A23412" s="362" t="s">
        <v>23543</v>
      </c>
      <c r="B23412" s="367">
        <v>248551.38</v>
      </c>
    </row>
    <row r="23413" spans="1:2">
      <c r="A23413" s="362" t="s">
        <v>23544</v>
      </c>
      <c r="B23413" s="367">
        <v>269977.99</v>
      </c>
    </row>
    <row r="23414" spans="1:2">
      <c r="A23414" s="362" t="s">
        <v>23545</v>
      </c>
      <c r="B23414" s="367">
        <v>97621.69</v>
      </c>
    </row>
    <row r="23415" spans="1:2">
      <c r="A23415" s="362" t="s">
        <v>23546</v>
      </c>
      <c r="B23415" s="367">
        <v>62857.8</v>
      </c>
    </row>
    <row r="23416" spans="1:2">
      <c r="A23416" s="362" t="s">
        <v>23547</v>
      </c>
      <c r="B23416" s="367">
        <v>73102.87</v>
      </c>
    </row>
    <row r="23417" spans="1:2">
      <c r="A23417" s="362" t="s">
        <v>23548</v>
      </c>
      <c r="B23417" s="367">
        <v>97901.82</v>
      </c>
    </row>
    <row r="23418" spans="1:2">
      <c r="A23418" s="362" t="s">
        <v>23549</v>
      </c>
      <c r="B23418" s="364">
        <v>27.76</v>
      </c>
    </row>
    <row r="23419" spans="1:2">
      <c r="A23419" s="362" t="s">
        <v>23550</v>
      </c>
      <c r="B23419" s="364">
        <v>19.84</v>
      </c>
    </row>
    <row r="23420" spans="1:2">
      <c r="A23420" s="362" t="s">
        <v>23551</v>
      </c>
      <c r="B23420" s="364">
        <v>450.1</v>
      </c>
    </row>
    <row r="23421" spans="1:2">
      <c r="A23421" s="362" t="s">
        <v>23552</v>
      </c>
      <c r="B23421" s="364">
        <v>467.71</v>
      </c>
    </row>
    <row r="23422" spans="1:2">
      <c r="A23422" s="362" t="s">
        <v>23553</v>
      </c>
      <c r="B23422" s="364">
        <v>472.96</v>
      </c>
    </row>
    <row r="23423" spans="1:2">
      <c r="A23423" s="362" t="s">
        <v>23554</v>
      </c>
      <c r="B23423" s="364">
        <v>486.67</v>
      </c>
    </row>
    <row r="23424" spans="1:2">
      <c r="A23424" s="362" t="s">
        <v>23555</v>
      </c>
      <c r="B23424" s="364">
        <v>588.53</v>
      </c>
    </row>
    <row r="23425" spans="1:2">
      <c r="A23425" s="362" t="s">
        <v>23556</v>
      </c>
      <c r="B23425" s="364">
        <v>600</v>
      </c>
    </row>
    <row r="23426" spans="1:2">
      <c r="A23426" s="362" t="s">
        <v>23557</v>
      </c>
      <c r="B23426" s="364">
        <v>526.1</v>
      </c>
    </row>
    <row r="23427" spans="1:2">
      <c r="A23427" s="362" t="s">
        <v>23558</v>
      </c>
      <c r="B23427" s="364">
        <v>400</v>
      </c>
    </row>
    <row r="23428" spans="1:2">
      <c r="A23428" s="362" t="s">
        <v>23559</v>
      </c>
      <c r="B23428" s="364">
        <v>431.83</v>
      </c>
    </row>
    <row r="23429" spans="1:2">
      <c r="A23429" s="362" t="s">
        <v>23560</v>
      </c>
      <c r="B23429" s="364">
        <v>414.32</v>
      </c>
    </row>
    <row r="23430" spans="1:2">
      <c r="A23430" s="362" t="s">
        <v>23561</v>
      </c>
      <c r="B23430" s="364">
        <v>474.81</v>
      </c>
    </row>
    <row r="23431" spans="1:2">
      <c r="A23431" s="362" t="s">
        <v>23562</v>
      </c>
      <c r="B23431" s="364">
        <v>481.7</v>
      </c>
    </row>
    <row r="23432" spans="1:2">
      <c r="A23432" s="362" t="s">
        <v>23563</v>
      </c>
      <c r="B23432" s="364">
        <v>411.27</v>
      </c>
    </row>
    <row r="23433" spans="1:2">
      <c r="A23433" s="362" t="s">
        <v>23564</v>
      </c>
      <c r="B23433" s="364">
        <v>445.55</v>
      </c>
    </row>
    <row r="23434" spans="1:2">
      <c r="A23434" s="362" t="s">
        <v>23565</v>
      </c>
      <c r="B23434" s="364">
        <v>427.1</v>
      </c>
    </row>
    <row r="23435" spans="1:2">
      <c r="A23435" s="362" t="s">
        <v>23566</v>
      </c>
      <c r="B23435" s="364">
        <v>472.76</v>
      </c>
    </row>
    <row r="23436" spans="1:2">
      <c r="A23436" s="362" t="s">
        <v>23567</v>
      </c>
      <c r="B23436" s="364">
        <v>424.98</v>
      </c>
    </row>
    <row r="23437" spans="1:2">
      <c r="A23437" s="362" t="s">
        <v>23568</v>
      </c>
      <c r="B23437" s="364">
        <v>459.25</v>
      </c>
    </row>
    <row r="23438" spans="1:2">
      <c r="A23438" s="362" t="s">
        <v>23569</v>
      </c>
      <c r="B23438" s="364">
        <v>450.99</v>
      </c>
    </row>
    <row r="23439" spans="1:2">
      <c r="A23439" s="362" t="s">
        <v>23570</v>
      </c>
      <c r="B23439" s="364">
        <v>475.98</v>
      </c>
    </row>
    <row r="23440" spans="1:2">
      <c r="A23440" s="362" t="s">
        <v>23571</v>
      </c>
      <c r="B23440" s="364">
        <v>496.31</v>
      </c>
    </row>
    <row r="23441" spans="1:2">
      <c r="A23441" s="362" t="s">
        <v>23572</v>
      </c>
      <c r="B23441" s="364">
        <v>438.69</v>
      </c>
    </row>
    <row r="23442" spans="1:2">
      <c r="A23442" s="362" t="s">
        <v>23573</v>
      </c>
      <c r="B23442" s="364">
        <v>472.96</v>
      </c>
    </row>
    <row r="23443" spans="1:2">
      <c r="A23443" s="362" t="s">
        <v>23574</v>
      </c>
      <c r="B23443" s="364">
        <v>457.63</v>
      </c>
    </row>
    <row r="23444" spans="1:2">
      <c r="A23444" s="362" t="s">
        <v>23575</v>
      </c>
      <c r="B23444" s="364">
        <v>486.67</v>
      </c>
    </row>
    <row r="23445" spans="1:2">
      <c r="A23445" s="362" t="s">
        <v>23576</v>
      </c>
      <c r="B23445" s="364">
        <v>508.51</v>
      </c>
    </row>
    <row r="23446" spans="1:2">
      <c r="A23446" s="362" t="s">
        <v>23577</v>
      </c>
      <c r="B23446" s="364">
        <v>543.30999999999995</v>
      </c>
    </row>
    <row r="23447" spans="1:2">
      <c r="A23447" s="362" t="s">
        <v>23578</v>
      </c>
      <c r="B23447" s="364">
        <v>581.01</v>
      </c>
    </row>
    <row r="23448" spans="1:2">
      <c r="A23448" s="362" t="s">
        <v>23579</v>
      </c>
      <c r="B23448" s="364">
        <v>377.68</v>
      </c>
    </row>
    <row r="23449" spans="1:2">
      <c r="A23449" s="362" t="s">
        <v>23580</v>
      </c>
      <c r="B23449" s="364">
        <v>383.85</v>
      </c>
    </row>
    <row r="23450" spans="1:2">
      <c r="A23450" s="362" t="s">
        <v>23581</v>
      </c>
      <c r="B23450" s="364">
        <v>12.8</v>
      </c>
    </row>
    <row r="23451" spans="1:2">
      <c r="A23451" s="362" t="s">
        <v>23582</v>
      </c>
      <c r="B23451" s="364">
        <v>16.64</v>
      </c>
    </row>
    <row r="23452" spans="1:2">
      <c r="A23452" s="362" t="s">
        <v>23583</v>
      </c>
      <c r="B23452" s="364">
        <v>12.99</v>
      </c>
    </row>
    <row r="23453" spans="1:2">
      <c r="A23453" s="362" t="s">
        <v>23584</v>
      </c>
      <c r="B23453" s="364">
        <v>9.7799999999999994</v>
      </c>
    </row>
    <row r="23454" spans="1:2">
      <c r="A23454" s="362" t="s">
        <v>23585</v>
      </c>
      <c r="B23454" s="364">
        <v>17.22</v>
      </c>
    </row>
    <row r="23455" spans="1:2">
      <c r="A23455" s="362" t="s">
        <v>23586</v>
      </c>
      <c r="B23455" s="364">
        <v>13.77</v>
      </c>
    </row>
    <row r="23456" spans="1:2">
      <c r="A23456" s="362" t="s">
        <v>23587</v>
      </c>
      <c r="B23456" s="364">
        <v>228.27</v>
      </c>
    </row>
    <row r="23457" spans="1:2">
      <c r="A23457" s="362" t="s">
        <v>23588</v>
      </c>
      <c r="B23457" s="364">
        <v>22.97</v>
      </c>
    </row>
    <row r="23458" spans="1:2">
      <c r="A23458" s="362" t="s">
        <v>23589</v>
      </c>
      <c r="B23458" s="364">
        <v>30.53</v>
      </c>
    </row>
    <row r="23459" spans="1:2">
      <c r="A23459" s="362" t="s">
        <v>23590</v>
      </c>
      <c r="B23459" s="364">
        <v>11.13</v>
      </c>
    </row>
    <row r="23460" spans="1:2">
      <c r="A23460" s="362" t="s">
        <v>23591</v>
      </c>
      <c r="B23460" s="364">
        <v>18.739999999999998</v>
      </c>
    </row>
    <row r="23461" spans="1:2">
      <c r="A23461" s="362" t="s">
        <v>23592</v>
      </c>
      <c r="B23461" s="364">
        <v>44.79</v>
      </c>
    </row>
    <row r="23462" spans="1:2">
      <c r="A23462" s="362" t="s">
        <v>23593</v>
      </c>
      <c r="B23462" s="364">
        <v>11.15</v>
      </c>
    </row>
    <row r="23463" spans="1:2">
      <c r="A23463" s="362" t="s">
        <v>23594</v>
      </c>
      <c r="B23463" s="364">
        <v>124.37</v>
      </c>
    </row>
    <row r="23464" spans="1:2">
      <c r="A23464" s="362" t="s">
        <v>23595</v>
      </c>
      <c r="B23464" s="364">
        <v>207.19</v>
      </c>
    </row>
    <row r="23465" spans="1:2">
      <c r="A23465" s="362" t="s">
        <v>23596</v>
      </c>
      <c r="B23465" s="364">
        <v>35.31</v>
      </c>
    </row>
    <row r="23466" spans="1:2">
      <c r="A23466" s="362" t="s">
        <v>23597</v>
      </c>
      <c r="B23466" s="364">
        <v>28.05</v>
      </c>
    </row>
    <row r="23467" spans="1:2">
      <c r="A23467" s="362" t="s">
        <v>23598</v>
      </c>
      <c r="B23467" s="364">
        <v>10.81</v>
      </c>
    </row>
    <row r="23468" spans="1:2">
      <c r="A23468" s="362" t="s">
        <v>23599</v>
      </c>
      <c r="B23468" s="364">
        <v>18.12</v>
      </c>
    </row>
    <row r="23469" spans="1:2">
      <c r="A23469" s="362" t="s">
        <v>23600</v>
      </c>
      <c r="B23469" s="364">
        <v>53.78</v>
      </c>
    </row>
    <row r="23470" spans="1:2">
      <c r="A23470" s="362" t="s">
        <v>23601</v>
      </c>
      <c r="B23470" s="364">
        <v>11.52</v>
      </c>
    </row>
    <row r="23471" spans="1:2">
      <c r="A23471" s="362" t="s">
        <v>23602</v>
      </c>
      <c r="B23471" s="364">
        <v>159.05000000000001</v>
      </c>
    </row>
    <row r="23472" spans="1:2">
      <c r="A23472" s="362" t="s">
        <v>23603</v>
      </c>
      <c r="B23472" s="364">
        <v>248.15</v>
      </c>
    </row>
    <row r="23473" spans="1:2">
      <c r="A23473" s="362" t="s">
        <v>23604</v>
      </c>
      <c r="B23473" s="364">
        <v>42.3</v>
      </c>
    </row>
    <row r="23474" spans="1:2">
      <c r="A23474" s="362" t="s">
        <v>23605</v>
      </c>
      <c r="B23474" s="364">
        <v>31.8</v>
      </c>
    </row>
    <row r="23475" spans="1:2">
      <c r="A23475" s="362" t="s">
        <v>23606</v>
      </c>
      <c r="B23475" s="364">
        <v>13.2</v>
      </c>
    </row>
    <row r="23476" spans="1:2">
      <c r="A23476" s="362" t="s">
        <v>23607</v>
      </c>
      <c r="B23476" s="364">
        <v>21.4</v>
      </c>
    </row>
    <row r="23477" spans="1:2">
      <c r="A23477" s="362" t="s">
        <v>23608</v>
      </c>
      <c r="B23477" s="364">
        <v>57.32</v>
      </c>
    </row>
    <row r="23478" spans="1:2">
      <c r="A23478" s="362" t="s">
        <v>23609</v>
      </c>
      <c r="B23478" s="364">
        <v>13.29</v>
      </c>
    </row>
    <row r="23479" spans="1:2">
      <c r="A23479" s="362" t="s">
        <v>23610</v>
      </c>
      <c r="B23479" s="364">
        <v>178.96</v>
      </c>
    </row>
    <row r="23480" spans="1:2">
      <c r="A23480" s="362" t="s">
        <v>23611</v>
      </c>
      <c r="B23480" s="364">
        <v>245.57</v>
      </c>
    </row>
    <row r="23481" spans="1:2">
      <c r="A23481" s="362" t="s">
        <v>23612</v>
      </c>
      <c r="B23481" s="364">
        <v>131.76</v>
      </c>
    </row>
    <row r="23482" spans="1:2">
      <c r="A23482" s="362" t="s">
        <v>23613</v>
      </c>
      <c r="B23482" s="364">
        <v>39.24</v>
      </c>
    </row>
    <row r="23483" spans="1:2">
      <c r="A23483" s="362" t="s">
        <v>23614</v>
      </c>
      <c r="B23483" s="364">
        <v>33.630000000000003</v>
      </c>
    </row>
    <row r="23484" spans="1:2">
      <c r="A23484" s="362" t="s">
        <v>23615</v>
      </c>
      <c r="B23484" s="364">
        <v>16.010000000000002</v>
      </c>
    </row>
    <row r="23485" spans="1:2">
      <c r="A23485" s="362" t="s">
        <v>23616</v>
      </c>
      <c r="B23485" s="364">
        <v>20.49</v>
      </c>
    </row>
    <row r="23486" spans="1:2">
      <c r="A23486" s="362" t="s">
        <v>23617</v>
      </c>
      <c r="B23486" s="364">
        <v>60.59</v>
      </c>
    </row>
    <row r="23487" spans="1:2">
      <c r="A23487" s="362" t="s">
        <v>23618</v>
      </c>
      <c r="B23487" s="364">
        <v>17.55</v>
      </c>
    </row>
    <row r="23488" spans="1:2">
      <c r="A23488" s="362" t="s">
        <v>23619</v>
      </c>
      <c r="B23488" s="364">
        <v>147.36000000000001</v>
      </c>
    </row>
    <row r="23489" spans="1:2">
      <c r="A23489" s="362" t="s">
        <v>23620</v>
      </c>
      <c r="B23489" s="364">
        <v>245.32</v>
      </c>
    </row>
    <row r="23490" spans="1:2">
      <c r="A23490" s="362" t="s">
        <v>23621</v>
      </c>
      <c r="B23490" s="364">
        <v>8.0399999999999991</v>
      </c>
    </row>
    <row r="23491" spans="1:2">
      <c r="A23491" s="362" t="s">
        <v>23622</v>
      </c>
      <c r="B23491" s="364">
        <v>8.41</v>
      </c>
    </row>
    <row r="23492" spans="1:2">
      <c r="A23492" s="362" t="s">
        <v>23623</v>
      </c>
      <c r="B23492" s="364">
        <v>8.85</v>
      </c>
    </row>
    <row r="23493" spans="1:2">
      <c r="A23493" s="362" t="s">
        <v>23624</v>
      </c>
      <c r="B23493" s="364">
        <v>9.89</v>
      </c>
    </row>
    <row r="23494" spans="1:2">
      <c r="A23494" s="362" t="s">
        <v>23625</v>
      </c>
      <c r="B23494" s="364">
        <v>7.87</v>
      </c>
    </row>
    <row r="23495" spans="1:2">
      <c r="A23495" s="362" t="s">
        <v>23626</v>
      </c>
      <c r="B23495" s="364">
        <v>7.68</v>
      </c>
    </row>
    <row r="23496" spans="1:2">
      <c r="A23496" s="362" t="s">
        <v>23627</v>
      </c>
      <c r="B23496" s="364">
        <v>8.8800000000000008</v>
      </c>
    </row>
    <row r="23497" spans="1:2">
      <c r="A23497" s="362" t="s">
        <v>23628</v>
      </c>
      <c r="B23497" s="364">
        <v>7.06</v>
      </c>
    </row>
    <row r="23498" spans="1:2">
      <c r="A23498" s="362" t="s">
        <v>23629</v>
      </c>
      <c r="B23498" s="364">
        <v>8.86</v>
      </c>
    </row>
    <row r="23499" spans="1:2">
      <c r="A23499" s="362" t="s">
        <v>23630</v>
      </c>
      <c r="B23499" s="364">
        <v>10.32</v>
      </c>
    </row>
    <row r="23500" spans="1:2">
      <c r="A23500" s="362" t="s">
        <v>23631</v>
      </c>
      <c r="B23500" s="364">
        <v>8.86</v>
      </c>
    </row>
    <row r="23501" spans="1:2">
      <c r="A23501" s="362" t="s">
        <v>23632</v>
      </c>
      <c r="B23501" s="364">
        <v>10.32</v>
      </c>
    </row>
    <row r="23502" spans="1:2">
      <c r="A23502" s="362" t="s">
        <v>23633</v>
      </c>
      <c r="B23502" s="364">
        <v>8.85</v>
      </c>
    </row>
    <row r="23503" spans="1:2">
      <c r="A23503" s="362" t="s">
        <v>23634</v>
      </c>
      <c r="B23503" s="364">
        <v>9.89</v>
      </c>
    </row>
    <row r="23504" spans="1:2">
      <c r="A23504" s="362" t="s">
        <v>23635</v>
      </c>
      <c r="B23504" s="364">
        <v>7.87</v>
      </c>
    </row>
    <row r="23505" spans="1:2">
      <c r="A23505" s="362" t="s">
        <v>23636</v>
      </c>
      <c r="B23505" s="364">
        <v>12.89</v>
      </c>
    </row>
    <row r="23506" spans="1:2">
      <c r="A23506" s="362" t="s">
        <v>23637</v>
      </c>
      <c r="B23506" s="364">
        <v>9.4700000000000006</v>
      </c>
    </row>
    <row r="23507" spans="1:2">
      <c r="A23507" s="362" t="s">
        <v>23638</v>
      </c>
      <c r="B23507" s="364">
        <v>9.7799999999999994</v>
      </c>
    </row>
    <row r="23508" spans="1:2">
      <c r="A23508" s="362" t="s">
        <v>23639</v>
      </c>
      <c r="B23508" s="364">
        <v>12.89</v>
      </c>
    </row>
    <row r="23509" spans="1:2">
      <c r="A23509" s="362" t="s">
        <v>23640</v>
      </c>
      <c r="B23509" s="364">
        <v>10.89</v>
      </c>
    </row>
    <row r="23510" spans="1:2">
      <c r="A23510" s="362" t="s">
        <v>23641</v>
      </c>
      <c r="B23510" s="364">
        <v>14.73</v>
      </c>
    </row>
    <row r="23511" spans="1:2">
      <c r="A23511" s="362" t="s">
        <v>23642</v>
      </c>
      <c r="B23511" s="364">
        <v>10.53</v>
      </c>
    </row>
    <row r="23512" spans="1:2">
      <c r="A23512" s="362" t="s">
        <v>23643</v>
      </c>
      <c r="B23512" s="364">
        <v>14.18</v>
      </c>
    </row>
    <row r="23513" spans="1:2">
      <c r="A23513" s="362" t="s">
        <v>23644</v>
      </c>
      <c r="B23513" s="364">
        <v>95.02</v>
      </c>
    </row>
    <row r="23514" spans="1:2">
      <c r="A23514" s="362" t="s">
        <v>23645</v>
      </c>
      <c r="B23514" s="364">
        <v>40</v>
      </c>
    </row>
    <row r="23515" spans="1:2">
      <c r="A23515" s="362" t="s">
        <v>23646</v>
      </c>
      <c r="B23515" s="364">
        <v>15.02</v>
      </c>
    </row>
    <row r="23516" spans="1:2">
      <c r="A23516" s="362" t="s">
        <v>23647</v>
      </c>
      <c r="B23516" s="364">
        <v>24.85</v>
      </c>
    </row>
    <row r="23517" spans="1:2">
      <c r="A23517" s="362" t="s">
        <v>23648</v>
      </c>
      <c r="B23517" s="364">
        <v>21.7</v>
      </c>
    </row>
    <row r="23518" spans="1:2">
      <c r="A23518" s="362" t="s">
        <v>23649</v>
      </c>
      <c r="B23518" s="364">
        <v>35.130000000000003</v>
      </c>
    </row>
    <row r="23519" spans="1:2">
      <c r="A23519" s="362" t="s">
        <v>23670</v>
      </c>
      <c r="B23519" s="364">
        <v>15.47</v>
      </c>
    </row>
    <row r="23520" spans="1:2">
      <c r="A23520" s="362" t="s">
        <v>23671</v>
      </c>
      <c r="B23520" s="364">
        <v>32.81</v>
      </c>
    </row>
    <row r="23521" spans="1:2">
      <c r="A23521" s="362" t="s">
        <v>23650</v>
      </c>
      <c r="B23521" s="364">
        <v>14.48</v>
      </c>
    </row>
    <row r="23522" spans="1:2">
      <c r="A23522" s="362" t="s">
        <v>23651</v>
      </c>
      <c r="B23522" s="364">
        <v>14.68</v>
      </c>
    </row>
    <row r="23523" spans="1:2">
      <c r="A23523" s="362" t="s">
        <v>23652</v>
      </c>
      <c r="B23523" s="364">
        <v>18.22</v>
      </c>
    </row>
    <row r="23524" spans="1:2">
      <c r="A23524" s="362" t="s">
        <v>23653</v>
      </c>
      <c r="B23524" s="364">
        <v>25.68</v>
      </c>
    </row>
    <row r="23525" spans="1:2">
      <c r="A23525" s="362" t="s">
        <v>23654</v>
      </c>
      <c r="B23525" s="364">
        <v>24.44</v>
      </c>
    </row>
    <row r="23526" spans="1:2">
      <c r="A23526" s="362" t="s">
        <v>23655</v>
      </c>
      <c r="B23526" s="364">
        <v>15.8</v>
      </c>
    </row>
    <row r="23527" spans="1:2">
      <c r="A23527" s="362" t="s">
        <v>23656</v>
      </c>
      <c r="B23527" s="364">
        <v>9.7100000000000009</v>
      </c>
    </row>
    <row r="23528" spans="1:2">
      <c r="A23528" s="362" t="s">
        <v>23657</v>
      </c>
      <c r="B23528" s="364">
        <v>12.68</v>
      </c>
    </row>
    <row r="23529" spans="1:2">
      <c r="A23529" s="362" t="s">
        <v>23658</v>
      </c>
      <c r="B23529" s="364">
        <v>116.34</v>
      </c>
    </row>
    <row r="23530" spans="1:2">
      <c r="A23530" s="362" t="s">
        <v>23659</v>
      </c>
      <c r="B23530" s="364">
        <v>49.52</v>
      </c>
    </row>
    <row r="23531" spans="1:2">
      <c r="A23531" s="362" t="s">
        <v>23660</v>
      </c>
      <c r="B23531" s="364">
        <v>10.55</v>
      </c>
    </row>
    <row r="23532" spans="1:2">
      <c r="A23532" s="362" t="s">
        <v>23661</v>
      </c>
      <c r="B23532" s="364">
        <v>140.29</v>
      </c>
    </row>
    <row r="23533" spans="1:2">
      <c r="A23533" s="362" t="s">
        <v>23662</v>
      </c>
      <c r="B23533" s="364">
        <v>258.2</v>
      </c>
    </row>
    <row r="23534" spans="1:2">
      <c r="A23534" s="362" t="s">
        <v>23663</v>
      </c>
      <c r="B23534" s="364">
        <v>49.08</v>
      </c>
    </row>
    <row r="23535" spans="1:2">
      <c r="A23535" s="362" t="s">
        <v>23664</v>
      </c>
      <c r="B23535" s="364">
        <v>43.74</v>
      </c>
    </row>
    <row r="23536" spans="1:2">
      <c r="A23536" s="362" t="s">
        <v>23665</v>
      </c>
      <c r="B23536" s="364">
        <v>12.94</v>
      </c>
    </row>
    <row r="23537" spans="1:2">
      <c r="A23537" s="362" t="s">
        <v>23666</v>
      </c>
      <c r="B23537" s="364">
        <v>19.11</v>
      </c>
    </row>
    <row r="23538" spans="1:2">
      <c r="A23538" s="362" t="s">
        <v>23667</v>
      </c>
      <c r="B23538" s="364">
        <v>74.11</v>
      </c>
    </row>
    <row r="23539" spans="1:2">
      <c r="A23539" s="362" t="s">
        <v>23668</v>
      </c>
      <c r="B23539" s="364">
        <v>15.02</v>
      </c>
    </row>
    <row r="23540" spans="1:2">
      <c r="A23540" s="362" t="s">
        <v>23669</v>
      </c>
      <c r="B23540" s="364">
        <v>12.17</v>
      </c>
    </row>
    <row r="23541" spans="1:2">
      <c r="A23541" s="362" t="s">
        <v>23672</v>
      </c>
      <c r="B23541" s="364">
        <v>1.64</v>
      </c>
    </row>
    <row r="23542" spans="1:2">
      <c r="A23542" s="362" t="s">
        <v>23673</v>
      </c>
      <c r="B23542" s="364">
        <v>3.49</v>
      </c>
    </row>
    <row r="23543" spans="1:2">
      <c r="A23543" s="362" t="s">
        <v>23674</v>
      </c>
      <c r="B23543" s="364">
        <v>10</v>
      </c>
    </row>
    <row r="23544" spans="1:2">
      <c r="A23544" s="362" t="s">
        <v>23675</v>
      </c>
      <c r="B23544" s="364">
        <v>16.37</v>
      </c>
    </row>
    <row r="23545" spans="1:2">
      <c r="A23545" s="362" t="s">
        <v>23676</v>
      </c>
      <c r="B23545" s="364">
        <v>21.97</v>
      </c>
    </row>
    <row r="23546" spans="1:2">
      <c r="A23546" s="362" t="s">
        <v>23677</v>
      </c>
      <c r="B23546" s="364">
        <v>6.55</v>
      </c>
    </row>
    <row r="23547" spans="1:2">
      <c r="A23547" s="362" t="s">
        <v>23678</v>
      </c>
      <c r="B23547" s="364">
        <v>34.47</v>
      </c>
    </row>
    <row r="23548" spans="1:2">
      <c r="A23548" s="362" t="s">
        <v>23679</v>
      </c>
      <c r="B23548" s="364">
        <v>42.78</v>
      </c>
    </row>
    <row r="23549" spans="1:2">
      <c r="A23549" s="362" t="s">
        <v>23680</v>
      </c>
      <c r="B23549" s="364">
        <v>7.69</v>
      </c>
    </row>
    <row r="23550" spans="1:2">
      <c r="A23550" s="362" t="s">
        <v>23681</v>
      </c>
      <c r="B23550" s="364">
        <v>58.21</v>
      </c>
    </row>
    <row r="23551" spans="1:2">
      <c r="A23551" s="362" t="s">
        <v>23682</v>
      </c>
      <c r="B23551" s="364">
        <v>8.1199999999999992</v>
      </c>
    </row>
    <row r="23552" spans="1:2">
      <c r="A23552" s="362" t="s">
        <v>23683</v>
      </c>
      <c r="B23552" s="364">
        <v>10.14</v>
      </c>
    </row>
    <row r="23553" spans="1:2">
      <c r="A23553" s="362" t="s">
        <v>23684</v>
      </c>
      <c r="B23553" s="364">
        <v>14.23</v>
      </c>
    </row>
    <row r="23554" spans="1:2">
      <c r="A23554" s="362" t="s">
        <v>23685</v>
      </c>
      <c r="B23554" s="364">
        <v>5.75</v>
      </c>
    </row>
    <row r="23555" spans="1:2">
      <c r="A23555" s="362" t="s">
        <v>23686</v>
      </c>
      <c r="B23555" s="364">
        <v>21.24</v>
      </c>
    </row>
    <row r="23556" spans="1:2">
      <c r="A23556" s="362" t="s">
        <v>23687</v>
      </c>
      <c r="B23556" s="364">
        <v>32.119999999999997</v>
      </c>
    </row>
    <row r="23557" spans="1:2">
      <c r="A23557" s="362" t="s">
        <v>23688</v>
      </c>
      <c r="B23557" s="364">
        <v>8.75</v>
      </c>
    </row>
    <row r="23558" spans="1:2">
      <c r="A23558" s="362" t="s">
        <v>23689</v>
      </c>
      <c r="B23558" s="364">
        <v>5.6</v>
      </c>
    </row>
    <row r="23559" spans="1:2">
      <c r="A23559" s="362" t="s">
        <v>23690</v>
      </c>
      <c r="B23559" s="364">
        <v>1.91</v>
      </c>
    </row>
    <row r="23560" spans="1:2">
      <c r="A23560" s="362" t="s">
        <v>23691</v>
      </c>
      <c r="B23560" s="364">
        <v>3.99</v>
      </c>
    </row>
    <row r="23561" spans="1:2">
      <c r="A23561" s="362" t="s">
        <v>23692</v>
      </c>
      <c r="B23561" s="364">
        <v>22.01</v>
      </c>
    </row>
    <row r="23562" spans="1:2">
      <c r="A23562" s="362" t="s">
        <v>23693</v>
      </c>
      <c r="B23562" s="364">
        <v>9.69</v>
      </c>
    </row>
    <row r="23563" spans="1:2">
      <c r="A23563" s="362" t="s">
        <v>23694</v>
      </c>
      <c r="B23563" s="364">
        <v>2.2400000000000002</v>
      </c>
    </row>
    <row r="23564" spans="1:2">
      <c r="A23564" s="362" t="s">
        <v>23695</v>
      </c>
      <c r="B23564" s="364">
        <v>31.97</v>
      </c>
    </row>
    <row r="23565" spans="1:2">
      <c r="A23565" s="362" t="s">
        <v>23696</v>
      </c>
      <c r="B23565" s="364">
        <v>50.11</v>
      </c>
    </row>
    <row r="23566" spans="1:2">
      <c r="A23566" s="362" t="s">
        <v>23697</v>
      </c>
      <c r="B23566" s="364">
        <v>26.75</v>
      </c>
    </row>
    <row r="23567" spans="1:2">
      <c r="A23567" s="362" t="s">
        <v>23698</v>
      </c>
      <c r="B23567" s="364">
        <v>32.83</v>
      </c>
    </row>
    <row r="23568" spans="1:2">
      <c r="A23568" s="362" t="s">
        <v>23699</v>
      </c>
      <c r="B23568" s="364">
        <v>30.75</v>
      </c>
    </row>
    <row r="23569" spans="1:2">
      <c r="A23569" s="362" t="s">
        <v>23700</v>
      </c>
      <c r="B23569" s="364">
        <v>50.25</v>
      </c>
    </row>
    <row r="23570" spans="1:2">
      <c r="A23570" s="362" t="s">
        <v>23701</v>
      </c>
      <c r="B23570" s="364">
        <v>202.36</v>
      </c>
    </row>
    <row r="23571" spans="1:2">
      <c r="A23571" s="362" t="s">
        <v>23702</v>
      </c>
      <c r="B23571" s="364">
        <v>247.32</v>
      </c>
    </row>
    <row r="23572" spans="1:2">
      <c r="A23572" s="362" t="s">
        <v>23703</v>
      </c>
      <c r="B23572" s="364">
        <v>11.67</v>
      </c>
    </row>
    <row r="23573" spans="1:2">
      <c r="A23573" s="362" t="s">
        <v>23704</v>
      </c>
      <c r="B23573" s="364">
        <v>16.89</v>
      </c>
    </row>
    <row r="23574" spans="1:2">
      <c r="A23574" s="362" t="s">
        <v>23705</v>
      </c>
      <c r="B23574" s="364">
        <v>15.14</v>
      </c>
    </row>
    <row r="23575" spans="1:2">
      <c r="A23575" s="362" t="s">
        <v>23706</v>
      </c>
      <c r="B23575" s="364">
        <v>19.93</v>
      </c>
    </row>
    <row r="23576" spans="1:2">
      <c r="A23576" s="362" t="s">
        <v>23707</v>
      </c>
      <c r="B23576" s="364">
        <v>17.07</v>
      </c>
    </row>
    <row r="23577" spans="1:2">
      <c r="A23577" s="362" t="s">
        <v>23708</v>
      </c>
      <c r="B23577" s="364">
        <v>20.399999999999999</v>
      </c>
    </row>
    <row r="23578" spans="1:2">
      <c r="A23578" s="362" t="s">
        <v>23709</v>
      </c>
      <c r="B23578" s="364">
        <v>27.76</v>
      </c>
    </row>
    <row r="23579" spans="1:2">
      <c r="A23579" s="362" t="s">
        <v>23710</v>
      </c>
      <c r="B23579" s="364">
        <v>8.5299999999999994</v>
      </c>
    </row>
    <row r="23580" spans="1:2">
      <c r="A23580" s="362" t="s">
        <v>23711</v>
      </c>
      <c r="B23580" s="364">
        <v>9.33</v>
      </c>
    </row>
    <row r="23581" spans="1:2">
      <c r="A23581" s="362" t="s">
        <v>23712</v>
      </c>
      <c r="B23581" s="364">
        <v>11.48</v>
      </c>
    </row>
    <row r="23582" spans="1:2">
      <c r="A23582" s="362" t="s">
        <v>23713</v>
      </c>
      <c r="B23582" s="364">
        <v>15.95</v>
      </c>
    </row>
    <row r="23583" spans="1:2">
      <c r="A23583" s="362" t="s">
        <v>23714</v>
      </c>
      <c r="B23583" s="364">
        <v>13.34</v>
      </c>
    </row>
    <row r="23584" spans="1:2">
      <c r="A23584" s="362" t="s">
        <v>23715</v>
      </c>
      <c r="B23584" s="364">
        <v>24.25</v>
      </c>
    </row>
    <row r="23585" spans="1:2">
      <c r="A23585" s="362" t="s">
        <v>23716</v>
      </c>
      <c r="B23585" s="364">
        <v>6.85</v>
      </c>
    </row>
    <row r="23586" spans="1:2">
      <c r="A23586" s="362" t="s">
        <v>23717</v>
      </c>
      <c r="B23586" s="364">
        <v>9.2200000000000006</v>
      </c>
    </row>
    <row r="23587" spans="1:2">
      <c r="A23587" s="362" t="s">
        <v>23718</v>
      </c>
      <c r="B23587" s="364">
        <v>7.77</v>
      </c>
    </row>
    <row r="23588" spans="1:2">
      <c r="A23588" s="362" t="s">
        <v>23719</v>
      </c>
      <c r="B23588" s="364">
        <v>8.93</v>
      </c>
    </row>
    <row r="23589" spans="1:2">
      <c r="A23589" s="362" t="s">
        <v>23720</v>
      </c>
      <c r="B23589" s="364">
        <v>12.13</v>
      </c>
    </row>
    <row r="23590" spans="1:2">
      <c r="A23590" s="362" t="s">
        <v>23721</v>
      </c>
      <c r="B23590" s="364">
        <v>18.54</v>
      </c>
    </row>
    <row r="23591" spans="1:2">
      <c r="A23591" s="362" t="s">
        <v>23722</v>
      </c>
      <c r="B23591" s="364">
        <v>13.05</v>
      </c>
    </row>
    <row r="23592" spans="1:2">
      <c r="A23592" s="362" t="s">
        <v>23723</v>
      </c>
      <c r="B23592" s="364">
        <v>21.76</v>
      </c>
    </row>
    <row r="23593" spans="1:2">
      <c r="A23593" s="362" t="s">
        <v>23724</v>
      </c>
      <c r="B23593" s="364">
        <v>7.03</v>
      </c>
    </row>
    <row r="23594" spans="1:2">
      <c r="A23594" s="362" t="s">
        <v>23725</v>
      </c>
      <c r="B23594" s="364">
        <v>9.61</v>
      </c>
    </row>
    <row r="23595" spans="1:2">
      <c r="A23595" s="362" t="s">
        <v>23726</v>
      </c>
      <c r="B23595" s="364">
        <v>7.13</v>
      </c>
    </row>
    <row r="23596" spans="1:2">
      <c r="A23596" s="362" t="s">
        <v>23727</v>
      </c>
      <c r="B23596" s="364">
        <v>11.45</v>
      </c>
    </row>
    <row r="23597" spans="1:2">
      <c r="A23597" s="362" t="s">
        <v>23728</v>
      </c>
      <c r="B23597" s="364">
        <v>15.14</v>
      </c>
    </row>
    <row r="23598" spans="1:2">
      <c r="A23598" s="362" t="s">
        <v>23729</v>
      </c>
      <c r="B23598" s="364">
        <v>13.77</v>
      </c>
    </row>
    <row r="23599" spans="1:2">
      <c r="A23599" s="362" t="s">
        <v>23730</v>
      </c>
      <c r="B23599" s="364">
        <v>22.3</v>
      </c>
    </row>
    <row r="23600" spans="1:2">
      <c r="A23600" s="362" t="s">
        <v>23731</v>
      </c>
      <c r="B23600" s="364">
        <v>180.93</v>
      </c>
    </row>
    <row r="23601" spans="1:2">
      <c r="A23601" s="362" t="s">
        <v>23732</v>
      </c>
      <c r="B23601" s="364">
        <v>0.38</v>
      </c>
    </row>
    <row r="23602" spans="1:2">
      <c r="A23602" s="362" t="s">
        <v>23733</v>
      </c>
      <c r="B23602" s="364">
        <v>90.42</v>
      </c>
    </row>
    <row r="23603" spans="1:2">
      <c r="A23603" s="362" t="s">
        <v>23734</v>
      </c>
      <c r="B23603" s="364">
        <v>10.68</v>
      </c>
    </row>
    <row r="23604" spans="1:2">
      <c r="A23604" s="362" t="s">
        <v>23735</v>
      </c>
      <c r="B23604" s="364">
        <v>14.82</v>
      </c>
    </row>
    <row r="23605" spans="1:2">
      <c r="A23605" s="362" t="s">
        <v>23736</v>
      </c>
      <c r="B23605" s="364">
        <v>44.02</v>
      </c>
    </row>
    <row r="23606" spans="1:2">
      <c r="A23606" s="362" t="s">
        <v>23737</v>
      </c>
      <c r="B23606" s="367">
        <v>4837.1899999999996</v>
      </c>
    </row>
    <row r="23607" spans="1:2">
      <c r="A23607" s="362" t="s">
        <v>23738</v>
      </c>
      <c r="B23607" s="367">
        <v>2936.59</v>
      </c>
    </row>
    <row r="23608" spans="1:2">
      <c r="A23608" s="362" t="s">
        <v>23739</v>
      </c>
      <c r="B23608" s="364">
        <v>333.83</v>
      </c>
    </row>
    <row r="23609" spans="1:2">
      <c r="A23609" s="362" t="s">
        <v>23740</v>
      </c>
      <c r="B23609" s="367">
        <v>19350</v>
      </c>
    </row>
    <row r="23610" spans="1:2">
      <c r="A23610" s="362" t="s">
        <v>23741</v>
      </c>
      <c r="B23610" s="367">
        <v>1871.13</v>
      </c>
    </row>
    <row r="23611" spans="1:2">
      <c r="A23611" s="362" t="s">
        <v>23742</v>
      </c>
      <c r="B23611" s="367">
        <v>2798.51</v>
      </c>
    </row>
    <row r="23612" spans="1:2">
      <c r="A23612" s="362" t="s">
        <v>23743</v>
      </c>
      <c r="B23612" s="364">
        <v>195.46</v>
      </c>
    </row>
    <row r="23613" spans="1:2">
      <c r="A23613" s="362" t="s">
        <v>23744</v>
      </c>
      <c r="B23613" s="367">
        <v>6315.09</v>
      </c>
    </row>
    <row r="23614" spans="1:2">
      <c r="A23614" s="362" t="s">
        <v>23745</v>
      </c>
      <c r="B23614" s="364">
        <v>411.75</v>
      </c>
    </row>
    <row r="23615" spans="1:2">
      <c r="A23615" s="362" t="s">
        <v>23746</v>
      </c>
      <c r="B23615" s="367">
        <v>15369.42</v>
      </c>
    </row>
    <row r="23616" spans="1:2">
      <c r="A23616" s="362" t="s">
        <v>23747</v>
      </c>
      <c r="B23616" s="364">
        <v>787.05</v>
      </c>
    </row>
    <row r="23617" spans="1:2">
      <c r="A23617" s="362" t="s">
        <v>23748</v>
      </c>
      <c r="B23617" s="364">
        <v>159.41</v>
      </c>
    </row>
    <row r="23618" spans="1:2">
      <c r="A23618" s="362" t="s">
        <v>23749</v>
      </c>
      <c r="B23618" s="364">
        <v>219.28</v>
      </c>
    </row>
    <row r="23619" spans="1:2">
      <c r="A23619" s="362" t="s">
        <v>23750</v>
      </c>
      <c r="B23619" s="367">
        <v>4828.0200000000004</v>
      </c>
    </row>
    <row r="23620" spans="1:2">
      <c r="A23620" s="362" t="s">
        <v>23751</v>
      </c>
      <c r="B23620" s="367">
        <v>7425.57</v>
      </c>
    </row>
    <row r="23621" spans="1:2">
      <c r="A23621" s="362" t="s">
        <v>23752</v>
      </c>
      <c r="B23621" s="364">
        <v>339.37</v>
      </c>
    </row>
    <row r="23622" spans="1:2">
      <c r="A23622" s="362" t="s">
        <v>23753</v>
      </c>
      <c r="B23622" s="367">
        <v>8864.5300000000007</v>
      </c>
    </row>
    <row r="23623" spans="1:2">
      <c r="A23623" s="362" t="s">
        <v>23754</v>
      </c>
      <c r="B23623" s="364">
        <v>606.96</v>
      </c>
    </row>
    <row r="23624" spans="1:2">
      <c r="A23624" s="362" t="s">
        <v>23755</v>
      </c>
      <c r="B23624" s="367">
        <v>21789.439999999999</v>
      </c>
    </row>
    <row r="23625" spans="1:2">
      <c r="A23625" s="362" t="s">
        <v>23756</v>
      </c>
      <c r="B23625" s="367">
        <v>1139.78</v>
      </c>
    </row>
    <row r="23626" spans="1:2">
      <c r="A23626" s="362" t="s">
        <v>23757</v>
      </c>
      <c r="B23626" s="364">
        <v>150.12</v>
      </c>
    </row>
    <row r="23627" spans="1:2">
      <c r="A23627" s="362" t="s">
        <v>23758</v>
      </c>
      <c r="B23627" s="367">
        <v>1566.23</v>
      </c>
    </row>
    <row r="23628" spans="1:2">
      <c r="A23628" s="362" t="s">
        <v>23759</v>
      </c>
      <c r="B23628" s="364">
        <v>68.290000000000006</v>
      </c>
    </row>
    <row r="23629" spans="1:2">
      <c r="A23629" s="362" t="s">
        <v>23760</v>
      </c>
      <c r="B23629" s="364">
        <v>8.66</v>
      </c>
    </row>
    <row r="23630" spans="1:2">
      <c r="A23630" s="362" t="s">
        <v>23761</v>
      </c>
      <c r="B23630" s="364">
        <v>156.19999999999999</v>
      </c>
    </row>
    <row r="23631" spans="1:2">
      <c r="A23631" s="362" t="s">
        <v>23762</v>
      </c>
      <c r="B23631" s="367">
        <v>27437.45</v>
      </c>
    </row>
    <row r="23632" spans="1:2">
      <c r="A23632" s="362" t="s">
        <v>23763</v>
      </c>
      <c r="B23632" s="364">
        <v>670.12</v>
      </c>
    </row>
    <row r="23633" spans="1:2">
      <c r="A23633" s="362" t="s">
        <v>23764</v>
      </c>
      <c r="B23633" s="364">
        <v>1.3</v>
      </c>
    </row>
    <row r="23634" spans="1:2">
      <c r="A23634" s="362" t="s">
        <v>23765</v>
      </c>
      <c r="B23634" s="364">
        <v>1.81</v>
      </c>
    </row>
    <row r="23635" spans="1:2">
      <c r="A23635" s="362" t="s">
        <v>23766</v>
      </c>
      <c r="B23635" s="364">
        <v>2.16</v>
      </c>
    </row>
    <row r="23636" spans="1:2">
      <c r="A23636" s="362" t="s">
        <v>23767</v>
      </c>
      <c r="B23636" s="364">
        <v>2.81</v>
      </c>
    </row>
    <row r="23637" spans="1:2">
      <c r="A23637" s="362" t="s">
        <v>23768</v>
      </c>
      <c r="B23637" s="364">
        <v>4.6399999999999997</v>
      </c>
    </row>
    <row r="23638" spans="1:2">
      <c r="A23638" s="362" t="s">
        <v>23769</v>
      </c>
      <c r="B23638" s="364">
        <v>7.15</v>
      </c>
    </row>
    <row r="23639" spans="1:2">
      <c r="A23639" s="362" t="s">
        <v>23770</v>
      </c>
      <c r="B23639" s="364">
        <v>9.7799999999999994</v>
      </c>
    </row>
    <row r="23640" spans="1:2">
      <c r="A23640" s="362" t="s">
        <v>23771</v>
      </c>
      <c r="B23640" s="364">
        <v>10.1</v>
      </c>
    </row>
    <row r="23641" spans="1:2">
      <c r="A23641" s="362" t="s">
        <v>23772</v>
      </c>
      <c r="B23641" s="364">
        <v>37.43</v>
      </c>
    </row>
    <row r="23642" spans="1:2">
      <c r="A23642" s="362" t="s">
        <v>23773</v>
      </c>
      <c r="B23642" s="367">
        <v>11259.68</v>
      </c>
    </row>
    <row r="23643" spans="1:2">
      <c r="A23643" s="362" t="s">
        <v>23774</v>
      </c>
      <c r="B23643" s="367">
        <v>92820.96</v>
      </c>
    </row>
    <row r="23644" spans="1:2">
      <c r="A23644" s="362" t="s">
        <v>23775</v>
      </c>
      <c r="B23644" s="364">
        <v>14.38</v>
      </c>
    </row>
    <row r="23645" spans="1:2">
      <c r="A23645" s="362" t="s">
        <v>23776</v>
      </c>
      <c r="B23645" s="364">
        <v>21.99</v>
      </c>
    </row>
    <row r="23646" spans="1:2">
      <c r="A23646" s="362" t="s">
        <v>23777</v>
      </c>
      <c r="B23646" s="364">
        <v>24.65</v>
      </c>
    </row>
    <row r="23647" spans="1:2">
      <c r="A23647" s="362" t="s">
        <v>23778</v>
      </c>
      <c r="B23647" s="364">
        <v>824.85</v>
      </c>
    </row>
    <row r="23648" spans="1:2">
      <c r="A23648" s="362" t="s">
        <v>23779</v>
      </c>
      <c r="B23648" s="364">
        <v>5.38</v>
      </c>
    </row>
    <row r="23649" spans="1:2">
      <c r="A23649" s="362" t="s">
        <v>23780</v>
      </c>
      <c r="B23649" s="364">
        <v>12.15</v>
      </c>
    </row>
    <row r="23650" spans="1:2">
      <c r="A23650" s="362" t="s">
        <v>23781</v>
      </c>
      <c r="B23650" s="364">
        <v>20.88</v>
      </c>
    </row>
    <row r="23651" spans="1:2">
      <c r="A23651" s="362" t="s">
        <v>23782</v>
      </c>
      <c r="B23651" s="364">
        <v>41.03</v>
      </c>
    </row>
    <row r="23652" spans="1:2">
      <c r="A23652" s="362" t="s">
        <v>23783</v>
      </c>
      <c r="B23652" s="364">
        <v>62.98</v>
      </c>
    </row>
    <row r="23653" spans="1:2">
      <c r="A23653" s="362" t="s">
        <v>23784</v>
      </c>
      <c r="B23653" s="364">
        <v>99.97</v>
      </c>
    </row>
    <row r="23654" spans="1:2">
      <c r="A23654" s="362" t="s">
        <v>23785</v>
      </c>
      <c r="B23654" s="364">
        <v>348.11</v>
      </c>
    </row>
    <row r="23655" spans="1:2">
      <c r="A23655" s="362" t="s">
        <v>23786</v>
      </c>
      <c r="B23655" s="364">
        <v>333.81</v>
      </c>
    </row>
    <row r="23656" spans="1:2">
      <c r="A23656" s="362" t="s">
        <v>23787</v>
      </c>
      <c r="B23656" s="364">
        <v>44.5</v>
      </c>
    </row>
    <row r="23657" spans="1:2">
      <c r="A23657" s="362" t="s">
        <v>23788</v>
      </c>
      <c r="B23657" s="364">
        <v>44.49</v>
      </c>
    </row>
    <row r="23658" spans="1:2">
      <c r="A23658" s="362" t="s">
        <v>23789</v>
      </c>
      <c r="B23658" s="364">
        <v>31.71</v>
      </c>
    </row>
    <row r="23659" spans="1:2">
      <c r="A23659" s="362" t="s">
        <v>23790</v>
      </c>
      <c r="B23659" s="364">
        <v>18.52</v>
      </c>
    </row>
    <row r="23660" spans="1:2">
      <c r="A23660" s="362" t="s">
        <v>23791</v>
      </c>
      <c r="B23660" s="364">
        <v>18.52</v>
      </c>
    </row>
    <row r="23661" spans="1:2">
      <c r="A23661" s="362" t="s">
        <v>23792</v>
      </c>
      <c r="B23661" s="364">
        <v>112.99</v>
      </c>
    </row>
    <row r="23662" spans="1:2">
      <c r="A23662" s="362" t="s">
        <v>23793</v>
      </c>
      <c r="B23662" s="364">
        <v>63.81</v>
      </c>
    </row>
    <row r="23663" spans="1:2">
      <c r="A23663" s="362" t="s">
        <v>23794</v>
      </c>
      <c r="B23663" s="364">
        <v>12.22</v>
      </c>
    </row>
    <row r="23664" spans="1:2">
      <c r="A23664" s="362" t="s">
        <v>23795</v>
      </c>
      <c r="B23664" s="364">
        <v>37.619999999999997</v>
      </c>
    </row>
    <row r="23665" spans="1:2">
      <c r="A23665" s="362" t="s">
        <v>23796</v>
      </c>
      <c r="B23665" s="364">
        <v>30.71</v>
      </c>
    </row>
    <row r="23666" spans="1:2">
      <c r="A23666" s="362" t="s">
        <v>23797</v>
      </c>
      <c r="B23666" s="364">
        <v>8.67</v>
      </c>
    </row>
    <row r="23667" spans="1:2">
      <c r="A23667" s="362" t="s">
        <v>23798</v>
      </c>
      <c r="B23667" s="364">
        <v>18.899999999999999</v>
      </c>
    </row>
    <row r="23668" spans="1:2">
      <c r="A23668" s="362" t="s">
        <v>23799</v>
      </c>
      <c r="B23668" s="364">
        <v>105.74</v>
      </c>
    </row>
    <row r="23669" spans="1:2">
      <c r="A23669" s="362" t="s">
        <v>23800</v>
      </c>
      <c r="B23669" s="364">
        <v>54.71</v>
      </c>
    </row>
    <row r="23670" spans="1:2">
      <c r="A23670" s="362" t="s">
        <v>23801</v>
      </c>
      <c r="B23670" s="364">
        <v>12.96</v>
      </c>
    </row>
    <row r="23671" spans="1:2">
      <c r="A23671" s="362" t="s">
        <v>23802</v>
      </c>
      <c r="B23671" s="364">
        <v>154.6</v>
      </c>
    </row>
    <row r="23672" spans="1:2">
      <c r="A23672" s="362" t="s">
        <v>23803</v>
      </c>
      <c r="B23672" s="364">
        <v>270.89</v>
      </c>
    </row>
    <row r="23673" spans="1:2">
      <c r="A23673" s="362" t="s">
        <v>23804</v>
      </c>
      <c r="B23673" s="364">
        <v>255.01</v>
      </c>
    </row>
    <row r="23674" spans="1:2">
      <c r="A23674" s="362" t="s">
        <v>23805</v>
      </c>
      <c r="B23674" s="367">
        <v>1667.24</v>
      </c>
    </row>
    <row r="23675" spans="1:2">
      <c r="A23675" s="362" t="s">
        <v>23806</v>
      </c>
      <c r="B23675" s="364">
        <v>29.97</v>
      </c>
    </row>
    <row r="23676" spans="1:2">
      <c r="A23676" s="362" t="s">
        <v>23807</v>
      </c>
      <c r="B23676" s="364">
        <v>35.369999999999997</v>
      </c>
    </row>
    <row r="23677" spans="1:2">
      <c r="A23677" s="362" t="s">
        <v>23808</v>
      </c>
      <c r="B23677" s="364">
        <v>51.15</v>
      </c>
    </row>
    <row r="23678" spans="1:2">
      <c r="A23678" s="362" t="s">
        <v>23809</v>
      </c>
      <c r="B23678" s="364">
        <v>42.53</v>
      </c>
    </row>
    <row r="23679" spans="1:2">
      <c r="A23679" s="362" t="s">
        <v>23810</v>
      </c>
      <c r="B23679" s="364">
        <v>35.06</v>
      </c>
    </row>
    <row r="23680" spans="1:2">
      <c r="A23680" s="362" t="s">
        <v>23811</v>
      </c>
      <c r="B23680" s="364">
        <v>10.16</v>
      </c>
    </row>
    <row r="23681" spans="1:2">
      <c r="A23681" s="362" t="s">
        <v>23812</v>
      </c>
      <c r="B23681" s="364">
        <v>21.81</v>
      </c>
    </row>
    <row r="23682" spans="1:2">
      <c r="A23682" s="362" t="s">
        <v>23813</v>
      </c>
      <c r="B23682" s="364">
        <v>124.15</v>
      </c>
    </row>
    <row r="23683" spans="1:2">
      <c r="A23683" s="362" t="s">
        <v>23814</v>
      </c>
      <c r="B23683" s="364">
        <v>61.28</v>
      </c>
    </row>
    <row r="23684" spans="1:2">
      <c r="A23684" s="362" t="s">
        <v>23815</v>
      </c>
      <c r="B23684" s="364">
        <v>12.15</v>
      </c>
    </row>
    <row r="23685" spans="1:2">
      <c r="A23685" s="362" t="s">
        <v>23816</v>
      </c>
      <c r="B23685" s="364">
        <v>188.83</v>
      </c>
    </row>
    <row r="23686" spans="1:2">
      <c r="A23686" s="362" t="s">
        <v>23817</v>
      </c>
      <c r="B23686" s="364">
        <v>34.090000000000003</v>
      </c>
    </row>
    <row r="23687" spans="1:2">
      <c r="A23687" s="362" t="s">
        <v>23818</v>
      </c>
      <c r="B23687" s="364">
        <v>25.59</v>
      </c>
    </row>
    <row r="23688" spans="1:2">
      <c r="A23688" s="362" t="s">
        <v>23819</v>
      </c>
      <c r="B23688" s="364">
        <v>7.27</v>
      </c>
    </row>
    <row r="23689" spans="1:2">
      <c r="A23689" s="362" t="s">
        <v>23820</v>
      </c>
      <c r="B23689" s="364">
        <v>16.329999999999998</v>
      </c>
    </row>
    <row r="23690" spans="1:2">
      <c r="A23690" s="362" t="s">
        <v>23821</v>
      </c>
      <c r="B23690" s="364">
        <v>95.2</v>
      </c>
    </row>
    <row r="23691" spans="1:2">
      <c r="A23691" s="362" t="s">
        <v>23822</v>
      </c>
      <c r="B23691" s="364">
        <v>52.31</v>
      </c>
    </row>
    <row r="23692" spans="1:2">
      <c r="A23692" s="362" t="s">
        <v>23823</v>
      </c>
      <c r="B23692" s="364">
        <v>10.88</v>
      </c>
    </row>
    <row r="23693" spans="1:2">
      <c r="A23693" s="362" t="s">
        <v>23824</v>
      </c>
      <c r="B23693" s="364">
        <v>134.28</v>
      </c>
    </row>
    <row r="23694" spans="1:2">
      <c r="A23694" s="362" t="s">
        <v>23825</v>
      </c>
      <c r="B23694" s="364">
        <v>255.36</v>
      </c>
    </row>
    <row r="23695" spans="1:2">
      <c r="A23695" s="362" t="s">
        <v>23826</v>
      </c>
      <c r="B23695" s="364">
        <v>372.61</v>
      </c>
    </row>
    <row r="23696" spans="1:2">
      <c r="A23696" s="362" t="s">
        <v>23827</v>
      </c>
      <c r="B23696" s="364">
        <v>952.38</v>
      </c>
    </row>
    <row r="23697" spans="1:2">
      <c r="A23697" s="362" t="s">
        <v>23828</v>
      </c>
      <c r="B23697" s="364">
        <v>255.01</v>
      </c>
    </row>
    <row r="23698" spans="1:2">
      <c r="A23698" s="362" t="s">
        <v>23829</v>
      </c>
      <c r="B23698" s="364">
        <v>31.96</v>
      </c>
    </row>
    <row r="23699" spans="1:2">
      <c r="A23699" s="362" t="s">
        <v>23830</v>
      </c>
      <c r="B23699" s="367">
        <v>2377.71</v>
      </c>
    </row>
    <row r="23700" spans="1:2">
      <c r="A23700" s="362" t="s">
        <v>23831</v>
      </c>
      <c r="B23700" s="364">
        <v>43.35</v>
      </c>
    </row>
    <row r="23701" spans="1:2">
      <c r="A23701" s="362" t="s">
        <v>23832</v>
      </c>
      <c r="B23701" s="364">
        <v>79.959999999999994</v>
      </c>
    </row>
    <row r="23702" spans="1:2">
      <c r="A23702" s="362" t="s">
        <v>23833</v>
      </c>
      <c r="B23702" s="364">
        <v>4.79</v>
      </c>
    </row>
    <row r="23703" spans="1:2">
      <c r="A23703" s="362" t="s">
        <v>23834</v>
      </c>
      <c r="B23703" s="364">
        <v>5.43</v>
      </c>
    </row>
    <row r="23704" spans="1:2">
      <c r="A23704" s="362" t="s">
        <v>23835</v>
      </c>
      <c r="B23704" s="364">
        <v>9.8800000000000008</v>
      </c>
    </row>
    <row r="23705" spans="1:2">
      <c r="A23705" s="362" t="s">
        <v>23836</v>
      </c>
      <c r="B23705" s="364">
        <v>4.4800000000000004</v>
      </c>
    </row>
    <row r="23706" spans="1:2">
      <c r="A23706" s="362" t="s">
        <v>23837</v>
      </c>
      <c r="B23706" s="364">
        <v>6.44</v>
      </c>
    </row>
    <row r="23707" spans="1:2">
      <c r="A23707" s="362" t="s">
        <v>23838</v>
      </c>
      <c r="B23707" s="364">
        <v>174.04</v>
      </c>
    </row>
    <row r="23708" spans="1:2">
      <c r="A23708" s="362" t="s">
        <v>23839</v>
      </c>
      <c r="B23708" s="364">
        <v>31.48</v>
      </c>
    </row>
    <row r="23709" spans="1:2">
      <c r="A23709" s="362" t="s">
        <v>23840</v>
      </c>
      <c r="B23709" s="364">
        <v>80.41</v>
      </c>
    </row>
    <row r="23710" spans="1:2">
      <c r="A23710" s="362" t="s">
        <v>23841</v>
      </c>
      <c r="B23710" s="364">
        <v>80.400000000000006</v>
      </c>
    </row>
    <row r="23711" spans="1:2">
      <c r="A23711" s="362" t="s">
        <v>23842</v>
      </c>
      <c r="B23711" s="364">
        <v>62.98</v>
      </c>
    </row>
    <row r="23712" spans="1:2">
      <c r="A23712" s="362" t="s">
        <v>23843</v>
      </c>
      <c r="B23712" s="364">
        <v>22.55</v>
      </c>
    </row>
    <row r="23713" spans="1:2">
      <c r="A23713" s="362" t="s">
        <v>23844</v>
      </c>
      <c r="B23713" s="364">
        <v>43.3</v>
      </c>
    </row>
    <row r="23714" spans="1:2">
      <c r="A23714" s="362" t="s">
        <v>23845</v>
      </c>
      <c r="B23714" s="364">
        <v>200.88</v>
      </c>
    </row>
    <row r="23715" spans="1:2">
      <c r="A23715" s="362" t="s">
        <v>23846</v>
      </c>
      <c r="B23715" s="364">
        <v>111.04</v>
      </c>
    </row>
    <row r="23716" spans="1:2">
      <c r="A23716" s="362" t="s">
        <v>23847</v>
      </c>
      <c r="B23716" s="364">
        <v>30.95</v>
      </c>
    </row>
    <row r="23717" spans="1:2">
      <c r="A23717" s="362" t="s">
        <v>23848</v>
      </c>
      <c r="B23717" s="364">
        <v>288.32</v>
      </c>
    </row>
    <row r="23718" spans="1:2">
      <c r="A23718" s="362" t="s">
        <v>23849</v>
      </c>
      <c r="B23718" s="364">
        <v>125.77</v>
      </c>
    </row>
    <row r="23719" spans="1:2">
      <c r="A23719" s="362" t="s">
        <v>23850</v>
      </c>
      <c r="B23719" s="364">
        <v>199.34</v>
      </c>
    </row>
    <row r="23720" spans="1:2">
      <c r="A23720" s="362" t="s">
        <v>23851</v>
      </c>
      <c r="B23720" s="364">
        <v>138.07</v>
      </c>
    </row>
    <row r="23721" spans="1:2">
      <c r="A23721" s="362" t="s">
        <v>23852</v>
      </c>
      <c r="B23721" s="364">
        <v>181.31</v>
      </c>
    </row>
    <row r="23722" spans="1:2">
      <c r="A23722" s="362" t="s">
        <v>23853</v>
      </c>
      <c r="B23722" s="364">
        <v>13.3</v>
      </c>
    </row>
    <row r="23723" spans="1:2">
      <c r="A23723" s="362" t="s">
        <v>23854</v>
      </c>
      <c r="B23723" s="364">
        <v>71.430000000000007</v>
      </c>
    </row>
    <row r="23724" spans="1:2">
      <c r="A23724" s="362" t="s">
        <v>23855</v>
      </c>
      <c r="B23724" s="364">
        <v>57.43</v>
      </c>
    </row>
    <row r="23725" spans="1:2">
      <c r="A23725" s="362" t="s">
        <v>23856</v>
      </c>
      <c r="B23725" s="364">
        <v>6.26</v>
      </c>
    </row>
    <row r="23726" spans="1:2">
      <c r="A23726" s="362" t="s">
        <v>23857</v>
      </c>
      <c r="B23726" s="364">
        <v>9.42</v>
      </c>
    </row>
    <row r="23727" spans="1:2">
      <c r="A23727" s="362" t="s">
        <v>23858</v>
      </c>
      <c r="B23727" s="364">
        <v>69.760000000000005</v>
      </c>
    </row>
    <row r="23728" spans="1:2">
      <c r="A23728" s="362" t="s">
        <v>23859</v>
      </c>
      <c r="B23728" s="364">
        <v>61.87</v>
      </c>
    </row>
    <row r="23729" spans="1:2">
      <c r="A23729" s="362" t="s">
        <v>23860</v>
      </c>
      <c r="B23729" s="364">
        <v>9.58</v>
      </c>
    </row>
    <row r="23730" spans="1:2">
      <c r="A23730" s="362" t="s">
        <v>23861</v>
      </c>
      <c r="B23730" s="364">
        <v>15.34</v>
      </c>
    </row>
    <row r="23731" spans="1:2">
      <c r="A23731" s="362" t="s">
        <v>23862</v>
      </c>
      <c r="B23731" s="364">
        <v>5.75</v>
      </c>
    </row>
    <row r="23732" spans="1:2">
      <c r="A23732" s="362" t="s">
        <v>23863</v>
      </c>
      <c r="B23732" s="364">
        <v>33.19</v>
      </c>
    </row>
    <row r="23733" spans="1:2">
      <c r="A23733" s="362" t="s">
        <v>23864</v>
      </c>
      <c r="B23733" s="364">
        <v>42.27</v>
      </c>
    </row>
    <row r="23734" spans="1:2">
      <c r="A23734" s="362" t="s">
        <v>23865</v>
      </c>
      <c r="B23734" s="364">
        <v>193.05</v>
      </c>
    </row>
    <row r="23735" spans="1:2">
      <c r="A23735" s="362" t="s">
        <v>23866</v>
      </c>
      <c r="B23735" s="364">
        <v>2.5499999999999998</v>
      </c>
    </row>
    <row r="23736" spans="1:2">
      <c r="A23736" s="362" t="s">
        <v>23867</v>
      </c>
      <c r="B23736" s="364">
        <v>3.36</v>
      </c>
    </row>
    <row r="23737" spans="1:2">
      <c r="A23737" s="362" t="s">
        <v>23868</v>
      </c>
      <c r="B23737" s="364">
        <v>5.51</v>
      </c>
    </row>
    <row r="23738" spans="1:2">
      <c r="A23738" s="362" t="s">
        <v>23869</v>
      </c>
      <c r="B23738" s="364">
        <v>9.02</v>
      </c>
    </row>
    <row r="23739" spans="1:2">
      <c r="A23739" s="362" t="s">
        <v>23870</v>
      </c>
      <c r="B23739" s="364">
        <v>17.48</v>
      </c>
    </row>
    <row r="23740" spans="1:2">
      <c r="A23740" s="362" t="s">
        <v>23871</v>
      </c>
      <c r="B23740" s="364">
        <v>30.13</v>
      </c>
    </row>
    <row r="23741" spans="1:2">
      <c r="A23741" s="362" t="s">
        <v>23872</v>
      </c>
      <c r="B23741" s="364">
        <v>44.76</v>
      </c>
    </row>
    <row r="23742" spans="1:2">
      <c r="A23742" s="362" t="s">
        <v>23873</v>
      </c>
      <c r="B23742" s="364">
        <v>78.209999999999994</v>
      </c>
    </row>
    <row r="23743" spans="1:2">
      <c r="A23743" s="362" t="s">
        <v>23874</v>
      </c>
      <c r="B23743" s="364">
        <v>255.9</v>
      </c>
    </row>
    <row r="23744" spans="1:2">
      <c r="A23744" s="362" t="s">
        <v>23875</v>
      </c>
      <c r="B23744" s="364">
        <v>3.38</v>
      </c>
    </row>
    <row r="23745" spans="1:2">
      <c r="A23745" s="362" t="s">
        <v>23876</v>
      </c>
      <c r="B23745" s="364">
        <v>4.3600000000000003</v>
      </c>
    </row>
    <row r="23746" spans="1:2">
      <c r="A23746" s="362" t="s">
        <v>23877</v>
      </c>
      <c r="B23746" s="364">
        <v>9.92</v>
      </c>
    </row>
    <row r="23747" spans="1:2">
      <c r="A23747" s="362" t="s">
        <v>23878</v>
      </c>
      <c r="B23747" s="364">
        <v>17.61</v>
      </c>
    </row>
    <row r="23748" spans="1:2">
      <c r="A23748" s="362" t="s">
        <v>23879</v>
      </c>
      <c r="B23748" s="364">
        <v>21.46</v>
      </c>
    </row>
    <row r="23749" spans="1:2">
      <c r="A23749" s="362" t="s">
        <v>23880</v>
      </c>
      <c r="B23749" s="364">
        <v>53.06</v>
      </c>
    </row>
    <row r="23750" spans="1:2">
      <c r="A23750" s="362" t="s">
        <v>23881</v>
      </c>
      <c r="B23750" s="364">
        <v>75.44</v>
      </c>
    </row>
    <row r="23751" spans="1:2">
      <c r="A23751" s="362" t="s">
        <v>23882</v>
      </c>
      <c r="B23751" s="364">
        <v>108.4</v>
      </c>
    </row>
    <row r="23752" spans="1:2">
      <c r="A23752" s="362" t="s">
        <v>23883</v>
      </c>
      <c r="B23752" s="364">
        <v>26.22</v>
      </c>
    </row>
    <row r="23753" spans="1:2">
      <c r="A23753" s="362" t="s">
        <v>23884</v>
      </c>
      <c r="B23753" s="364">
        <v>59.47</v>
      </c>
    </row>
    <row r="23754" spans="1:2">
      <c r="A23754" s="362" t="s">
        <v>23885</v>
      </c>
      <c r="B23754" s="364">
        <v>28.08</v>
      </c>
    </row>
    <row r="23755" spans="1:2">
      <c r="A23755" s="362" t="s">
        <v>23886</v>
      </c>
      <c r="B23755" s="364">
        <v>41.04</v>
      </c>
    </row>
    <row r="23756" spans="1:2">
      <c r="A23756" s="362" t="s">
        <v>23887</v>
      </c>
      <c r="B23756" s="364">
        <v>19.04</v>
      </c>
    </row>
    <row r="23757" spans="1:2">
      <c r="A23757" s="362" t="s">
        <v>23888</v>
      </c>
      <c r="B23757" s="364">
        <v>42.33</v>
      </c>
    </row>
    <row r="23758" spans="1:2">
      <c r="A23758" s="362" t="s">
        <v>23889</v>
      </c>
      <c r="B23758" s="364">
        <v>76.260000000000005</v>
      </c>
    </row>
    <row r="23759" spans="1:2">
      <c r="A23759" s="362" t="s">
        <v>23890</v>
      </c>
      <c r="B23759" s="364">
        <v>9.19</v>
      </c>
    </row>
    <row r="23760" spans="1:2">
      <c r="A23760" s="362" t="s">
        <v>23891</v>
      </c>
      <c r="B23760" s="364">
        <v>12.16</v>
      </c>
    </row>
    <row r="23761" spans="1:2">
      <c r="A23761" s="362" t="s">
        <v>23892</v>
      </c>
      <c r="B23761" s="364">
        <v>5.86</v>
      </c>
    </row>
    <row r="23762" spans="1:2">
      <c r="A23762" s="362" t="s">
        <v>23893</v>
      </c>
      <c r="B23762" s="364">
        <v>9.8000000000000007</v>
      </c>
    </row>
    <row r="23763" spans="1:2">
      <c r="A23763" s="362" t="s">
        <v>23894</v>
      </c>
      <c r="B23763" s="364">
        <v>26.24</v>
      </c>
    </row>
    <row r="23764" spans="1:2">
      <c r="A23764" s="362" t="s">
        <v>23895</v>
      </c>
      <c r="B23764" s="364">
        <v>46.47</v>
      </c>
    </row>
    <row r="23765" spans="1:2">
      <c r="A23765" s="362" t="s">
        <v>23896</v>
      </c>
      <c r="B23765" s="364">
        <v>171.33</v>
      </c>
    </row>
    <row r="23766" spans="1:2">
      <c r="A23766" s="362" t="s">
        <v>23897</v>
      </c>
      <c r="B23766" s="364">
        <v>67.44</v>
      </c>
    </row>
    <row r="23767" spans="1:2">
      <c r="A23767" s="362" t="s">
        <v>23898</v>
      </c>
      <c r="B23767" s="364">
        <v>246.03</v>
      </c>
    </row>
    <row r="23768" spans="1:2">
      <c r="A23768" s="362" t="s">
        <v>23899</v>
      </c>
      <c r="B23768" s="364">
        <v>8.31</v>
      </c>
    </row>
    <row r="23769" spans="1:2">
      <c r="A23769" s="362" t="s">
        <v>23900</v>
      </c>
      <c r="B23769" s="364">
        <v>13.97</v>
      </c>
    </row>
    <row r="23770" spans="1:2">
      <c r="A23770" s="362" t="s">
        <v>23901</v>
      </c>
      <c r="B23770" s="364">
        <v>10.130000000000001</v>
      </c>
    </row>
    <row r="23771" spans="1:2">
      <c r="A23771" s="362" t="s">
        <v>23902</v>
      </c>
      <c r="B23771" s="364">
        <v>4.46</v>
      </c>
    </row>
    <row r="23772" spans="1:2">
      <c r="A23772" s="362" t="s">
        <v>23903</v>
      </c>
      <c r="B23772" s="364">
        <v>19.82</v>
      </c>
    </row>
    <row r="23773" spans="1:2">
      <c r="A23773" s="362" t="s">
        <v>23904</v>
      </c>
      <c r="B23773" s="364">
        <v>22.8</v>
      </c>
    </row>
    <row r="23774" spans="1:2">
      <c r="A23774" s="362" t="s">
        <v>23905</v>
      </c>
      <c r="B23774" s="364">
        <v>85.63</v>
      </c>
    </row>
    <row r="23775" spans="1:2">
      <c r="A23775" s="362" t="s">
        <v>23906</v>
      </c>
      <c r="B23775" s="364">
        <v>632.73</v>
      </c>
    </row>
    <row r="23776" spans="1:2">
      <c r="A23776" s="362" t="s">
        <v>23907</v>
      </c>
      <c r="B23776" s="364">
        <v>985.54</v>
      </c>
    </row>
    <row r="23777" spans="1:2">
      <c r="A23777" s="362" t="s">
        <v>23908</v>
      </c>
      <c r="B23777" s="364">
        <v>46.23</v>
      </c>
    </row>
    <row r="23778" spans="1:2">
      <c r="A23778" s="362" t="s">
        <v>23909</v>
      </c>
      <c r="B23778" s="364">
        <v>11.68</v>
      </c>
    </row>
    <row r="23779" spans="1:2">
      <c r="A23779" s="362" t="s">
        <v>23910</v>
      </c>
      <c r="B23779" s="364">
        <v>38.28</v>
      </c>
    </row>
    <row r="23780" spans="1:2">
      <c r="A23780" s="362" t="s">
        <v>23911</v>
      </c>
      <c r="B23780" s="364">
        <v>47.98</v>
      </c>
    </row>
    <row r="23781" spans="1:2">
      <c r="A23781" s="362" t="s">
        <v>23912</v>
      </c>
      <c r="B23781" s="364">
        <v>5.34</v>
      </c>
    </row>
    <row r="23782" spans="1:2">
      <c r="A23782" s="362" t="s">
        <v>23913</v>
      </c>
      <c r="B23782" s="364">
        <v>11.18</v>
      </c>
    </row>
    <row r="23783" spans="1:2">
      <c r="A23783" s="362" t="s">
        <v>23914</v>
      </c>
      <c r="B23783" s="364">
        <v>32.909999999999997</v>
      </c>
    </row>
    <row r="23784" spans="1:2">
      <c r="A23784" s="362" t="s">
        <v>23915</v>
      </c>
      <c r="B23784" s="364">
        <v>167.53</v>
      </c>
    </row>
    <row r="23785" spans="1:2">
      <c r="A23785" s="362" t="s">
        <v>23916</v>
      </c>
      <c r="B23785" s="364">
        <v>35.619999999999997</v>
      </c>
    </row>
    <row r="23786" spans="1:2">
      <c r="A23786" s="362" t="s">
        <v>23917</v>
      </c>
      <c r="B23786" s="364">
        <v>68.86</v>
      </c>
    </row>
    <row r="23787" spans="1:2">
      <c r="A23787" s="362" t="s">
        <v>23918</v>
      </c>
      <c r="B23787" s="364">
        <v>165.9</v>
      </c>
    </row>
    <row r="23788" spans="1:2">
      <c r="A23788" s="362" t="s">
        <v>23919</v>
      </c>
      <c r="B23788" s="364">
        <v>36.22</v>
      </c>
    </row>
    <row r="23789" spans="1:2">
      <c r="A23789" s="362" t="s">
        <v>23920</v>
      </c>
      <c r="B23789" s="364">
        <v>89.38</v>
      </c>
    </row>
    <row r="23790" spans="1:2">
      <c r="A23790" s="362" t="s">
        <v>23921</v>
      </c>
      <c r="B23790" s="364">
        <v>202.45</v>
      </c>
    </row>
    <row r="23791" spans="1:2">
      <c r="A23791" s="362" t="s">
        <v>23922</v>
      </c>
      <c r="B23791" s="364">
        <v>45.38</v>
      </c>
    </row>
    <row r="23792" spans="1:2">
      <c r="A23792" s="362" t="s">
        <v>23923</v>
      </c>
      <c r="B23792" s="364">
        <v>107.15</v>
      </c>
    </row>
    <row r="23793" spans="1:2">
      <c r="A23793" s="362" t="s">
        <v>23924</v>
      </c>
      <c r="B23793" s="364">
        <v>37.82</v>
      </c>
    </row>
    <row r="23794" spans="1:2">
      <c r="A23794" s="362" t="s">
        <v>23925</v>
      </c>
      <c r="B23794" s="364">
        <v>28.58</v>
      </c>
    </row>
    <row r="23795" spans="1:2">
      <c r="A23795" s="362" t="s">
        <v>23926</v>
      </c>
      <c r="B23795" s="364">
        <v>5.93</v>
      </c>
    </row>
    <row r="23796" spans="1:2">
      <c r="A23796" s="362" t="s">
        <v>23927</v>
      </c>
      <c r="B23796" s="364">
        <v>11.75</v>
      </c>
    </row>
    <row r="23797" spans="1:2">
      <c r="A23797" s="362" t="s">
        <v>23928</v>
      </c>
      <c r="B23797" s="364">
        <v>53.97</v>
      </c>
    </row>
    <row r="23798" spans="1:2">
      <c r="A23798" s="362" t="s">
        <v>23929</v>
      </c>
      <c r="B23798" s="364">
        <v>7.52</v>
      </c>
    </row>
    <row r="23799" spans="1:2">
      <c r="A23799" s="362" t="s">
        <v>23930</v>
      </c>
      <c r="B23799" s="364">
        <v>545.85</v>
      </c>
    </row>
    <row r="23800" spans="1:2">
      <c r="A23800" s="362" t="s">
        <v>23931</v>
      </c>
      <c r="B23800" s="364">
        <v>897.89</v>
      </c>
    </row>
    <row r="23801" spans="1:2">
      <c r="A23801" s="362" t="s">
        <v>23932</v>
      </c>
      <c r="B23801" s="364">
        <v>682.71</v>
      </c>
    </row>
    <row r="23802" spans="1:2">
      <c r="A23802" s="362" t="s">
        <v>23933</v>
      </c>
      <c r="B23802" s="367">
        <v>1009.3</v>
      </c>
    </row>
    <row r="23803" spans="1:2">
      <c r="A23803" s="362" t="s">
        <v>23934</v>
      </c>
      <c r="B23803" s="364">
        <v>45.33</v>
      </c>
    </row>
    <row r="23804" spans="1:2">
      <c r="A23804" s="362" t="s">
        <v>23935</v>
      </c>
      <c r="B23804" s="364">
        <v>152.84</v>
      </c>
    </row>
    <row r="23805" spans="1:2">
      <c r="A23805" s="362" t="s">
        <v>23936</v>
      </c>
      <c r="B23805" s="364">
        <v>29.66</v>
      </c>
    </row>
    <row r="23806" spans="1:2">
      <c r="A23806" s="362" t="s">
        <v>23937</v>
      </c>
      <c r="B23806" s="364">
        <v>27.41</v>
      </c>
    </row>
    <row r="23807" spans="1:2">
      <c r="A23807" s="362" t="s">
        <v>23938</v>
      </c>
      <c r="B23807" s="364">
        <v>2.63</v>
      </c>
    </row>
    <row r="23808" spans="1:2">
      <c r="A23808" s="362" t="s">
        <v>23939</v>
      </c>
      <c r="B23808" s="364">
        <v>2.04</v>
      </c>
    </row>
    <row r="23809" spans="1:2">
      <c r="A23809" s="362" t="s">
        <v>23940</v>
      </c>
      <c r="B23809" s="364">
        <v>294.47000000000003</v>
      </c>
    </row>
    <row r="23810" spans="1:2">
      <c r="A23810" s="362" t="s">
        <v>23941</v>
      </c>
      <c r="B23810" s="364">
        <v>6.99</v>
      </c>
    </row>
    <row r="23811" spans="1:2">
      <c r="A23811" s="362" t="s">
        <v>23942</v>
      </c>
      <c r="B23811" s="364">
        <v>8.42</v>
      </c>
    </row>
    <row r="23812" spans="1:2">
      <c r="A23812" s="362" t="s">
        <v>23943</v>
      </c>
      <c r="B23812" s="364">
        <v>13.38</v>
      </c>
    </row>
    <row r="23813" spans="1:2">
      <c r="A23813" s="362" t="s">
        <v>23944</v>
      </c>
      <c r="B23813" s="364">
        <v>28.25</v>
      </c>
    </row>
    <row r="23814" spans="1:2">
      <c r="A23814" s="362" t="s">
        <v>23945</v>
      </c>
      <c r="B23814" s="364">
        <v>41.4</v>
      </c>
    </row>
    <row r="23815" spans="1:2">
      <c r="A23815" s="362" t="s">
        <v>23946</v>
      </c>
      <c r="B23815" s="364">
        <v>62.97</v>
      </c>
    </row>
    <row r="23816" spans="1:2">
      <c r="A23816" s="362" t="s">
        <v>23947</v>
      </c>
      <c r="B23816" s="364">
        <v>110.91</v>
      </c>
    </row>
    <row r="23817" spans="1:2">
      <c r="A23817" s="362" t="s">
        <v>23948</v>
      </c>
      <c r="B23817" s="364">
        <v>150.02000000000001</v>
      </c>
    </row>
    <row r="23818" spans="1:2">
      <c r="A23818" s="362" t="s">
        <v>23949</v>
      </c>
      <c r="B23818" s="364">
        <v>8.4</v>
      </c>
    </row>
    <row r="23819" spans="1:2">
      <c r="A23819" s="362" t="s">
        <v>23950</v>
      </c>
      <c r="B23819" s="364">
        <v>5.52</v>
      </c>
    </row>
    <row r="23820" spans="1:2">
      <c r="A23820" s="362" t="s">
        <v>23951</v>
      </c>
      <c r="B23820" s="364">
        <v>1.95</v>
      </c>
    </row>
    <row r="23821" spans="1:2">
      <c r="A23821" s="362" t="s">
        <v>23952</v>
      </c>
      <c r="B23821" s="364">
        <v>4.97</v>
      </c>
    </row>
    <row r="23822" spans="1:2">
      <c r="A23822" s="362" t="s">
        <v>23953</v>
      </c>
      <c r="B23822" s="364">
        <v>13.43</v>
      </c>
    </row>
    <row r="23823" spans="1:2">
      <c r="A23823" s="362" t="s">
        <v>23954</v>
      </c>
      <c r="B23823" s="364">
        <v>3.8</v>
      </c>
    </row>
    <row r="23824" spans="1:2">
      <c r="A23824" s="362" t="s">
        <v>23955</v>
      </c>
      <c r="B23824" s="364">
        <v>5.35</v>
      </c>
    </row>
    <row r="23825" spans="1:2">
      <c r="A23825" s="362" t="s">
        <v>23956</v>
      </c>
      <c r="B23825" s="364">
        <v>11.85</v>
      </c>
    </row>
    <row r="23826" spans="1:2">
      <c r="A23826" s="362" t="s">
        <v>23957</v>
      </c>
      <c r="B23826" s="364">
        <v>19.02</v>
      </c>
    </row>
    <row r="23827" spans="1:2">
      <c r="A23827" s="362" t="s">
        <v>23958</v>
      </c>
      <c r="B23827" s="364">
        <v>50.11</v>
      </c>
    </row>
    <row r="23828" spans="1:2">
      <c r="A23828" s="362" t="s">
        <v>23959</v>
      </c>
      <c r="B23828" s="364">
        <v>80.02</v>
      </c>
    </row>
    <row r="23829" spans="1:2">
      <c r="A23829" s="362" t="s">
        <v>23960</v>
      </c>
      <c r="B23829" s="364">
        <v>118.85</v>
      </c>
    </row>
    <row r="23830" spans="1:2">
      <c r="A23830" s="362" t="s">
        <v>23961</v>
      </c>
      <c r="B23830" s="364">
        <v>282.47000000000003</v>
      </c>
    </row>
    <row r="23831" spans="1:2">
      <c r="A23831" s="362" t="s">
        <v>23962</v>
      </c>
      <c r="B23831" s="364">
        <v>86.69</v>
      </c>
    </row>
    <row r="23832" spans="1:2">
      <c r="A23832" s="362" t="s">
        <v>23963</v>
      </c>
      <c r="B23832" s="364">
        <v>63.07</v>
      </c>
    </row>
    <row r="23833" spans="1:2">
      <c r="A23833" s="362" t="s">
        <v>23964</v>
      </c>
      <c r="B23833" s="364">
        <v>18.86</v>
      </c>
    </row>
    <row r="23834" spans="1:2">
      <c r="A23834" s="362" t="s">
        <v>23965</v>
      </c>
      <c r="B23834" s="364">
        <v>51.31</v>
      </c>
    </row>
    <row r="23835" spans="1:2">
      <c r="A23835" s="362" t="s">
        <v>23966</v>
      </c>
      <c r="B23835" s="364">
        <v>209.84</v>
      </c>
    </row>
    <row r="23836" spans="1:2">
      <c r="A23836" s="362" t="s">
        <v>23967</v>
      </c>
      <c r="B23836" s="364">
        <v>139.29</v>
      </c>
    </row>
    <row r="23837" spans="1:2">
      <c r="A23837" s="362" t="s">
        <v>23968</v>
      </c>
      <c r="B23837" s="364">
        <v>27.24</v>
      </c>
    </row>
    <row r="23838" spans="1:2">
      <c r="A23838" s="362" t="s">
        <v>23969</v>
      </c>
      <c r="B23838" s="364">
        <v>305.17</v>
      </c>
    </row>
    <row r="23839" spans="1:2">
      <c r="A23839" s="362" t="s">
        <v>23970</v>
      </c>
      <c r="B23839" s="364">
        <v>629.13</v>
      </c>
    </row>
    <row r="23840" spans="1:2">
      <c r="A23840" s="362" t="s">
        <v>23971</v>
      </c>
      <c r="B23840" s="364">
        <v>66.52</v>
      </c>
    </row>
    <row r="23841" spans="1:2">
      <c r="A23841" s="362" t="s">
        <v>23972</v>
      </c>
      <c r="B23841" s="364">
        <v>52.59</v>
      </c>
    </row>
    <row r="23842" spans="1:2">
      <c r="A23842" s="362" t="s">
        <v>23973</v>
      </c>
      <c r="B23842" s="364">
        <v>15.67</v>
      </c>
    </row>
    <row r="23843" spans="1:2">
      <c r="A23843" s="362" t="s">
        <v>23974</v>
      </c>
      <c r="B23843" s="364">
        <v>34.270000000000003</v>
      </c>
    </row>
    <row r="23844" spans="1:2">
      <c r="A23844" s="362" t="s">
        <v>23975</v>
      </c>
      <c r="B23844" s="364">
        <v>187.83</v>
      </c>
    </row>
    <row r="23845" spans="1:2">
      <c r="A23845" s="362" t="s">
        <v>23976</v>
      </c>
      <c r="B23845" s="364">
        <v>104.18</v>
      </c>
    </row>
    <row r="23846" spans="1:2">
      <c r="A23846" s="362" t="s">
        <v>23977</v>
      </c>
      <c r="B23846" s="364">
        <v>22.54</v>
      </c>
    </row>
    <row r="23847" spans="1:2">
      <c r="A23847" s="362" t="s">
        <v>23978</v>
      </c>
      <c r="B23847" s="364">
        <v>263</v>
      </c>
    </row>
    <row r="23848" spans="1:2">
      <c r="A23848" s="362" t="s">
        <v>23979</v>
      </c>
      <c r="B23848" s="364">
        <v>101.3</v>
      </c>
    </row>
    <row r="23849" spans="1:2">
      <c r="A23849" s="362" t="s">
        <v>23980</v>
      </c>
      <c r="B23849" s="364">
        <v>69.349999999999994</v>
      </c>
    </row>
    <row r="23850" spans="1:2">
      <c r="A23850" s="362" t="s">
        <v>23981</v>
      </c>
      <c r="B23850" s="364">
        <v>23.97</v>
      </c>
    </row>
    <row r="23851" spans="1:2">
      <c r="A23851" s="362" t="s">
        <v>23982</v>
      </c>
      <c r="B23851" s="364">
        <v>45.37</v>
      </c>
    </row>
    <row r="23852" spans="1:2">
      <c r="A23852" s="362" t="s">
        <v>23983</v>
      </c>
      <c r="B23852" s="364">
        <v>287.72000000000003</v>
      </c>
    </row>
    <row r="23853" spans="1:2">
      <c r="A23853" s="362" t="s">
        <v>23984</v>
      </c>
      <c r="B23853" s="364">
        <v>144.02000000000001</v>
      </c>
    </row>
    <row r="23854" spans="1:2">
      <c r="A23854" s="362" t="s">
        <v>23985</v>
      </c>
      <c r="B23854" s="364">
        <v>31.97</v>
      </c>
    </row>
    <row r="23855" spans="1:2">
      <c r="A23855" s="362" t="s">
        <v>23986</v>
      </c>
      <c r="B23855" s="364">
        <v>746.79</v>
      </c>
    </row>
    <row r="23856" spans="1:2">
      <c r="A23856" s="362" t="s">
        <v>23987</v>
      </c>
      <c r="B23856" s="364">
        <v>23.41</v>
      </c>
    </row>
    <row r="23857" spans="1:2">
      <c r="A23857" s="362" t="s">
        <v>23988</v>
      </c>
      <c r="B23857" s="364">
        <v>32.36</v>
      </c>
    </row>
    <row r="23858" spans="1:2">
      <c r="A23858" s="362" t="s">
        <v>23989</v>
      </c>
      <c r="B23858" s="364">
        <v>38.590000000000003</v>
      </c>
    </row>
    <row r="23859" spans="1:2">
      <c r="A23859" s="362" t="s">
        <v>23990</v>
      </c>
      <c r="B23859" s="364">
        <v>6.57</v>
      </c>
    </row>
    <row r="23860" spans="1:2">
      <c r="A23860" s="362" t="s">
        <v>23991</v>
      </c>
      <c r="B23860" s="364">
        <v>8.6300000000000008</v>
      </c>
    </row>
    <row r="23861" spans="1:2">
      <c r="A23861" s="362" t="s">
        <v>23992</v>
      </c>
      <c r="B23861" s="364">
        <v>24.32</v>
      </c>
    </row>
    <row r="23862" spans="1:2">
      <c r="A23862" s="362" t="s">
        <v>23993</v>
      </c>
      <c r="B23862" s="364">
        <v>10.45</v>
      </c>
    </row>
    <row r="23863" spans="1:2">
      <c r="A23863" s="362" t="s">
        <v>23994</v>
      </c>
      <c r="B23863" s="364">
        <v>83.2</v>
      </c>
    </row>
    <row r="23864" spans="1:2">
      <c r="A23864" s="362" t="s">
        <v>23995</v>
      </c>
      <c r="B23864" s="364">
        <v>66.69</v>
      </c>
    </row>
    <row r="23865" spans="1:2">
      <c r="A23865" s="362" t="s">
        <v>23996</v>
      </c>
      <c r="B23865" s="364">
        <v>16.559999999999999</v>
      </c>
    </row>
    <row r="23866" spans="1:2">
      <c r="A23866" s="362" t="s">
        <v>23997</v>
      </c>
      <c r="B23866" s="364">
        <v>39.65</v>
      </c>
    </row>
    <row r="23867" spans="1:2">
      <c r="A23867" s="362" t="s">
        <v>23998</v>
      </c>
      <c r="B23867" s="364">
        <v>240.46</v>
      </c>
    </row>
    <row r="23868" spans="1:2">
      <c r="A23868" s="362" t="s">
        <v>23999</v>
      </c>
      <c r="B23868" s="364">
        <v>138.56</v>
      </c>
    </row>
    <row r="23869" spans="1:2">
      <c r="A23869" s="362" t="s">
        <v>24000</v>
      </c>
      <c r="B23869" s="364">
        <v>26.28</v>
      </c>
    </row>
    <row r="23870" spans="1:2">
      <c r="A23870" s="362" t="s">
        <v>24001</v>
      </c>
      <c r="B23870" s="364">
        <v>324.58</v>
      </c>
    </row>
    <row r="23871" spans="1:2">
      <c r="A23871" s="362" t="s">
        <v>24002</v>
      </c>
      <c r="B23871" s="364">
        <v>655.87</v>
      </c>
    </row>
    <row r="23872" spans="1:2">
      <c r="A23872" s="362" t="s">
        <v>24003</v>
      </c>
      <c r="B23872" s="364">
        <v>78</v>
      </c>
    </row>
    <row r="23873" spans="1:2">
      <c r="A23873" s="362" t="s">
        <v>24004</v>
      </c>
      <c r="B23873" s="364">
        <v>64.08</v>
      </c>
    </row>
    <row r="23874" spans="1:2">
      <c r="A23874" s="362" t="s">
        <v>24005</v>
      </c>
      <c r="B23874" s="364">
        <v>16.190000000000001</v>
      </c>
    </row>
    <row r="23875" spans="1:2">
      <c r="A23875" s="362" t="s">
        <v>24006</v>
      </c>
      <c r="B23875" s="364">
        <v>37.19</v>
      </c>
    </row>
    <row r="23876" spans="1:2">
      <c r="A23876" s="362" t="s">
        <v>24007</v>
      </c>
      <c r="B23876" s="364">
        <v>219.69</v>
      </c>
    </row>
    <row r="23877" spans="1:2">
      <c r="A23877" s="362" t="s">
        <v>24008</v>
      </c>
      <c r="B23877" s="364">
        <v>130.76</v>
      </c>
    </row>
    <row r="23878" spans="1:2">
      <c r="A23878" s="362" t="s">
        <v>24009</v>
      </c>
      <c r="B23878" s="364">
        <v>23.05</v>
      </c>
    </row>
    <row r="23879" spans="1:2">
      <c r="A23879" s="362" t="s">
        <v>24010</v>
      </c>
      <c r="B23879" s="364">
        <v>314.2</v>
      </c>
    </row>
    <row r="23880" spans="1:2">
      <c r="A23880" s="362" t="s">
        <v>24011</v>
      </c>
      <c r="B23880" s="364">
        <v>629.91</v>
      </c>
    </row>
    <row r="23881" spans="1:2">
      <c r="A23881" s="362" t="s">
        <v>24012</v>
      </c>
      <c r="B23881" s="364">
        <v>94.47</v>
      </c>
    </row>
    <row r="23882" spans="1:2">
      <c r="A23882" s="362" t="s">
        <v>24013</v>
      </c>
      <c r="B23882" s="364">
        <v>72.47</v>
      </c>
    </row>
    <row r="23883" spans="1:2">
      <c r="A23883" s="362" t="s">
        <v>24014</v>
      </c>
      <c r="B23883" s="364">
        <v>17.3</v>
      </c>
    </row>
    <row r="23884" spans="1:2">
      <c r="A23884" s="362" t="s">
        <v>24015</v>
      </c>
      <c r="B23884" s="364">
        <v>39.01</v>
      </c>
    </row>
    <row r="23885" spans="1:2">
      <c r="A23885" s="362" t="s">
        <v>24016</v>
      </c>
      <c r="B23885" s="364">
        <v>299.55</v>
      </c>
    </row>
    <row r="23886" spans="1:2">
      <c r="A23886" s="362" t="s">
        <v>24017</v>
      </c>
      <c r="B23886" s="364">
        <v>134.04</v>
      </c>
    </row>
    <row r="23887" spans="1:2">
      <c r="A23887" s="362" t="s">
        <v>24018</v>
      </c>
      <c r="B23887" s="364">
        <v>23.96</v>
      </c>
    </row>
    <row r="23888" spans="1:2">
      <c r="A23888" s="362" t="s">
        <v>24019</v>
      </c>
      <c r="B23888" s="364">
        <v>390.13</v>
      </c>
    </row>
    <row r="23889" spans="1:2">
      <c r="A23889" s="362" t="s">
        <v>24020</v>
      </c>
      <c r="B23889" s="364">
        <v>744.83</v>
      </c>
    </row>
    <row r="23890" spans="1:2">
      <c r="A23890" s="362" t="s">
        <v>24021</v>
      </c>
      <c r="B23890" s="367">
        <v>1863.11</v>
      </c>
    </row>
    <row r="23891" spans="1:2">
      <c r="A23891" s="362" t="s">
        <v>24022</v>
      </c>
      <c r="B23891" s="364">
        <v>101.3</v>
      </c>
    </row>
    <row r="23892" spans="1:2">
      <c r="A23892" s="362" t="s">
        <v>24023</v>
      </c>
      <c r="B23892" s="364">
        <v>69.349999999999994</v>
      </c>
    </row>
    <row r="23893" spans="1:2">
      <c r="A23893" s="362" t="s">
        <v>24024</v>
      </c>
      <c r="B23893" s="364">
        <v>23.97</v>
      </c>
    </row>
    <row r="23894" spans="1:2">
      <c r="A23894" s="362" t="s">
        <v>24025</v>
      </c>
      <c r="B23894" s="364">
        <v>45.37</v>
      </c>
    </row>
    <row r="23895" spans="1:2">
      <c r="A23895" s="362" t="s">
        <v>24026</v>
      </c>
      <c r="B23895" s="364">
        <v>309.08</v>
      </c>
    </row>
    <row r="23896" spans="1:2">
      <c r="A23896" s="362" t="s">
        <v>24027</v>
      </c>
      <c r="B23896" s="364">
        <v>157.37</v>
      </c>
    </row>
    <row r="23897" spans="1:2">
      <c r="A23897" s="362" t="s">
        <v>24028</v>
      </c>
      <c r="B23897" s="364">
        <v>31.97</v>
      </c>
    </row>
    <row r="23898" spans="1:2">
      <c r="A23898" s="362" t="s">
        <v>24029</v>
      </c>
      <c r="B23898" s="364">
        <v>650.97</v>
      </c>
    </row>
    <row r="23899" spans="1:2">
      <c r="A23899" s="362" t="s">
        <v>24030</v>
      </c>
      <c r="B23899" s="364">
        <v>25.43</v>
      </c>
    </row>
    <row r="23900" spans="1:2">
      <c r="A23900" s="362" t="s">
        <v>24031</v>
      </c>
      <c r="B23900" s="364">
        <v>36.24</v>
      </c>
    </row>
    <row r="23901" spans="1:2">
      <c r="A23901" s="362" t="s">
        <v>24032</v>
      </c>
      <c r="B23901" s="364">
        <v>42.75</v>
      </c>
    </row>
    <row r="23902" spans="1:2">
      <c r="A23902" s="362" t="s">
        <v>24033</v>
      </c>
      <c r="B23902" s="364">
        <v>1.69</v>
      </c>
    </row>
    <row r="23903" spans="1:2">
      <c r="A23903" s="362" t="s">
        <v>24034</v>
      </c>
      <c r="B23903" s="364">
        <v>2.87</v>
      </c>
    </row>
    <row r="23904" spans="1:2">
      <c r="A23904" s="362" t="s">
        <v>24035</v>
      </c>
      <c r="B23904" s="364">
        <v>2.08</v>
      </c>
    </row>
    <row r="23905" spans="1:2">
      <c r="A23905" s="362" t="s">
        <v>24036</v>
      </c>
      <c r="B23905" s="364">
        <v>4.59</v>
      </c>
    </row>
    <row r="23906" spans="1:2">
      <c r="A23906" s="362" t="s">
        <v>24037</v>
      </c>
      <c r="B23906" s="364">
        <v>3.79</v>
      </c>
    </row>
    <row r="23907" spans="1:2">
      <c r="A23907" s="362" t="s">
        <v>24038</v>
      </c>
      <c r="B23907" s="364">
        <v>2.19</v>
      </c>
    </row>
    <row r="23908" spans="1:2">
      <c r="A23908" s="362" t="s">
        <v>24039</v>
      </c>
      <c r="B23908" s="364">
        <v>3.36</v>
      </c>
    </row>
    <row r="23909" spans="1:2">
      <c r="A23909" s="362" t="s">
        <v>24040</v>
      </c>
      <c r="B23909" s="364">
        <v>19.04</v>
      </c>
    </row>
    <row r="23910" spans="1:2">
      <c r="A23910" s="362" t="s">
        <v>24041</v>
      </c>
      <c r="B23910" s="364">
        <v>7.46</v>
      </c>
    </row>
    <row r="23911" spans="1:2">
      <c r="A23911" s="362" t="s">
        <v>24042</v>
      </c>
      <c r="B23911" s="364">
        <v>2.2200000000000002</v>
      </c>
    </row>
    <row r="23912" spans="1:2">
      <c r="A23912" s="362" t="s">
        <v>24043</v>
      </c>
      <c r="B23912" s="364">
        <v>19.059999999999999</v>
      </c>
    </row>
    <row r="23913" spans="1:2">
      <c r="A23913" s="362" t="s">
        <v>24044</v>
      </c>
      <c r="B23913" s="364">
        <v>38.299999999999997</v>
      </c>
    </row>
    <row r="23914" spans="1:2">
      <c r="A23914" s="362" t="s">
        <v>24045</v>
      </c>
      <c r="B23914" s="364">
        <v>208.05</v>
      </c>
    </row>
    <row r="23915" spans="1:2">
      <c r="A23915" s="362" t="s">
        <v>24046</v>
      </c>
      <c r="B23915" s="364">
        <v>5.89</v>
      </c>
    </row>
    <row r="23916" spans="1:2">
      <c r="A23916" s="362" t="s">
        <v>24047</v>
      </c>
      <c r="B23916" s="364">
        <v>6.66</v>
      </c>
    </row>
    <row r="23917" spans="1:2">
      <c r="A23917" s="362" t="s">
        <v>24048</v>
      </c>
      <c r="B23917" s="364">
        <v>9.0500000000000007</v>
      </c>
    </row>
    <row r="23918" spans="1:2">
      <c r="A23918" s="362" t="s">
        <v>24049</v>
      </c>
      <c r="B23918" s="364">
        <v>20.61</v>
      </c>
    </row>
    <row r="23919" spans="1:2">
      <c r="A23919" s="362" t="s">
        <v>24050</v>
      </c>
      <c r="B23919" s="364">
        <v>25.14</v>
      </c>
    </row>
    <row r="23920" spans="1:2">
      <c r="A23920" s="362" t="s">
        <v>24051</v>
      </c>
      <c r="B23920" s="364">
        <v>36.9</v>
      </c>
    </row>
    <row r="23921" spans="1:2">
      <c r="A23921" s="362" t="s">
        <v>24052</v>
      </c>
      <c r="B23921" s="364">
        <v>93.44</v>
      </c>
    </row>
    <row r="23922" spans="1:2">
      <c r="A23922" s="362" t="s">
        <v>24053</v>
      </c>
      <c r="B23922" s="364">
        <v>122.67</v>
      </c>
    </row>
    <row r="23923" spans="1:2">
      <c r="A23923" s="362" t="s">
        <v>24054</v>
      </c>
      <c r="B23923" s="364">
        <v>60.31</v>
      </c>
    </row>
    <row r="23924" spans="1:2">
      <c r="A23924" s="362" t="s">
        <v>24055</v>
      </c>
      <c r="B23924" s="364">
        <v>24.52</v>
      </c>
    </row>
    <row r="23925" spans="1:2">
      <c r="A23925" s="362" t="s">
        <v>24056</v>
      </c>
      <c r="B23925" s="364">
        <v>24.52</v>
      </c>
    </row>
    <row r="23926" spans="1:2">
      <c r="A23926" s="362" t="s">
        <v>24057</v>
      </c>
      <c r="B23926" s="364">
        <v>19.66</v>
      </c>
    </row>
    <row r="23927" spans="1:2">
      <c r="A23927" s="362" t="s">
        <v>24058</v>
      </c>
      <c r="B23927" s="364">
        <v>12.66</v>
      </c>
    </row>
    <row r="23928" spans="1:2">
      <c r="A23928" s="362" t="s">
        <v>24059</v>
      </c>
      <c r="B23928" s="367">
        <v>2225.7199999999998</v>
      </c>
    </row>
    <row r="23929" spans="1:2">
      <c r="A23929" s="362" t="s">
        <v>24060</v>
      </c>
      <c r="B23929" s="364">
        <v>38.93</v>
      </c>
    </row>
    <row r="23930" spans="1:2">
      <c r="A23930" s="362" t="s">
        <v>24061</v>
      </c>
      <c r="B23930" s="367">
        <v>6839.53</v>
      </c>
    </row>
    <row r="23931" spans="1:2">
      <c r="A23931" s="362" t="s">
        <v>24062</v>
      </c>
      <c r="B23931" s="364">
        <v>21.1</v>
      </c>
    </row>
    <row r="23932" spans="1:2">
      <c r="A23932" s="362" t="s">
        <v>24063</v>
      </c>
      <c r="B23932" s="367">
        <v>3709.96</v>
      </c>
    </row>
    <row r="23933" spans="1:2">
      <c r="A23933" s="362" t="s">
        <v>24064</v>
      </c>
      <c r="B23933" s="364">
        <v>19.649999999999999</v>
      </c>
    </row>
    <row r="23934" spans="1:2">
      <c r="A23934" s="362" t="s">
        <v>24065</v>
      </c>
      <c r="B23934" s="367">
        <v>3451.62</v>
      </c>
    </row>
    <row r="23935" spans="1:2">
      <c r="A23935" s="362" t="s">
        <v>24066</v>
      </c>
      <c r="B23935" s="364">
        <v>9.23</v>
      </c>
    </row>
    <row r="23936" spans="1:2">
      <c r="A23936" s="362" t="s">
        <v>24067</v>
      </c>
      <c r="B23936" s="364">
        <v>33.340000000000003</v>
      </c>
    </row>
    <row r="23937" spans="1:2">
      <c r="A23937" s="362" t="s">
        <v>24068</v>
      </c>
      <c r="B23937" s="364">
        <v>15.19</v>
      </c>
    </row>
    <row r="23938" spans="1:2">
      <c r="A23938" s="362" t="s">
        <v>24069</v>
      </c>
      <c r="B23938" s="364">
        <v>6.13</v>
      </c>
    </row>
    <row r="23939" spans="1:2">
      <c r="A23939" s="362" t="s">
        <v>24070</v>
      </c>
      <c r="B23939" s="364">
        <v>12.1</v>
      </c>
    </row>
    <row r="23940" spans="1:2">
      <c r="A23940" s="362" t="s">
        <v>24071</v>
      </c>
      <c r="B23940" s="364">
        <v>19.57</v>
      </c>
    </row>
    <row r="23941" spans="1:2">
      <c r="A23941" s="362" t="s">
        <v>24072</v>
      </c>
      <c r="B23941" s="364">
        <v>44.6</v>
      </c>
    </row>
    <row r="23942" spans="1:2">
      <c r="A23942" s="362" t="s">
        <v>24073</v>
      </c>
      <c r="B23942" s="364">
        <v>35.03</v>
      </c>
    </row>
    <row r="23943" spans="1:2">
      <c r="A23943" s="362" t="s">
        <v>24074</v>
      </c>
      <c r="B23943" s="364">
        <v>111.34</v>
      </c>
    </row>
    <row r="23944" spans="1:2">
      <c r="A23944" s="362" t="s">
        <v>24075</v>
      </c>
      <c r="B23944" s="364">
        <v>27</v>
      </c>
    </row>
    <row r="23945" spans="1:2">
      <c r="A23945" s="362" t="s">
        <v>24076</v>
      </c>
      <c r="B23945" s="364">
        <v>639.24</v>
      </c>
    </row>
    <row r="23946" spans="1:2">
      <c r="A23946" s="362" t="s">
        <v>24077</v>
      </c>
      <c r="B23946" s="364">
        <v>28.45</v>
      </c>
    </row>
    <row r="23947" spans="1:2">
      <c r="A23947" s="362" t="s">
        <v>24078</v>
      </c>
      <c r="B23947" s="364">
        <v>26.87</v>
      </c>
    </row>
    <row r="23948" spans="1:2">
      <c r="A23948" s="362" t="s">
        <v>24079</v>
      </c>
      <c r="B23948" s="364">
        <v>7</v>
      </c>
    </row>
    <row r="23949" spans="1:2">
      <c r="A23949" s="362" t="s">
        <v>24080</v>
      </c>
      <c r="B23949" s="367">
        <v>1433.88</v>
      </c>
    </row>
    <row r="23950" spans="1:2">
      <c r="A23950" s="362" t="s">
        <v>24081</v>
      </c>
      <c r="B23950" s="367">
        <v>1127.97</v>
      </c>
    </row>
    <row r="23951" spans="1:2">
      <c r="A23951" s="362" t="s">
        <v>24082</v>
      </c>
      <c r="B23951" s="367">
        <v>1746.46</v>
      </c>
    </row>
    <row r="23952" spans="1:2">
      <c r="A23952" s="362" t="s">
        <v>24083</v>
      </c>
      <c r="B23952" s="367">
        <v>4080.28</v>
      </c>
    </row>
    <row r="23953" spans="1:2">
      <c r="A23953" s="362" t="s">
        <v>24084</v>
      </c>
      <c r="B23953" s="364">
        <v>331.86</v>
      </c>
    </row>
    <row r="23954" spans="1:2">
      <c r="A23954" s="362" t="s">
        <v>24085</v>
      </c>
      <c r="B23954" s="364">
        <v>376.49</v>
      </c>
    </row>
    <row r="23955" spans="1:2">
      <c r="A23955" s="362" t="s">
        <v>24086</v>
      </c>
      <c r="B23955" s="364">
        <v>528.36</v>
      </c>
    </row>
    <row r="23956" spans="1:2">
      <c r="A23956" s="362" t="s">
        <v>24087</v>
      </c>
      <c r="B23956" s="364">
        <v>884.81</v>
      </c>
    </row>
    <row r="23957" spans="1:2">
      <c r="A23957" s="362" t="s">
        <v>24088</v>
      </c>
      <c r="B23957" s="364">
        <v>773.89</v>
      </c>
    </row>
    <row r="23958" spans="1:2">
      <c r="A23958" s="362" t="s">
        <v>24089</v>
      </c>
      <c r="B23958" s="367">
        <v>1434.03</v>
      </c>
    </row>
    <row r="23959" spans="1:2">
      <c r="A23959" s="362" t="s">
        <v>24090</v>
      </c>
      <c r="B23959" s="367">
        <v>1215.4000000000001</v>
      </c>
    </row>
    <row r="23960" spans="1:2">
      <c r="A23960" s="362" t="s">
        <v>24091</v>
      </c>
      <c r="B23960" s="367">
        <v>1215.4000000000001</v>
      </c>
    </row>
    <row r="23961" spans="1:2">
      <c r="A23961" s="362" t="s">
        <v>24092</v>
      </c>
      <c r="B23961" s="367">
        <v>2001.76</v>
      </c>
    </row>
    <row r="23962" spans="1:2">
      <c r="A23962" s="362" t="s">
        <v>24093</v>
      </c>
      <c r="B23962" s="367">
        <v>4279.3900000000003</v>
      </c>
    </row>
    <row r="23963" spans="1:2">
      <c r="A23963" s="362" t="s">
        <v>24094</v>
      </c>
      <c r="B23963" s="364">
        <v>12.84</v>
      </c>
    </row>
    <row r="23964" spans="1:2">
      <c r="A23964" s="362" t="s">
        <v>24095</v>
      </c>
      <c r="B23964" s="364">
        <v>49.66</v>
      </c>
    </row>
    <row r="23965" spans="1:2">
      <c r="A23965" s="362" t="s">
        <v>24096</v>
      </c>
      <c r="B23965" s="364">
        <v>48.89</v>
      </c>
    </row>
    <row r="23966" spans="1:2">
      <c r="A23966" s="362" t="s">
        <v>24097</v>
      </c>
      <c r="B23966" s="364">
        <v>70.03</v>
      </c>
    </row>
    <row r="23967" spans="1:2">
      <c r="A23967" s="362" t="s">
        <v>24098</v>
      </c>
      <c r="B23967" s="364">
        <v>8.66</v>
      </c>
    </row>
    <row r="23968" spans="1:2">
      <c r="A23968" s="362" t="s">
        <v>24099</v>
      </c>
      <c r="B23968" s="364">
        <v>15.7</v>
      </c>
    </row>
    <row r="23969" spans="1:2">
      <c r="A23969" s="362" t="s">
        <v>24100</v>
      </c>
      <c r="B23969" s="364">
        <v>60.84</v>
      </c>
    </row>
    <row r="23970" spans="1:2">
      <c r="A23970" s="362" t="s">
        <v>24101</v>
      </c>
      <c r="B23970" s="364">
        <v>72.66</v>
      </c>
    </row>
    <row r="23971" spans="1:2">
      <c r="A23971" s="362" t="s">
        <v>24102</v>
      </c>
      <c r="B23971" s="364">
        <v>60.38</v>
      </c>
    </row>
    <row r="23972" spans="1:2">
      <c r="A23972" s="362" t="s">
        <v>24103</v>
      </c>
      <c r="B23972" s="364">
        <v>92.62</v>
      </c>
    </row>
    <row r="23973" spans="1:2">
      <c r="A23973" s="362" t="s">
        <v>24104</v>
      </c>
      <c r="B23973" s="364">
        <v>29.49</v>
      </c>
    </row>
    <row r="23974" spans="1:2">
      <c r="A23974" s="362" t="s">
        <v>24105</v>
      </c>
      <c r="B23974" s="364">
        <v>11.22</v>
      </c>
    </row>
    <row r="23975" spans="1:2">
      <c r="A23975" s="362" t="s">
        <v>24106</v>
      </c>
      <c r="B23975" s="364">
        <v>18.82</v>
      </c>
    </row>
    <row r="23976" spans="1:2">
      <c r="A23976" s="362" t="s">
        <v>24107</v>
      </c>
      <c r="B23976" s="364">
        <v>75.319999999999993</v>
      </c>
    </row>
    <row r="23977" spans="1:2">
      <c r="A23977" s="362" t="s">
        <v>24108</v>
      </c>
      <c r="B23977" s="364">
        <v>106.11</v>
      </c>
    </row>
    <row r="23978" spans="1:2">
      <c r="A23978" s="362" t="s">
        <v>24109</v>
      </c>
      <c r="B23978" s="364">
        <v>64.819999999999993</v>
      </c>
    </row>
    <row r="23979" spans="1:2">
      <c r="A23979" s="362" t="s">
        <v>24110</v>
      </c>
      <c r="B23979" s="364">
        <v>72.930000000000007</v>
      </c>
    </row>
    <row r="23980" spans="1:2">
      <c r="A23980" s="362" t="s">
        <v>24111</v>
      </c>
      <c r="B23980" s="364">
        <v>93.28</v>
      </c>
    </row>
    <row r="23981" spans="1:2">
      <c r="A23981" s="362" t="s">
        <v>24112</v>
      </c>
      <c r="B23981" s="364">
        <v>165.81</v>
      </c>
    </row>
    <row r="23982" spans="1:2">
      <c r="A23982" s="362" t="s">
        <v>24113</v>
      </c>
      <c r="B23982" s="364">
        <v>67.540000000000006</v>
      </c>
    </row>
    <row r="23983" spans="1:2">
      <c r="A23983" s="362" t="s">
        <v>24114</v>
      </c>
      <c r="B23983" s="364">
        <v>82.99</v>
      </c>
    </row>
    <row r="23984" spans="1:2">
      <c r="A23984" s="362" t="s">
        <v>24115</v>
      </c>
      <c r="B23984" s="364">
        <v>99.73</v>
      </c>
    </row>
    <row r="23985" spans="1:2">
      <c r="A23985" s="362" t="s">
        <v>24116</v>
      </c>
      <c r="B23985" s="364">
        <v>173.28</v>
      </c>
    </row>
    <row r="23986" spans="1:2">
      <c r="A23986" s="362" t="s">
        <v>24117</v>
      </c>
      <c r="B23986" s="364">
        <v>111.94</v>
      </c>
    </row>
    <row r="23987" spans="1:2">
      <c r="A23987" s="362" t="s">
        <v>24118</v>
      </c>
      <c r="B23987" s="364">
        <v>119.33</v>
      </c>
    </row>
    <row r="23988" spans="1:2">
      <c r="A23988" s="362" t="s">
        <v>24119</v>
      </c>
      <c r="B23988" s="364">
        <v>135.4</v>
      </c>
    </row>
    <row r="23989" spans="1:2">
      <c r="A23989" s="362" t="s">
        <v>24120</v>
      </c>
      <c r="B23989" s="364">
        <v>254.88</v>
      </c>
    </row>
    <row r="23990" spans="1:2">
      <c r="A23990" s="362" t="s">
        <v>24121</v>
      </c>
      <c r="B23990" s="364">
        <v>124.88</v>
      </c>
    </row>
    <row r="23991" spans="1:2">
      <c r="A23991" s="362" t="s">
        <v>24122</v>
      </c>
      <c r="B23991" s="364">
        <v>128.74</v>
      </c>
    </row>
    <row r="23992" spans="1:2">
      <c r="A23992" s="362" t="s">
        <v>24123</v>
      </c>
      <c r="B23992" s="364">
        <v>151.69</v>
      </c>
    </row>
    <row r="23993" spans="1:2">
      <c r="A23993" s="362" t="s">
        <v>24124</v>
      </c>
      <c r="B23993" s="364">
        <v>313.01</v>
      </c>
    </row>
    <row r="23994" spans="1:2">
      <c r="A23994" s="362" t="s">
        <v>24125</v>
      </c>
      <c r="B23994" s="364">
        <v>265.67</v>
      </c>
    </row>
    <row r="23995" spans="1:2">
      <c r="A23995" s="362" t="s">
        <v>24126</v>
      </c>
      <c r="B23995" s="364">
        <v>133.38999999999999</v>
      </c>
    </row>
    <row r="23996" spans="1:2">
      <c r="A23996" s="362" t="s">
        <v>24127</v>
      </c>
      <c r="B23996" s="364">
        <v>135.76</v>
      </c>
    </row>
    <row r="23997" spans="1:2">
      <c r="A23997" s="362" t="s">
        <v>24128</v>
      </c>
      <c r="B23997" s="364">
        <v>145.18</v>
      </c>
    </row>
    <row r="23998" spans="1:2">
      <c r="A23998" s="362" t="s">
        <v>24129</v>
      </c>
      <c r="B23998" s="364">
        <v>247.56</v>
      </c>
    </row>
    <row r="23999" spans="1:2">
      <c r="A23999" s="362" t="s">
        <v>24130</v>
      </c>
      <c r="B23999" s="364">
        <v>151.04</v>
      </c>
    </row>
    <row r="24000" spans="1:2">
      <c r="A24000" s="362" t="s">
        <v>24131</v>
      </c>
      <c r="B24000" s="364">
        <v>164.74</v>
      </c>
    </row>
    <row r="24001" spans="1:2">
      <c r="A24001" s="362" t="s">
        <v>24132</v>
      </c>
      <c r="B24001" s="364">
        <v>165.73</v>
      </c>
    </row>
    <row r="24002" spans="1:2">
      <c r="A24002" s="362" t="s">
        <v>24133</v>
      </c>
      <c r="B24002" s="364">
        <v>277.33999999999997</v>
      </c>
    </row>
    <row r="24003" spans="1:2">
      <c r="A24003" s="362" t="s">
        <v>24134</v>
      </c>
      <c r="B24003" s="364">
        <v>307.14</v>
      </c>
    </row>
    <row r="24004" spans="1:2">
      <c r="A24004" s="362" t="s">
        <v>24135</v>
      </c>
      <c r="B24004" s="364">
        <v>151.97999999999999</v>
      </c>
    </row>
    <row r="24005" spans="1:2">
      <c r="A24005" s="362" t="s">
        <v>24136</v>
      </c>
      <c r="B24005" s="364">
        <v>152.09</v>
      </c>
    </row>
    <row r="24006" spans="1:2">
      <c r="A24006" s="362" t="s">
        <v>24137</v>
      </c>
      <c r="B24006" s="364">
        <v>165.8</v>
      </c>
    </row>
    <row r="24007" spans="1:2">
      <c r="A24007" s="362" t="s">
        <v>24138</v>
      </c>
      <c r="B24007" s="364">
        <v>309.39999999999998</v>
      </c>
    </row>
    <row r="24008" spans="1:2">
      <c r="A24008" s="362" t="s">
        <v>24139</v>
      </c>
      <c r="B24008" s="364">
        <v>497.54</v>
      </c>
    </row>
    <row r="24009" spans="1:2">
      <c r="A24009" s="362" t="s">
        <v>24140</v>
      </c>
      <c r="B24009" s="364">
        <v>188.7</v>
      </c>
    </row>
    <row r="24010" spans="1:2">
      <c r="A24010" s="362" t="s">
        <v>24141</v>
      </c>
      <c r="B24010" s="364">
        <v>221.12</v>
      </c>
    </row>
    <row r="24011" spans="1:2">
      <c r="A24011" s="362" t="s">
        <v>24142</v>
      </c>
      <c r="B24011" s="364">
        <v>213.1</v>
      </c>
    </row>
    <row r="24012" spans="1:2">
      <c r="A24012" s="362" t="s">
        <v>24143</v>
      </c>
      <c r="B24012" s="364">
        <v>493.68</v>
      </c>
    </row>
    <row r="24013" spans="1:2">
      <c r="A24013" s="362" t="s">
        <v>24144</v>
      </c>
      <c r="B24013" s="367">
        <v>376069.19</v>
      </c>
    </row>
    <row r="24014" spans="1:2">
      <c r="A24014" s="362" t="s">
        <v>24145</v>
      </c>
      <c r="B24014" s="367">
        <v>86500.08</v>
      </c>
    </row>
    <row r="24015" spans="1:2">
      <c r="A24015" s="362" t="s">
        <v>24146</v>
      </c>
      <c r="B24015" s="364">
        <v>39.92</v>
      </c>
    </row>
    <row r="24016" spans="1:2">
      <c r="A24016" s="362" t="s">
        <v>24147</v>
      </c>
      <c r="B24016" s="364">
        <v>35.21</v>
      </c>
    </row>
    <row r="24017" spans="1:2">
      <c r="A24017" s="362" t="s">
        <v>24148</v>
      </c>
      <c r="B24017" s="364">
        <v>54.52</v>
      </c>
    </row>
    <row r="24018" spans="1:2">
      <c r="A24018" s="362" t="s">
        <v>24149</v>
      </c>
      <c r="B24018" s="364">
        <v>43.86</v>
      </c>
    </row>
    <row r="24019" spans="1:2">
      <c r="A24019" s="362" t="s">
        <v>24150</v>
      </c>
      <c r="B24019" s="364">
        <v>136.61000000000001</v>
      </c>
    </row>
    <row r="24020" spans="1:2">
      <c r="A24020" s="362" t="s">
        <v>24151</v>
      </c>
      <c r="B24020" s="364">
        <v>148.04</v>
      </c>
    </row>
    <row r="24021" spans="1:2">
      <c r="A24021" s="362" t="s">
        <v>24152</v>
      </c>
      <c r="B24021" s="364">
        <v>150.16999999999999</v>
      </c>
    </row>
    <row r="24022" spans="1:2">
      <c r="A24022" s="362" t="s">
        <v>24153</v>
      </c>
      <c r="B24022" s="364">
        <v>146.9</v>
      </c>
    </row>
    <row r="24023" spans="1:2">
      <c r="A24023" s="362" t="s">
        <v>24154</v>
      </c>
      <c r="B24023" s="364">
        <v>172.49</v>
      </c>
    </row>
    <row r="24024" spans="1:2">
      <c r="A24024" s="362" t="s">
        <v>24155</v>
      </c>
      <c r="B24024" s="364">
        <v>184.09</v>
      </c>
    </row>
    <row r="24025" spans="1:2">
      <c r="A24025" s="362" t="s">
        <v>24156</v>
      </c>
      <c r="B24025" s="364">
        <v>693.44</v>
      </c>
    </row>
    <row r="24026" spans="1:2">
      <c r="A24026" s="362" t="s">
        <v>24157</v>
      </c>
      <c r="B24026" s="364">
        <v>533.5</v>
      </c>
    </row>
    <row r="24027" spans="1:2">
      <c r="A24027" s="362" t="s">
        <v>24158</v>
      </c>
      <c r="B24027" s="364">
        <v>217.13</v>
      </c>
    </row>
    <row r="24028" spans="1:2">
      <c r="A24028" s="362" t="s">
        <v>24159</v>
      </c>
      <c r="B24028" s="367">
        <v>98375.29</v>
      </c>
    </row>
    <row r="24029" spans="1:2">
      <c r="A24029" s="362" t="s">
        <v>24160</v>
      </c>
      <c r="B24029" s="364">
        <v>28.02</v>
      </c>
    </row>
    <row r="24030" spans="1:2">
      <c r="A24030" s="362" t="s">
        <v>24161</v>
      </c>
      <c r="B24030" s="364">
        <v>9.49</v>
      </c>
    </row>
    <row r="24031" spans="1:2">
      <c r="A24031" s="362" t="s">
        <v>22286</v>
      </c>
      <c r="B24031" s="364">
        <v>13</v>
      </c>
    </row>
    <row r="24032" spans="1:2">
      <c r="A24032" s="362" t="s">
        <v>24162</v>
      </c>
      <c r="B24032" s="364">
        <v>16.3</v>
      </c>
    </row>
    <row r="24033" spans="1:2">
      <c r="A24033" s="362" t="s">
        <v>24163</v>
      </c>
      <c r="B24033" s="364">
        <v>32.22</v>
      </c>
    </row>
    <row r="24034" spans="1:2">
      <c r="A24034" s="362" t="s">
        <v>24164</v>
      </c>
      <c r="B24034" s="364">
        <v>86.38</v>
      </c>
    </row>
    <row r="24035" spans="1:2">
      <c r="A24035" s="362" t="s">
        <v>24165</v>
      </c>
      <c r="B24035" s="364">
        <v>719.13</v>
      </c>
    </row>
    <row r="24036" spans="1:2">
      <c r="A24036" s="362" t="s">
        <v>24166</v>
      </c>
      <c r="B24036" s="367">
        <v>1558.31</v>
      </c>
    </row>
    <row r="24037" spans="1:2">
      <c r="A24037" s="362" t="s">
        <v>24167</v>
      </c>
      <c r="B24037" s="364">
        <v>115.67</v>
      </c>
    </row>
    <row r="24038" spans="1:2">
      <c r="A24038" s="362" t="s">
        <v>24168</v>
      </c>
      <c r="B24038" s="364">
        <v>243.68</v>
      </c>
    </row>
    <row r="24039" spans="1:2">
      <c r="A24039" s="362" t="s">
        <v>24169</v>
      </c>
      <c r="B24039" s="364">
        <v>15.65</v>
      </c>
    </row>
    <row r="24040" spans="1:2">
      <c r="A24040" s="362" t="s">
        <v>24170</v>
      </c>
      <c r="B24040" s="364">
        <v>101.99</v>
      </c>
    </row>
    <row r="24041" spans="1:2">
      <c r="A24041" s="362" t="s">
        <v>24171</v>
      </c>
      <c r="B24041" s="367">
        <v>130953.25</v>
      </c>
    </row>
    <row r="24042" spans="1:2">
      <c r="A24042" s="362" t="s">
        <v>24172</v>
      </c>
      <c r="B24042" s="364">
        <v>2.98</v>
      </c>
    </row>
    <row r="24043" spans="1:2">
      <c r="A24043" s="362" t="s">
        <v>24173</v>
      </c>
      <c r="B24043" s="364">
        <v>2.52</v>
      </c>
    </row>
    <row r="24044" spans="1:2">
      <c r="A24044" s="362" t="s">
        <v>24174</v>
      </c>
      <c r="B24044" s="364">
        <v>4.41</v>
      </c>
    </row>
    <row r="24045" spans="1:2">
      <c r="A24045" s="362" t="s">
        <v>24175</v>
      </c>
      <c r="B24045" s="364">
        <v>10.28</v>
      </c>
    </row>
    <row r="24046" spans="1:2">
      <c r="A24046" s="362" t="s">
        <v>24176</v>
      </c>
      <c r="B24046" s="364">
        <v>14.14</v>
      </c>
    </row>
    <row r="24047" spans="1:2">
      <c r="A24047" s="362" t="s">
        <v>24177</v>
      </c>
      <c r="B24047" s="364">
        <v>17.07</v>
      </c>
    </row>
    <row r="24048" spans="1:2">
      <c r="A24048" s="362" t="s">
        <v>24178</v>
      </c>
      <c r="B24048" s="364">
        <v>19.88</v>
      </c>
    </row>
    <row r="24049" spans="1:2">
      <c r="A24049" s="362" t="s">
        <v>24179</v>
      </c>
      <c r="B24049" s="364">
        <v>22.11</v>
      </c>
    </row>
    <row r="24050" spans="1:2">
      <c r="A24050" s="362" t="s">
        <v>24180</v>
      </c>
      <c r="B24050" s="364">
        <v>29.57</v>
      </c>
    </row>
    <row r="24051" spans="1:2">
      <c r="A24051" s="362" t="s">
        <v>24181</v>
      </c>
      <c r="B24051" s="364">
        <v>26.22</v>
      </c>
    </row>
    <row r="24052" spans="1:2">
      <c r="A24052" s="362" t="s">
        <v>24182</v>
      </c>
      <c r="B24052" s="364">
        <v>13.62</v>
      </c>
    </row>
    <row r="24053" spans="1:2">
      <c r="A24053" s="362" t="s">
        <v>24183</v>
      </c>
      <c r="B24053" s="364">
        <v>23.75</v>
      </c>
    </row>
    <row r="24054" spans="1:2">
      <c r="A24054" s="362" t="s">
        <v>24184</v>
      </c>
      <c r="B24054" s="364">
        <v>12</v>
      </c>
    </row>
    <row r="24055" spans="1:2">
      <c r="A24055" s="362" t="s">
        <v>24185</v>
      </c>
      <c r="B24055" s="364">
        <v>24.94</v>
      </c>
    </row>
    <row r="24056" spans="1:2">
      <c r="A24056" s="362" t="s">
        <v>24186</v>
      </c>
      <c r="B24056" s="367">
        <v>4381.93</v>
      </c>
    </row>
    <row r="24057" spans="1:2">
      <c r="A24057" s="362" t="s">
        <v>24187</v>
      </c>
      <c r="B24057" s="364">
        <v>21.46</v>
      </c>
    </row>
    <row r="24058" spans="1:2">
      <c r="A24058" s="362" t="s">
        <v>24188</v>
      </c>
      <c r="B24058" s="367">
        <v>3773.96</v>
      </c>
    </row>
    <row r="24059" spans="1:2">
      <c r="A24059" s="362" t="s">
        <v>24189</v>
      </c>
      <c r="B24059" s="364">
        <v>53.46</v>
      </c>
    </row>
    <row r="24060" spans="1:2">
      <c r="A24060" s="362" t="s">
        <v>24190</v>
      </c>
      <c r="B24060" s="364">
        <v>48.97</v>
      </c>
    </row>
    <row r="24061" spans="1:2">
      <c r="A24061" s="362" t="s">
        <v>24191</v>
      </c>
      <c r="B24061" s="364">
        <v>47.05</v>
      </c>
    </row>
    <row r="24062" spans="1:2">
      <c r="A24062" s="362" t="s">
        <v>24192</v>
      </c>
      <c r="B24062" s="364">
        <v>51</v>
      </c>
    </row>
    <row r="24063" spans="1:2">
      <c r="A24063" s="362" t="s">
        <v>24193</v>
      </c>
      <c r="B24063" s="364">
        <v>7.2</v>
      </c>
    </row>
    <row r="24064" spans="1:2">
      <c r="A24064" s="362" t="s">
        <v>24194</v>
      </c>
      <c r="B24064" s="364">
        <v>10.53</v>
      </c>
    </row>
    <row r="24065" spans="1:2">
      <c r="A24065" s="362" t="s">
        <v>24195</v>
      </c>
      <c r="B24065" s="364">
        <v>9.58</v>
      </c>
    </row>
    <row r="24066" spans="1:2">
      <c r="A24066" s="362" t="s">
        <v>24196</v>
      </c>
      <c r="B24066" s="364">
        <v>3.7</v>
      </c>
    </row>
    <row r="24067" spans="1:2">
      <c r="A24067" s="362" t="s">
        <v>24197</v>
      </c>
      <c r="B24067" s="364">
        <v>17.22</v>
      </c>
    </row>
    <row r="24068" spans="1:2">
      <c r="A24068" s="362" t="s">
        <v>24198</v>
      </c>
      <c r="B24068" s="364">
        <v>25.12</v>
      </c>
    </row>
    <row r="24069" spans="1:2">
      <c r="A24069" s="362" t="s">
        <v>24199</v>
      </c>
      <c r="B24069" s="364">
        <v>31.5</v>
      </c>
    </row>
    <row r="24070" spans="1:2">
      <c r="A24070" s="362" t="s">
        <v>24200</v>
      </c>
      <c r="B24070" s="364">
        <v>4.5999999999999996</v>
      </c>
    </row>
    <row r="24071" spans="1:2">
      <c r="A24071" s="362" t="s">
        <v>24201</v>
      </c>
      <c r="B24071" s="364">
        <v>49.63</v>
      </c>
    </row>
    <row r="24072" spans="1:2">
      <c r="A24072" s="362" t="s">
        <v>24202</v>
      </c>
      <c r="B24072" s="364">
        <v>2.15</v>
      </c>
    </row>
    <row r="24073" spans="1:2">
      <c r="A24073" s="362" t="s">
        <v>24203</v>
      </c>
      <c r="B24073" s="364">
        <v>2.69</v>
      </c>
    </row>
    <row r="24074" spans="1:2">
      <c r="A24074" s="362" t="s">
        <v>24204</v>
      </c>
      <c r="B24074" s="364">
        <v>4.1500000000000004</v>
      </c>
    </row>
    <row r="24075" spans="1:2">
      <c r="A24075" s="362" t="s">
        <v>24205</v>
      </c>
      <c r="B24075" s="364">
        <v>5.78</v>
      </c>
    </row>
    <row r="24076" spans="1:2">
      <c r="A24076" s="362" t="s">
        <v>24206</v>
      </c>
      <c r="B24076" s="364">
        <v>7.51</v>
      </c>
    </row>
    <row r="24077" spans="1:2">
      <c r="A24077" s="362" t="s">
        <v>24207</v>
      </c>
      <c r="B24077" s="364">
        <v>10.199999999999999</v>
      </c>
    </row>
    <row r="24078" spans="1:2">
      <c r="A24078" s="362" t="s">
        <v>22292</v>
      </c>
      <c r="B24078" s="364">
        <v>17.61</v>
      </c>
    </row>
    <row r="24079" spans="1:2">
      <c r="A24079" s="362" t="s">
        <v>22293</v>
      </c>
      <c r="B24079" s="364">
        <v>13.63</v>
      </c>
    </row>
    <row r="24080" spans="1:2">
      <c r="A24080" s="362" t="s">
        <v>22294</v>
      </c>
      <c r="B24080" s="364">
        <v>34.42</v>
      </c>
    </row>
    <row r="24081" spans="1:2">
      <c r="A24081" s="362" t="s">
        <v>22295</v>
      </c>
      <c r="B24081" s="364">
        <v>33.89</v>
      </c>
    </row>
    <row r="24082" spans="1:2">
      <c r="A24082" s="362" t="s">
        <v>24208</v>
      </c>
      <c r="B24082" s="364">
        <v>2.82</v>
      </c>
    </row>
    <row r="24083" spans="1:2">
      <c r="A24083" s="362" t="s">
        <v>24209</v>
      </c>
      <c r="B24083" s="364">
        <v>3.62</v>
      </c>
    </row>
    <row r="24084" spans="1:2">
      <c r="A24084" s="362" t="s">
        <v>24210</v>
      </c>
      <c r="B24084" s="364">
        <v>1.91</v>
      </c>
    </row>
    <row r="24085" spans="1:2">
      <c r="A24085" s="362" t="s">
        <v>24211</v>
      </c>
      <c r="B24085" s="364">
        <v>15.12</v>
      </c>
    </row>
    <row r="24086" spans="1:2">
      <c r="A24086" s="362" t="s">
        <v>24212</v>
      </c>
      <c r="B24086" s="364">
        <v>19.829999999999998</v>
      </c>
    </row>
    <row r="24087" spans="1:2">
      <c r="A24087" s="362" t="s">
        <v>24213</v>
      </c>
      <c r="B24087" s="364">
        <v>29.93</v>
      </c>
    </row>
    <row r="24088" spans="1:2">
      <c r="A24088" s="362" t="s">
        <v>24214</v>
      </c>
      <c r="B24088" s="364">
        <v>38.51</v>
      </c>
    </row>
    <row r="24089" spans="1:2">
      <c r="A24089" s="362" t="s">
        <v>24215</v>
      </c>
      <c r="B24089" s="364">
        <v>51.3</v>
      </c>
    </row>
    <row r="24090" spans="1:2">
      <c r="A24090" s="362" t="s">
        <v>24216</v>
      </c>
      <c r="B24090" s="364">
        <v>79.95</v>
      </c>
    </row>
    <row r="24091" spans="1:2">
      <c r="A24091" s="362" t="s">
        <v>24217</v>
      </c>
      <c r="B24091" s="364">
        <v>32.299999999999997</v>
      </c>
    </row>
    <row r="24092" spans="1:2">
      <c r="A24092" s="362" t="s">
        <v>24218</v>
      </c>
      <c r="B24092" s="364">
        <v>27.44</v>
      </c>
    </row>
    <row r="24093" spans="1:2">
      <c r="A24093" s="362" t="s">
        <v>24219</v>
      </c>
      <c r="B24093" s="364">
        <v>9.6300000000000008</v>
      </c>
    </row>
    <row r="24094" spans="1:2">
      <c r="A24094" s="362" t="s">
        <v>24220</v>
      </c>
      <c r="B24094" s="364">
        <v>17.100000000000001</v>
      </c>
    </row>
    <row r="24095" spans="1:2">
      <c r="A24095" s="362" t="s">
        <v>24221</v>
      </c>
      <c r="B24095" s="364">
        <v>71.290000000000006</v>
      </c>
    </row>
    <row r="24096" spans="1:2">
      <c r="A24096" s="362" t="s">
        <v>24222</v>
      </c>
      <c r="B24096" s="364">
        <v>43.53</v>
      </c>
    </row>
    <row r="24097" spans="1:2">
      <c r="A24097" s="362" t="s">
        <v>24223</v>
      </c>
      <c r="B24097" s="364">
        <v>80.28</v>
      </c>
    </row>
    <row r="24098" spans="1:2">
      <c r="A24098" s="362" t="s">
        <v>24224</v>
      </c>
      <c r="B24098" s="364">
        <v>13.95</v>
      </c>
    </row>
    <row r="24099" spans="1:2">
      <c r="A24099" s="362" t="s">
        <v>24225</v>
      </c>
      <c r="B24099" s="364">
        <v>1.88</v>
      </c>
    </row>
    <row r="24100" spans="1:2">
      <c r="A24100" s="362" t="s">
        <v>24226</v>
      </c>
      <c r="B24100" s="364">
        <v>2.23</v>
      </c>
    </row>
    <row r="24101" spans="1:2">
      <c r="A24101" s="362" t="s">
        <v>24227</v>
      </c>
      <c r="B24101" s="364">
        <v>2.42</v>
      </c>
    </row>
    <row r="24102" spans="1:2">
      <c r="A24102" s="362" t="s">
        <v>24228</v>
      </c>
      <c r="B24102" s="364">
        <v>4.1399999999999997</v>
      </c>
    </row>
    <row r="24103" spans="1:2">
      <c r="A24103" s="362" t="s">
        <v>24229</v>
      </c>
      <c r="B24103" s="364">
        <v>2.73</v>
      </c>
    </row>
    <row r="24104" spans="1:2">
      <c r="A24104" s="362" t="s">
        <v>24230</v>
      </c>
      <c r="B24104" s="364">
        <v>3.69</v>
      </c>
    </row>
    <row r="24105" spans="1:2">
      <c r="A24105" s="362" t="s">
        <v>24231</v>
      </c>
      <c r="B24105" s="364">
        <v>7.1</v>
      </c>
    </row>
    <row r="24106" spans="1:2">
      <c r="A24106" s="362" t="s">
        <v>24232</v>
      </c>
      <c r="B24106" s="364">
        <v>10.62</v>
      </c>
    </row>
    <row r="24107" spans="1:2">
      <c r="A24107" s="362" t="s">
        <v>24233</v>
      </c>
      <c r="B24107" s="364">
        <v>19.66</v>
      </c>
    </row>
    <row r="24108" spans="1:2">
      <c r="A24108" s="362" t="s">
        <v>24234</v>
      </c>
      <c r="B24108" s="364">
        <v>13.54</v>
      </c>
    </row>
    <row r="24109" spans="1:2">
      <c r="A24109" s="362" t="s">
        <v>24235</v>
      </c>
      <c r="B24109" s="364">
        <v>4.9000000000000004</v>
      </c>
    </row>
    <row r="24110" spans="1:2">
      <c r="A24110" s="362" t="s">
        <v>24236</v>
      </c>
      <c r="B24110" s="364">
        <v>4.2699999999999996</v>
      </c>
    </row>
    <row r="24111" spans="1:2">
      <c r="A24111" s="362" t="s">
        <v>24237</v>
      </c>
      <c r="B24111" s="364">
        <v>7.04</v>
      </c>
    </row>
    <row r="24112" spans="1:2">
      <c r="A24112" s="362" t="s">
        <v>24238</v>
      </c>
      <c r="B24112" s="364">
        <v>9.86</v>
      </c>
    </row>
    <row r="24113" spans="1:2">
      <c r="A24113" s="362" t="s">
        <v>24239</v>
      </c>
      <c r="B24113" s="364">
        <v>13.74</v>
      </c>
    </row>
    <row r="24114" spans="1:2">
      <c r="A24114" s="362" t="s">
        <v>24240</v>
      </c>
      <c r="B24114" s="364">
        <v>28.68</v>
      </c>
    </row>
    <row r="24115" spans="1:2">
      <c r="A24115" s="362" t="s">
        <v>24241</v>
      </c>
      <c r="B24115" s="367">
        <v>5040.79</v>
      </c>
    </row>
    <row r="24116" spans="1:2">
      <c r="A24116" s="362" t="s">
        <v>24242</v>
      </c>
      <c r="B24116" s="367">
        <v>68683.22</v>
      </c>
    </row>
    <row r="24117" spans="1:2">
      <c r="A24117" s="362" t="s">
        <v>24243</v>
      </c>
      <c r="B24117" s="367">
        <v>323359.26</v>
      </c>
    </row>
    <row r="24118" spans="1:2">
      <c r="A24118" s="362" t="s">
        <v>24244</v>
      </c>
      <c r="B24118" s="364">
        <v>13.62</v>
      </c>
    </row>
    <row r="24119" spans="1:2">
      <c r="A24119" s="362" t="s">
        <v>24245</v>
      </c>
      <c r="B24119" s="364">
        <v>9.2100000000000009</v>
      </c>
    </row>
    <row r="24120" spans="1:2">
      <c r="A24120" s="362" t="s">
        <v>24246</v>
      </c>
      <c r="B24120" s="367">
        <v>4102.97</v>
      </c>
    </row>
    <row r="24121" spans="1:2">
      <c r="A24121" s="362" t="s">
        <v>24247</v>
      </c>
      <c r="B24121" s="364">
        <v>4.26</v>
      </c>
    </row>
    <row r="24122" spans="1:2">
      <c r="A24122" s="362" t="s">
        <v>24248</v>
      </c>
      <c r="B24122" s="364">
        <v>21.64</v>
      </c>
    </row>
    <row r="24123" spans="1:2">
      <c r="A24123" s="362" t="s">
        <v>24249</v>
      </c>
      <c r="B24123" s="364">
        <v>21.64</v>
      </c>
    </row>
    <row r="24124" spans="1:2">
      <c r="A24124" s="362" t="s">
        <v>24250</v>
      </c>
      <c r="B24124" s="364">
        <v>21.64</v>
      </c>
    </row>
    <row r="24125" spans="1:2">
      <c r="A24125" s="362" t="s">
        <v>24251</v>
      </c>
      <c r="B24125" s="364">
        <v>16.38</v>
      </c>
    </row>
    <row r="24126" spans="1:2">
      <c r="A24126" s="362" t="s">
        <v>24252</v>
      </c>
      <c r="B24126" s="364">
        <v>16.38</v>
      </c>
    </row>
    <row r="24127" spans="1:2">
      <c r="A24127" s="362" t="s">
        <v>24253</v>
      </c>
      <c r="B24127" s="364">
        <v>16.38</v>
      </c>
    </row>
    <row r="24128" spans="1:2">
      <c r="A24128" s="362" t="s">
        <v>24254</v>
      </c>
      <c r="B24128" s="364">
        <v>25.16</v>
      </c>
    </row>
    <row r="24129" spans="1:2">
      <c r="A24129" s="362" t="s">
        <v>24255</v>
      </c>
      <c r="B24129" s="367">
        <v>4419.45</v>
      </c>
    </row>
    <row r="24130" spans="1:2">
      <c r="A24130" s="362" t="s">
        <v>24256</v>
      </c>
      <c r="B24130" s="364">
        <v>39.32</v>
      </c>
    </row>
    <row r="24131" spans="1:2">
      <c r="A24131" s="362" t="s">
        <v>24257</v>
      </c>
      <c r="B24131" s="367">
        <v>6906.8</v>
      </c>
    </row>
    <row r="24132" spans="1:2">
      <c r="A24132" s="362" t="s">
        <v>24258</v>
      </c>
      <c r="B24132" s="364">
        <v>7.85</v>
      </c>
    </row>
    <row r="24133" spans="1:2">
      <c r="A24133" s="362" t="s">
        <v>24259</v>
      </c>
      <c r="B24133" s="364">
        <v>1.06</v>
      </c>
    </row>
    <row r="24134" spans="1:2">
      <c r="A24134" s="362" t="s">
        <v>24260</v>
      </c>
      <c r="B24134" s="364">
        <v>1.08</v>
      </c>
    </row>
    <row r="24135" spans="1:2">
      <c r="A24135" s="362" t="s">
        <v>24261</v>
      </c>
      <c r="B24135" s="364">
        <v>37.71</v>
      </c>
    </row>
    <row r="24136" spans="1:2">
      <c r="A24136" s="362" t="s">
        <v>24262</v>
      </c>
      <c r="B24136" s="364">
        <v>41.28</v>
      </c>
    </row>
    <row r="24137" spans="1:2">
      <c r="A24137" s="362" t="s">
        <v>24263</v>
      </c>
      <c r="B24137" s="364">
        <v>8.4700000000000006</v>
      </c>
    </row>
    <row r="24138" spans="1:2">
      <c r="A24138" s="362" t="s">
        <v>24264</v>
      </c>
      <c r="B24138" s="364">
        <v>10.68</v>
      </c>
    </row>
    <row r="24139" spans="1:2">
      <c r="A24139" s="362" t="s">
        <v>24265</v>
      </c>
      <c r="B24139" s="364">
        <v>106.56</v>
      </c>
    </row>
    <row r="24140" spans="1:2">
      <c r="A24140" s="362" t="s">
        <v>24266</v>
      </c>
      <c r="B24140" s="367">
        <v>18717.03</v>
      </c>
    </row>
    <row r="24141" spans="1:2">
      <c r="A24141" s="362" t="s">
        <v>24267</v>
      </c>
      <c r="B24141" s="364">
        <v>121.28</v>
      </c>
    </row>
    <row r="24142" spans="1:2">
      <c r="A24142" s="362" t="s">
        <v>24268</v>
      </c>
      <c r="B24142" s="367">
        <v>21303.83</v>
      </c>
    </row>
    <row r="24143" spans="1:2">
      <c r="A24143" s="362" t="s">
        <v>24269</v>
      </c>
      <c r="B24143" s="364">
        <v>165.79</v>
      </c>
    </row>
    <row r="24144" spans="1:2">
      <c r="A24144" s="362" t="s">
        <v>24270</v>
      </c>
      <c r="B24144" s="367">
        <v>29121.759999999998</v>
      </c>
    </row>
    <row r="24145" spans="1:2">
      <c r="A24145" s="362" t="s">
        <v>24271</v>
      </c>
      <c r="B24145" s="364">
        <v>108.1</v>
      </c>
    </row>
    <row r="24146" spans="1:2">
      <c r="A24146" s="362" t="s">
        <v>24272</v>
      </c>
      <c r="B24146" s="367">
        <v>18990.060000000001</v>
      </c>
    </row>
    <row r="24147" spans="1:2">
      <c r="A24147" s="362" t="s">
        <v>24273</v>
      </c>
      <c r="B24147" s="364">
        <v>121.96</v>
      </c>
    </row>
    <row r="24148" spans="1:2">
      <c r="A24148" s="362" t="s">
        <v>24274</v>
      </c>
      <c r="B24148" s="367">
        <v>21424.55</v>
      </c>
    </row>
    <row r="24149" spans="1:2">
      <c r="A24149" s="362" t="s">
        <v>24275</v>
      </c>
      <c r="B24149" s="364">
        <v>167.14</v>
      </c>
    </row>
    <row r="24150" spans="1:2">
      <c r="A24150" s="362" t="s">
        <v>24276</v>
      </c>
      <c r="B24150" s="367">
        <v>29360.32</v>
      </c>
    </row>
    <row r="24151" spans="1:2">
      <c r="A24151" s="362" t="s">
        <v>24277</v>
      </c>
      <c r="B24151" s="364">
        <v>107.63</v>
      </c>
    </row>
    <row r="24152" spans="1:2">
      <c r="A24152" s="362" t="s">
        <v>24278</v>
      </c>
      <c r="B24152" s="367">
        <v>18906.080000000002</v>
      </c>
    </row>
    <row r="24153" spans="1:2">
      <c r="A24153" s="362" t="s">
        <v>24279</v>
      </c>
      <c r="B24153" s="364">
        <v>103.01</v>
      </c>
    </row>
    <row r="24154" spans="1:2">
      <c r="A24154" s="362" t="s">
        <v>24280</v>
      </c>
      <c r="B24154" s="367">
        <v>18097.849999999999</v>
      </c>
    </row>
    <row r="24155" spans="1:2">
      <c r="A24155" s="362" t="s">
        <v>24281</v>
      </c>
      <c r="B24155" s="364">
        <v>60.69</v>
      </c>
    </row>
    <row r="24156" spans="1:2">
      <c r="A24156" s="362" t="s">
        <v>24282</v>
      </c>
      <c r="B24156" s="364">
        <v>0.69</v>
      </c>
    </row>
    <row r="24157" spans="1:2">
      <c r="A24157" s="362" t="s">
        <v>24283</v>
      </c>
      <c r="B24157" s="364">
        <v>130.43</v>
      </c>
    </row>
    <row r="24158" spans="1:2">
      <c r="A24158" s="362" t="s">
        <v>24284</v>
      </c>
      <c r="B24158" s="364">
        <v>1.26</v>
      </c>
    </row>
    <row r="24159" spans="1:2">
      <c r="A24159" s="362" t="s">
        <v>24285</v>
      </c>
      <c r="B24159" s="364">
        <v>238.17</v>
      </c>
    </row>
    <row r="24160" spans="1:2">
      <c r="A24160" s="362" t="s">
        <v>24286</v>
      </c>
      <c r="B24160" s="364">
        <v>1.07</v>
      </c>
    </row>
    <row r="24161" spans="1:2">
      <c r="A24161" s="362" t="s">
        <v>24287</v>
      </c>
      <c r="B24161" s="364">
        <v>201.65</v>
      </c>
    </row>
    <row r="24162" spans="1:2">
      <c r="A24162" s="362" t="s">
        <v>24288</v>
      </c>
      <c r="B24162" s="364">
        <v>0.94</v>
      </c>
    </row>
    <row r="24163" spans="1:2">
      <c r="A24163" s="362" t="s">
        <v>24289</v>
      </c>
      <c r="B24163" s="364">
        <v>177.43</v>
      </c>
    </row>
    <row r="24164" spans="1:2">
      <c r="A24164" s="362" t="s">
        <v>24290</v>
      </c>
      <c r="B24164" s="364">
        <v>1.08</v>
      </c>
    </row>
    <row r="24165" spans="1:2">
      <c r="A24165" s="362" t="s">
        <v>24291</v>
      </c>
      <c r="B24165" s="364">
        <v>202.94</v>
      </c>
    </row>
    <row r="24166" spans="1:2">
      <c r="A24166" s="362" t="s">
        <v>24292</v>
      </c>
      <c r="B24166" s="364">
        <v>0.66</v>
      </c>
    </row>
    <row r="24167" spans="1:2">
      <c r="A24167" s="362" t="s">
        <v>24293</v>
      </c>
      <c r="B24167" s="364">
        <v>123.54</v>
      </c>
    </row>
    <row r="24168" spans="1:2">
      <c r="A24168" s="362" t="s">
        <v>24294</v>
      </c>
      <c r="B24168" s="364">
        <v>0.76</v>
      </c>
    </row>
    <row r="24169" spans="1:2">
      <c r="A24169" s="362" t="s">
        <v>24295</v>
      </c>
      <c r="B24169" s="364">
        <v>143.59</v>
      </c>
    </row>
    <row r="24170" spans="1:2">
      <c r="A24170" s="362" t="s">
        <v>24296</v>
      </c>
      <c r="B24170" s="364">
        <v>1.0900000000000001</v>
      </c>
    </row>
    <row r="24171" spans="1:2">
      <c r="A24171" s="362" t="s">
        <v>24297</v>
      </c>
      <c r="B24171" s="364">
        <v>204.95</v>
      </c>
    </row>
    <row r="24172" spans="1:2">
      <c r="A24172" s="362" t="s">
        <v>24298</v>
      </c>
      <c r="B24172" s="364">
        <v>1.5</v>
      </c>
    </row>
    <row r="24173" spans="1:2">
      <c r="A24173" s="362" t="s">
        <v>24299</v>
      </c>
      <c r="B24173" s="364">
        <v>283.14999999999998</v>
      </c>
    </row>
    <row r="24174" spans="1:2">
      <c r="A24174" s="362" t="s">
        <v>24300</v>
      </c>
      <c r="B24174" s="364">
        <v>1.1499999999999999</v>
      </c>
    </row>
    <row r="24175" spans="1:2">
      <c r="A24175" s="362" t="s">
        <v>24301</v>
      </c>
      <c r="B24175" s="364">
        <v>216.6</v>
      </c>
    </row>
    <row r="24176" spans="1:2">
      <c r="A24176" s="362" t="s">
        <v>24302</v>
      </c>
      <c r="B24176" s="364">
        <v>1.58</v>
      </c>
    </row>
    <row r="24177" spans="1:2">
      <c r="A24177" s="362" t="s">
        <v>24303</v>
      </c>
      <c r="B24177" s="364">
        <v>297.7</v>
      </c>
    </row>
    <row r="24178" spans="1:2">
      <c r="A24178" s="362" t="s">
        <v>24304</v>
      </c>
      <c r="B24178" s="364">
        <v>0.62</v>
      </c>
    </row>
    <row r="24179" spans="1:2">
      <c r="A24179" s="362" t="s">
        <v>24305</v>
      </c>
      <c r="B24179" s="364">
        <v>117.12</v>
      </c>
    </row>
    <row r="24180" spans="1:2">
      <c r="A24180" s="362" t="s">
        <v>24306</v>
      </c>
      <c r="B24180" s="367">
        <v>440605.71</v>
      </c>
    </row>
    <row r="24181" spans="1:2">
      <c r="A24181" s="362" t="s">
        <v>24307</v>
      </c>
      <c r="B24181" s="367">
        <v>1944531.25</v>
      </c>
    </row>
    <row r="24182" spans="1:2">
      <c r="A24182" s="362" t="s">
        <v>24308</v>
      </c>
      <c r="B24182" s="367">
        <v>2894531.25</v>
      </c>
    </row>
    <row r="24183" spans="1:2">
      <c r="A24183" s="362" t="s">
        <v>24309</v>
      </c>
      <c r="B24183" s="364">
        <v>456.15</v>
      </c>
    </row>
    <row r="24184" spans="1:2">
      <c r="A24184" s="362" t="s">
        <v>24310</v>
      </c>
      <c r="B24184" s="367">
        <v>1291.82</v>
      </c>
    </row>
    <row r="24185" spans="1:2">
      <c r="A24185" s="362" t="s">
        <v>24311</v>
      </c>
      <c r="B24185" s="367">
        <v>979062.55</v>
      </c>
    </row>
    <row r="24186" spans="1:2">
      <c r="A24186" s="362" t="s">
        <v>24312</v>
      </c>
      <c r="B24186" s="367">
        <v>887187.5</v>
      </c>
    </row>
    <row r="24187" spans="1:2">
      <c r="A24187" s="362" t="s">
        <v>24313</v>
      </c>
      <c r="B24187" s="367">
        <v>928937.5</v>
      </c>
    </row>
    <row r="24188" spans="1:2">
      <c r="A24188" s="362" t="s">
        <v>24314</v>
      </c>
      <c r="B24188" s="367">
        <v>796693.28</v>
      </c>
    </row>
    <row r="24189" spans="1:2">
      <c r="A24189" s="362" t="s">
        <v>24315</v>
      </c>
      <c r="B24189" s="367">
        <v>951900</v>
      </c>
    </row>
    <row r="24190" spans="1:2">
      <c r="A24190" s="362" t="s">
        <v>24316</v>
      </c>
      <c r="B24190" s="367">
        <v>730625</v>
      </c>
    </row>
    <row r="24191" spans="1:2">
      <c r="A24191" s="362" t="s">
        <v>24317</v>
      </c>
      <c r="B24191" s="367">
        <v>871531.25</v>
      </c>
    </row>
    <row r="24192" spans="1:2">
      <c r="A24192" s="362" t="s">
        <v>24318</v>
      </c>
      <c r="B24192" s="367">
        <v>835000</v>
      </c>
    </row>
    <row r="24193" spans="1:2">
      <c r="A24193" s="362" t="s">
        <v>24319</v>
      </c>
      <c r="B24193" s="367">
        <v>942531.3</v>
      </c>
    </row>
    <row r="24194" spans="1:2">
      <c r="A24194" s="362" t="s">
        <v>24320</v>
      </c>
      <c r="B24194" s="364">
        <v>59.68</v>
      </c>
    </row>
    <row r="24195" spans="1:2">
      <c r="A24195" s="362" t="s">
        <v>24321</v>
      </c>
      <c r="B24195" s="364">
        <v>64.69</v>
      </c>
    </row>
    <row r="24196" spans="1:2">
      <c r="A24196" s="362" t="s">
        <v>24322</v>
      </c>
      <c r="B24196" s="364">
        <v>17.45</v>
      </c>
    </row>
    <row r="24197" spans="1:2">
      <c r="A24197" s="362" t="s">
        <v>24323</v>
      </c>
      <c r="B24197" s="364">
        <v>281.85000000000002</v>
      </c>
    </row>
    <row r="24198" spans="1:2">
      <c r="A24198" s="362" t="s">
        <v>24324</v>
      </c>
      <c r="B24198" s="364">
        <v>342.85</v>
      </c>
    </row>
    <row r="24199" spans="1:2">
      <c r="A24199" s="362" t="s">
        <v>24325</v>
      </c>
      <c r="B24199" s="364">
        <v>86.03</v>
      </c>
    </row>
    <row r="24200" spans="1:2">
      <c r="A24200" s="362" t="s">
        <v>24326</v>
      </c>
      <c r="B24200" s="364">
        <v>86.83</v>
      </c>
    </row>
    <row r="24201" spans="1:2">
      <c r="A24201" s="362" t="s">
        <v>24327</v>
      </c>
      <c r="B24201" s="364">
        <v>93.49</v>
      </c>
    </row>
    <row r="24202" spans="1:2">
      <c r="A24202" s="362" t="s">
        <v>24328</v>
      </c>
      <c r="B24202" s="364">
        <v>141.71</v>
      </c>
    </row>
    <row r="24203" spans="1:2">
      <c r="A24203" s="362" t="s">
        <v>24329</v>
      </c>
      <c r="B24203" s="364">
        <v>141.71</v>
      </c>
    </row>
    <row r="24204" spans="1:2">
      <c r="A24204" s="362" t="s">
        <v>24330</v>
      </c>
      <c r="B24204" s="364">
        <v>155.41999999999999</v>
      </c>
    </row>
    <row r="24205" spans="1:2">
      <c r="A24205" s="362" t="s">
        <v>24331</v>
      </c>
      <c r="B24205" s="364">
        <v>815</v>
      </c>
    </row>
    <row r="24206" spans="1:2">
      <c r="A24206" s="362" t="s">
        <v>24332</v>
      </c>
      <c r="B24206" s="364">
        <v>0.22</v>
      </c>
    </row>
    <row r="24207" spans="1:2">
      <c r="A24207" s="362" t="s">
        <v>24333</v>
      </c>
      <c r="B24207" s="364">
        <v>0.35</v>
      </c>
    </row>
    <row r="24208" spans="1:2">
      <c r="A24208" s="362" t="s">
        <v>24334</v>
      </c>
      <c r="B24208" s="364">
        <v>0.36</v>
      </c>
    </row>
    <row r="24209" spans="1:2">
      <c r="A24209" s="362" t="s">
        <v>24335</v>
      </c>
      <c r="B24209" s="364">
        <v>1.74</v>
      </c>
    </row>
    <row r="24210" spans="1:2">
      <c r="A24210" s="362" t="s">
        <v>23417</v>
      </c>
      <c r="B24210" s="364">
        <v>1.48</v>
      </c>
    </row>
    <row r="24211" spans="1:2">
      <c r="A24211" s="362" t="s">
        <v>28166</v>
      </c>
      <c r="B24211" s="364">
        <v>2.77</v>
      </c>
    </row>
    <row r="24212" spans="1:2">
      <c r="A24212" s="362" t="s">
        <v>24336</v>
      </c>
      <c r="B24212" s="364">
        <v>1.53</v>
      </c>
    </row>
    <row r="24213" spans="1:2">
      <c r="A24213" s="362" t="s">
        <v>24337</v>
      </c>
      <c r="B24213" s="367">
        <v>111500</v>
      </c>
    </row>
    <row r="24214" spans="1:2">
      <c r="A24214" s="362" t="s">
        <v>24338</v>
      </c>
      <c r="B24214" s="367">
        <v>236694.19</v>
      </c>
    </row>
    <row r="24215" spans="1:2">
      <c r="A24215" s="362" t="s">
        <v>24339</v>
      </c>
      <c r="B24215" s="364">
        <v>24.51</v>
      </c>
    </row>
    <row r="24216" spans="1:2">
      <c r="A24216" s="362" t="s">
        <v>24340</v>
      </c>
      <c r="B24216" s="364">
        <v>7.64</v>
      </c>
    </row>
    <row r="24217" spans="1:2">
      <c r="A24217" s="362" t="s">
        <v>24341</v>
      </c>
      <c r="B24217" s="364">
        <v>2.63</v>
      </c>
    </row>
    <row r="24218" spans="1:2">
      <c r="A24218" s="362" t="s">
        <v>24342</v>
      </c>
      <c r="B24218" s="364">
        <v>5.58</v>
      </c>
    </row>
    <row r="24219" spans="1:2">
      <c r="A24219" s="362" t="s">
        <v>24343</v>
      </c>
      <c r="B24219" s="364">
        <v>2.5</v>
      </c>
    </row>
    <row r="24220" spans="1:2">
      <c r="A24220" s="362" t="s">
        <v>24344</v>
      </c>
      <c r="B24220" s="364">
        <v>2.58</v>
      </c>
    </row>
    <row r="24221" spans="1:2">
      <c r="A24221" s="362" t="s">
        <v>24345</v>
      </c>
      <c r="B24221" s="364">
        <v>6</v>
      </c>
    </row>
    <row r="24222" spans="1:2">
      <c r="A24222" s="362" t="s">
        <v>24346</v>
      </c>
      <c r="B24222" s="364">
        <v>3.16</v>
      </c>
    </row>
    <row r="24223" spans="1:2">
      <c r="A24223" s="362" t="s">
        <v>24347</v>
      </c>
      <c r="B24223" s="364">
        <v>6.43</v>
      </c>
    </row>
    <row r="24224" spans="1:2">
      <c r="A24224" s="362" t="s">
        <v>24348</v>
      </c>
      <c r="B24224" s="364">
        <v>6.43</v>
      </c>
    </row>
    <row r="24225" spans="1:2">
      <c r="A24225" s="362" t="s">
        <v>24349</v>
      </c>
      <c r="B24225" s="364">
        <v>360.05</v>
      </c>
    </row>
    <row r="24226" spans="1:2">
      <c r="A24226" s="362" t="s">
        <v>24350</v>
      </c>
      <c r="B24226" s="364">
        <v>16.399999999999999</v>
      </c>
    </row>
    <row r="24227" spans="1:2">
      <c r="A24227" s="362" t="s">
        <v>24351</v>
      </c>
      <c r="B24227" s="364">
        <v>41.52</v>
      </c>
    </row>
    <row r="24228" spans="1:2">
      <c r="A24228" s="362" t="s">
        <v>24352</v>
      </c>
      <c r="B24228" s="364">
        <v>11.18</v>
      </c>
    </row>
    <row r="24229" spans="1:2">
      <c r="A24229" s="362" t="s">
        <v>24353</v>
      </c>
      <c r="B24229" s="364">
        <v>36.9</v>
      </c>
    </row>
    <row r="24230" spans="1:2">
      <c r="A24230" s="362" t="s">
        <v>24354</v>
      </c>
      <c r="B24230" s="364">
        <v>38.94</v>
      </c>
    </row>
    <row r="24231" spans="1:2">
      <c r="A24231" s="362" t="s">
        <v>24355</v>
      </c>
      <c r="B24231" s="364">
        <v>19.32</v>
      </c>
    </row>
    <row r="24232" spans="1:2">
      <c r="A24232" s="362" t="s">
        <v>24356</v>
      </c>
      <c r="B24232" s="367">
        <v>5972.04</v>
      </c>
    </row>
    <row r="24233" spans="1:2">
      <c r="A24233" s="362" t="s">
        <v>24357</v>
      </c>
      <c r="B24233" s="364">
        <v>425</v>
      </c>
    </row>
    <row r="24234" spans="1:2">
      <c r="A24234" s="362" t="s">
        <v>24358</v>
      </c>
      <c r="B24234" s="364">
        <v>770.88</v>
      </c>
    </row>
    <row r="24235" spans="1:2">
      <c r="A24235" s="362" t="s">
        <v>24359</v>
      </c>
      <c r="B24235" s="367">
        <v>1055.79</v>
      </c>
    </row>
    <row r="24236" spans="1:2">
      <c r="A24236" s="362" t="s">
        <v>24360</v>
      </c>
      <c r="B24236" s="364">
        <v>168.82</v>
      </c>
    </row>
    <row r="24237" spans="1:2">
      <c r="A24237" s="362" t="s">
        <v>24361</v>
      </c>
      <c r="B24237" s="364">
        <v>246.29</v>
      </c>
    </row>
    <row r="24238" spans="1:2">
      <c r="A24238" s="362" t="s">
        <v>24362</v>
      </c>
      <c r="B24238" s="364">
        <v>75.8</v>
      </c>
    </row>
    <row r="24239" spans="1:2">
      <c r="A24239" s="362" t="s">
        <v>24363</v>
      </c>
      <c r="B24239" s="364">
        <v>103.07</v>
      </c>
    </row>
    <row r="24240" spans="1:2">
      <c r="A24240" s="362" t="s">
        <v>24364</v>
      </c>
      <c r="B24240" s="364">
        <v>264.16000000000003</v>
      </c>
    </row>
    <row r="24241" spans="1:2">
      <c r="A24241" s="362" t="s">
        <v>24365</v>
      </c>
      <c r="B24241" s="364">
        <v>19.809999999999999</v>
      </c>
    </row>
    <row r="24242" spans="1:2">
      <c r="A24242" s="362" t="s">
        <v>24366</v>
      </c>
      <c r="B24242" s="364">
        <v>26.87</v>
      </c>
    </row>
    <row r="24243" spans="1:2">
      <c r="A24243" s="362" t="s">
        <v>24367</v>
      </c>
      <c r="B24243" s="364">
        <v>13.97</v>
      </c>
    </row>
    <row r="24244" spans="1:2">
      <c r="A24244" s="362" t="s">
        <v>24368</v>
      </c>
      <c r="B24244" s="364">
        <v>47.14</v>
      </c>
    </row>
    <row r="24245" spans="1:2">
      <c r="A24245" s="362" t="s">
        <v>24369</v>
      </c>
      <c r="B24245" s="364">
        <v>4.6500000000000004</v>
      </c>
    </row>
    <row r="24246" spans="1:2">
      <c r="A24246" s="362" t="s">
        <v>24370</v>
      </c>
      <c r="B24246" s="364">
        <v>0.81</v>
      </c>
    </row>
    <row r="24247" spans="1:2">
      <c r="A24247" s="362" t="s">
        <v>24371</v>
      </c>
      <c r="B24247" s="364">
        <v>152.35</v>
      </c>
    </row>
    <row r="24248" spans="1:2">
      <c r="A24248" s="362" t="s">
        <v>24372</v>
      </c>
      <c r="B24248" s="364">
        <v>44.44</v>
      </c>
    </row>
    <row r="24249" spans="1:2">
      <c r="A24249" s="362" t="s">
        <v>24373</v>
      </c>
      <c r="B24249" s="364">
        <v>54.94</v>
      </c>
    </row>
    <row r="24250" spans="1:2">
      <c r="A24250" s="362" t="s">
        <v>24374</v>
      </c>
      <c r="B24250" s="364">
        <v>218.75</v>
      </c>
    </row>
    <row r="24251" spans="1:2">
      <c r="A24251" s="362" t="s">
        <v>24375</v>
      </c>
      <c r="B24251" s="364">
        <v>692.3</v>
      </c>
    </row>
    <row r="24252" spans="1:2">
      <c r="A24252" s="362" t="s">
        <v>24376</v>
      </c>
      <c r="B24252" s="364">
        <v>750</v>
      </c>
    </row>
    <row r="24253" spans="1:2">
      <c r="A24253" s="362" t="s">
        <v>24377</v>
      </c>
      <c r="B24253" s="364">
        <v>346.15</v>
      </c>
    </row>
    <row r="24254" spans="1:2">
      <c r="A24254" s="362" t="s">
        <v>24378</v>
      </c>
      <c r="B24254" s="364">
        <v>211.53</v>
      </c>
    </row>
    <row r="24255" spans="1:2">
      <c r="A24255" s="362" t="s">
        <v>24379</v>
      </c>
      <c r="B24255" s="364">
        <v>250</v>
      </c>
    </row>
    <row r="24256" spans="1:2">
      <c r="A24256" s="362" t="s">
        <v>24380</v>
      </c>
      <c r="B24256" s="364">
        <v>298.07</v>
      </c>
    </row>
    <row r="24257" spans="1:2">
      <c r="A24257" s="362" t="s">
        <v>24381</v>
      </c>
      <c r="B24257" s="364">
        <v>244</v>
      </c>
    </row>
    <row r="24258" spans="1:2">
      <c r="A24258" s="362" t="s">
        <v>24382</v>
      </c>
      <c r="B24258" s="364">
        <v>48.78</v>
      </c>
    </row>
    <row r="24259" spans="1:2">
      <c r="A24259" s="362" t="s">
        <v>24383</v>
      </c>
      <c r="B24259" s="364">
        <v>154.04</v>
      </c>
    </row>
    <row r="24260" spans="1:2">
      <c r="A24260" s="362" t="s">
        <v>24384</v>
      </c>
      <c r="B24260" s="364">
        <v>200.6</v>
      </c>
    </row>
    <row r="24261" spans="1:2">
      <c r="A24261" s="362" t="s">
        <v>24385</v>
      </c>
      <c r="B24261" s="364">
        <v>50.53</v>
      </c>
    </row>
    <row r="24262" spans="1:2">
      <c r="A24262" s="362" t="s">
        <v>24386</v>
      </c>
      <c r="B24262" s="364">
        <v>126.76</v>
      </c>
    </row>
    <row r="24263" spans="1:2">
      <c r="A24263" s="362" t="s">
        <v>24387</v>
      </c>
      <c r="B24263" s="364">
        <v>10.71</v>
      </c>
    </row>
    <row r="24264" spans="1:2">
      <c r="A24264" s="362" t="s">
        <v>24388</v>
      </c>
      <c r="B24264" s="364">
        <v>17.190000000000001</v>
      </c>
    </row>
    <row r="24265" spans="1:2">
      <c r="A24265" s="362" t="s">
        <v>24389</v>
      </c>
      <c r="B24265" s="364">
        <v>5.66</v>
      </c>
    </row>
    <row r="24266" spans="1:2">
      <c r="A24266" s="362" t="s">
        <v>24390</v>
      </c>
      <c r="B24266" s="364">
        <v>6.49</v>
      </c>
    </row>
    <row r="24267" spans="1:2">
      <c r="A24267" s="362" t="s">
        <v>24391</v>
      </c>
      <c r="B24267" s="364">
        <v>8.57</v>
      </c>
    </row>
    <row r="24268" spans="1:2">
      <c r="A24268" s="362" t="s">
        <v>24392</v>
      </c>
      <c r="B24268" s="364">
        <v>10.71</v>
      </c>
    </row>
    <row r="24269" spans="1:2">
      <c r="A24269" s="362" t="s">
        <v>24393</v>
      </c>
      <c r="B24269" s="364">
        <v>114.28</v>
      </c>
    </row>
    <row r="24270" spans="1:2">
      <c r="A24270" s="362" t="s">
        <v>24394</v>
      </c>
      <c r="B24270" s="364">
        <v>94.61</v>
      </c>
    </row>
    <row r="24271" spans="1:2">
      <c r="A24271" s="362" t="s">
        <v>24395</v>
      </c>
      <c r="B24271" s="364">
        <v>145.19</v>
      </c>
    </row>
    <row r="24272" spans="1:2">
      <c r="A24272" s="362" t="s">
        <v>24396</v>
      </c>
      <c r="B24272" s="364">
        <v>15.5</v>
      </c>
    </row>
    <row r="24273" spans="1:2">
      <c r="A24273" s="362" t="s">
        <v>24397</v>
      </c>
      <c r="B24273" s="364">
        <v>15.51</v>
      </c>
    </row>
    <row r="24274" spans="1:2">
      <c r="A24274" s="362" t="s">
        <v>24398</v>
      </c>
      <c r="B24274" s="364">
        <v>68.12</v>
      </c>
    </row>
    <row r="24275" spans="1:2">
      <c r="A24275" s="362" t="s">
        <v>24399</v>
      </c>
      <c r="B24275" s="364">
        <v>105.75</v>
      </c>
    </row>
    <row r="24276" spans="1:2">
      <c r="A24276" s="362" t="s">
        <v>24400</v>
      </c>
      <c r="B24276" s="364">
        <v>24.16</v>
      </c>
    </row>
    <row r="24277" spans="1:2">
      <c r="A24277" s="362" t="s">
        <v>24401</v>
      </c>
      <c r="B24277" s="364">
        <v>61.73</v>
      </c>
    </row>
    <row r="24278" spans="1:2">
      <c r="A24278" s="362" t="s">
        <v>24402</v>
      </c>
      <c r="B24278" s="364">
        <v>116.75</v>
      </c>
    </row>
    <row r="24279" spans="1:2">
      <c r="A24279" s="362" t="s">
        <v>24403</v>
      </c>
      <c r="B24279" s="364">
        <v>78.5</v>
      </c>
    </row>
    <row r="24280" spans="1:2">
      <c r="A24280" s="362" t="s">
        <v>24404</v>
      </c>
      <c r="B24280" s="364">
        <v>155.31</v>
      </c>
    </row>
    <row r="24281" spans="1:2">
      <c r="A24281" s="362" t="s">
        <v>24405</v>
      </c>
      <c r="B24281" s="364">
        <v>70.06</v>
      </c>
    </row>
    <row r="24282" spans="1:2">
      <c r="A24282" s="362" t="s">
        <v>24406</v>
      </c>
      <c r="B24282" s="364">
        <v>116.26</v>
      </c>
    </row>
    <row r="24283" spans="1:2">
      <c r="A24283" s="362" t="s">
        <v>24407</v>
      </c>
      <c r="B24283" s="364">
        <v>58.09</v>
      </c>
    </row>
    <row r="24284" spans="1:2">
      <c r="A24284" s="362" t="s">
        <v>24408</v>
      </c>
      <c r="B24284" s="364">
        <v>87.89</v>
      </c>
    </row>
    <row r="24285" spans="1:2">
      <c r="A24285" s="362" t="s">
        <v>24409</v>
      </c>
      <c r="B24285" s="364">
        <v>140.72999999999999</v>
      </c>
    </row>
    <row r="24286" spans="1:2">
      <c r="A24286" s="362" t="s">
        <v>24410</v>
      </c>
      <c r="B24286" s="364">
        <v>102.03</v>
      </c>
    </row>
    <row r="24287" spans="1:2">
      <c r="A24287" s="362" t="s">
        <v>24411</v>
      </c>
      <c r="B24287" s="364">
        <v>164.58</v>
      </c>
    </row>
    <row r="24288" spans="1:2">
      <c r="A24288" s="362" t="s">
        <v>24412</v>
      </c>
      <c r="B24288" s="364">
        <v>87.21</v>
      </c>
    </row>
    <row r="24289" spans="1:2">
      <c r="A24289" s="362" t="s">
        <v>24413</v>
      </c>
      <c r="B24289" s="364">
        <v>140.72999999999999</v>
      </c>
    </row>
    <row r="24290" spans="1:2">
      <c r="A24290" s="362" t="s">
        <v>24414</v>
      </c>
      <c r="B24290" s="364">
        <v>78.900000000000006</v>
      </c>
    </row>
    <row r="24291" spans="1:2">
      <c r="A24291" s="362" t="s">
        <v>24415</v>
      </c>
      <c r="B24291" s="364">
        <v>23.44</v>
      </c>
    </row>
    <row r="24292" spans="1:2">
      <c r="A24292" s="362" t="s">
        <v>24416</v>
      </c>
      <c r="B24292" s="364">
        <v>27.99</v>
      </c>
    </row>
    <row r="24293" spans="1:2">
      <c r="A24293" s="362" t="s">
        <v>24417</v>
      </c>
      <c r="B24293" s="364">
        <v>118.99</v>
      </c>
    </row>
    <row r="24294" spans="1:2">
      <c r="A24294" s="362" t="s">
        <v>24418</v>
      </c>
      <c r="B24294" s="364">
        <v>155.63</v>
      </c>
    </row>
    <row r="24295" spans="1:2">
      <c r="A24295" s="362" t="s">
        <v>24419</v>
      </c>
      <c r="B24295" s="364">
        <v>25.79</v>
      </c>
    </row>
    <row r="24296" spans="1:2">
      <c r="A24296" s="362" t="s">
        <v>24420</v>
      </c>
      <c r="B24296" s="364">
        <v>55.89</v>
      </c>
    </row>
    <row r="24297" spans="1:2">
      <c r="A24297" s="362" t="s">
        <v>24421</v>
      </c>
      <c r="B24297" s="364">
        <v>97.18</v>
      </c>
    </row>
    <row r="24298" spans="1:2">
      <c r="A24298" s="362" t="s">
        <v>24422</v>
      </c>
      <c r="B24298" s="364">
        <v>0.05</v>
      </c>
    </row>
    <row r="24299" spans="1:2">
      <c r="A24299" s="362" t="s">
        <v>24423</v>
      </c>
      <c r="B24299" s="364">
        <v>9.2100000000000009</v>
      </c>
    </row>
    <row r="24300" spans="1:2">
      <c r="A24300" s="362" t="s">
        <v>24424</v>
      </c>
      <c r="B24300" s="364">
        <v>0.45</v>
      </c>
    </row>
    <row r="24301" spans="1:2">
      <c r="A24301" s="362" t="s">
        <v>24425</v>
      </c>
      <c r="B24301" s="364">
        <v>84.46</v>
      </c>
    </row>
    <row r="24302" spans="1:2">
      <c r="A24302" s="362" t="s">
        <v>24426</v>
      </c>
      <c r="B24302" s="364">
        <v>0.78</v>
      </c>
    </row>
    <row r="24303" spans="1:2">
      <c r="A24303" s="362" t="s">
        <v>24427</v>
      </c>
      <c r="B24303" s="364">
        <v>147.22999999999999</v>
      </c>
    </row>
    <row r="24304" spans="1:2">
      <c r="A24304" s="362" t="s">
        <v>24428</v>
      </c>
      <c r="B24304" s="364">
        <v>0.32</v>
      </c>
    </row>
    <row r="24305" spans="1:2">
      <c r="A24305" s="362" t="s">
        <v>24429</v>
      </c>
      <c r="B24305" s="364">
        <v>60.93</v>
      </c>
    </row>
    <row r="24306" spans="1:2">
      <c r="A24306" s="362" t="s">
        <v>24430</v>
      </c>
      <c r="B24306" s="364">
        <v>0.1</v>
      </c>
    </row>
    <row r="24307" spans="1:2">
      <c r="A24307" s="362" t="s">
        <v>24431</v>
      </c>
      <c r="B24307" s="364">
        <v>18.579999999999998</v>
      </c>
    </row>
    <row r="24308" spans="1:2">
      <c r="A24308" s="362" t="s">
        <v>24432</v>
      </c>
      <c r="B24308" s="364">
        <v>0.01</v>
      </c>
    </row>
    <row r="24309" spans="1:2">
      <c r="A24309" s="362" t="s">
        <v>24433</v>
      </c>
      <c r="B24309" s="364">
        <v>1.9</v>
      </c>
    </row>
    <row r="24310" spans="1:2">
      <c r="A24310" s="362" t="s">
        <v>24434</v>
      </c>
      <c r="B24310" s="364">
        <v>0.01</v>
      </c>
    </row>
    <row r="24311" spans="1:2">
      <c r="A24311" s="362" t="s">
        <v>24435</v>
      </c>
      <c r="B24311" s="364">
        <v>0.01</v>
      </c>
    </row>
    <row r="24312" spans="1:2">
      <c r="A24312" s="362" t="s">
        <v>24436</v>
      </c>
      <c r="B24312" s="364">
        <v>0.74</v>
      </c>
    </row>
    <row r="24313" spans="1:2">
      <c r="A24313" s="362" t="s">
        <v>24437</v>
      </c>
      <c r="B24313" s="364">
        <v>139.44</v>
      </c>
    </row>
    <row r="24314" spans="1:2">
      <c r="A24314" s="362" t="s">
        <v>24438</v>
      </c>
      <c r="B24314" s="364">
        <v>1.48</v>
      </c>
    </row>
    <row r="24315" spans="1:2">
      <c r="A24315" s="362" t="s">
        <v>24439</v>
      </c>
      <c r="B24315" s="364">
        <v>279.08999999999997</v>
      </c>
    </row>
    <row r="24316" spans="1:2">
      <c r="A24316" s="362" t="s">
        <v>24440</v>
      </c>
      <c r="B24316" s="364">
        <v>0.56000000000000005</v>
      </c>
    </row>
    <row r="24317" spans="1:2">
      <c r="A24317" s="362" t="s">
        <v>24441</v>
      </c>
      <c r="B24317" s="364">
        <v>106.33</v>
      </c>
    </row>
    <row r="24318" spans="1:2">
      <c r="A24318" s="362" t="s">
        <v>24442</v>
      </c>
      <c r="B24318" s="364">
        <v>1.07</v>
      </c>
    </row>
    <row r="24319" spans="1:2">
      <c r="A24319" s="362" t="s">
        <v>24443</v>
      </c>
      <c r="B24319" s="364">
        <v>201.56</v>
      </c>
    </row>
    <row r="24320" spans="1:2">
      <c r="A24320" s="362" t="s">
        <v>24444</v>
      </c>
      <c r="B24320" s="364">
        <v>7.0000000000000007E-2</v>
      </c>
    </row>
    <row r="24321" spans="1:2">
      <c r="A24321" s="362" t="s">
        <v>24445</v>
      </c>
      <c r="B24321" s="364">
        <v>13.21</v>
      </c>
    </row>
    <row r="24322" spans="1:2">
      <c r="A24322" s="362" t="s">
        <v>24446</v>
      </c>
      <c r="B24322" s="364">
        <v>3.03</v>
      </c>
    </row>
    <row r="24323" spans="1:2">
      <c r="A24323" s="362" t="s">
        <v>24447</v>
      </c>
      <c r="B24323" s="364">
        <v>6.16</v>
      </c>
    </row>
    <row r="24324" spans="1:2">
      <c r="A24324" s="362" t="s">
        <v>24448</v>
      </c>
      <c r="B24324" s="364">
        <v>6.99</v>
      </c>
    </row>
    <row r="24325" spans="1:2">
      <c r="A24325" s="362" t="s">
        <v>24449</v>
      </c>
      <c r="B24325" s="364">
        <v>13.25</v>
      </c>
    </row>
    <row r="24326" spans="1:2">
      <c r="A24326" s="362" t="s">
        <v>24450</v>
      </c>
      <c r="B24326" s="364">
        <v>19.16</v>
      </c>
    </row>
    <row r="24327" spans="1:2">
      <c r="A24327" s="362" t="s">
        <v>24451</v>
      </c>
      <c r="B24327" s="364">
        <v>22.9</v>
      </c>
    </row>
    <row r="24328" spans="1:2">
      <c r="A24328" s="362" t="s">
        <v>24452</v>
      </c>
      <c r="B24328" s="364">
        <v>9.66</v>
      </c>
    </row>
    <row r="24329" spans="1:2">
      <c r="A24329" s="362" t="s">
        <v>24453</v>
      </c>
      <c r="B24329" s="364">
        <v>10.9</v>
      </c>
    </row>
    <row r="24330" spans="1:2">
      <c r="A24330" s="362" t="s">
        <v>24454</v>
      </c>
      <c r="B24330" s="364">
        <v>11.17</v>
      </c>
    </row>
    <row r="24331" spans="1:2">
      <c r="A24331" s="362" t="s">
        <v>24455</v>
      </c>
      <c r="B24331" s="364">
        <v>12.17</v>
      </c>
    </row>
    <row r="24332" spans="1:2">
      <c r="A24332" s="362" t="s">
        <v>24456</v>
      </c>
      <c r="B24332" s="364">
        <v>14.04</v>
      </c>
    </row>
    <row r="24333" spans="1:2">
      <c r="A24333" s="362" t="s">
        <v>24457</v>
      </c>
      <c r="B24333" s="364">
        <v>17.809999999999999</v>
      </c>
    </row>
    <row r="24334" spans="1:2">
      <c r="A24334" s="362" t="s">
        <v>24458</v>
      </c>
      <c r="B24334" s="364">
        <v>4.8899999999999997</v>
      </c>
    </row>
    <row r="24335" spans="1:2">
      <c r="A24335" s="362" t="s">
        <v>24459</v>
      </c>
      <c r="B24335" s="364">
        <v>4.5599999999999996</v>
      </c>
    </row>
    <row r="24336" spans="1:2">
      <c r="A24336" s="362" t="s">
        <v>24460</v>
      </c>
      <c r="B24336" s="364">
        <v>0.82</v>
      </c>
    </row>
    <row r="24337" spans="1:2">
      <c r="A24337" s="362" t="s">
        <v>24461</v>
      </c>
      <c r="B24337" s="364">
        <v>14.11</v>
      </c>
    </row>
    <row r="24338" spans="1:2">
      <c r="A24338" s="362" t="s">
        <v>24462</v>
      </c>
      <c r="B24338" s="367">
        <v>1182.8800000000001</v>
      </c>
    </row>
    <row r="24339" spans="1:2">
      <c r="A24339" s="362" t="s">
        <v>24463</v>
      </c>
      <c r="B24339" s="367">
        <v>3028.69</v>
      </c>
    </row>
    <row r="24340" spans="1:2">
      <c r="A24340" s="362" t="s">
        <v>24464</v>
      </c>
      <c r="B24340" s="367">
        <v>4139.67</v>
      </c>
    </row>
    <row r="24341" spans="1:2">
      <c r="A24341" s="362" t="s">
        <v>24465</v>
      </c>
      <c r="B24341" s="364">
        <v>53.31</v>
      </c>
    </row>
    <row r="24342" spans="1:2">
      <c r="A24342" s="362" t="s">
        <v>24466</v>
      </c>
      <c r="B24342" s="364">
        <v>85.73</v>
      </c>
    </row>
    <row r="24343" spans="1:2">
      <c r="A24343" s="362" t="s">
        <v>24467</v>
      </c>
      <c r="B24343" s="364">
        <v>111.78</v>
      </c>
    </row>
    <row r="24344" spans="1:2">
      <c r="A24344" s="362" t="s">
        <v>24468</v>
      </c>
      <c r="B24344" s="364">
        <v>114.01</v>
      </c>
    </row>
    <row r="24345" spans="1:2">
      <c r="A24345" s="362" t="s">
        <v>24469</v>
      </c>
      <c r="B24345" s="364">
        <v>110.28</v>
      </c>
    </row>
    <row r="24346" spans="1:2">
      <c r="A24346" s="362" t="s">
        <v>24470</v>
      </c>
      <c r="B24346" s="364">
        <v>1.39</v>
      </c>
    </row>
    <row r="24347" spans="1:2">
      <c r="A24347" s="362" t="s">
        <v>24471</v>
      </c>
      <c r="B24347" s="364">
        <v>8.6</v>
      </c>
    </row>
    <row r="24348" spans="1:2">
      <c r="A24348" s="362" t="s">
        <v>24472</v>
      </c>
      <c r="B24348" s="364">
        <v>2.2200000000000002</v>
      </c>
    </row>
    <row r="24349" spans="1:2">
      <c r="A24349" s="362" t="s">
        <v>24473</v>
      </c>
      <c r="B24349" s="364">
        <v>3.8</v>
      </c>
    </row>
    <row r="24350" spans="1:2">
      <c r="A24350" s="362" t="s">
        <v>24474</v>
      </c>
      <c r="B24350" s="364">
        <v>5.26</v>
      </c>
    </row>
    <row r="24351" spans="1:2">
      <c r="A24351" s="362" t="s">
        <v>24475</v>
      </c>
      <c r="B24351" s="364">
        <v>3.81</v>
      </c>
    </row>
    <row r="24352" spans="1:2">
      <c r="A24352" s="362" t="s">
        <v>24476</v>
      </c>
      <c r="B24352" s="364">
        <v>86.14</v>
      </c>
    </row>
    <row r="24353" spans="1:2">
      <c r="A24353" s="362" t="s">
        <v>24477</v>
      </c>
      <c r="B24353" s="364">
        <v>1.42</v>
      </c>
    </row>
    <row r="24354" spans="1:2">
      <c r="A24354" s="362" t="s">
        <v>24478</v>
      </c>
      <c r="B24354" s="364">
        <v>6.04</v>
      </c>
    </row>
    <row r="24355" spans="1:2">
      <c r="A24355" s="362" t="s">
        <v>24479</v>
      </c>
      <c r="B24355" s="364">
        <v>91.57</v>
      </c>
    </row>
    <row r="24356" spans="1:2">
      <c r="A24356" s="362" t="s">
        <v>24480</v>
      </c>
      <c r="B24356" s="364">
        <v>8.7200000000000006</v>
      </c>
    </row>
    <row r="24357" spans="1:2">
      <c r="A24357" s="362" t="s">
        <v>24481</v>
      </c>
      <c r="B24357" s="364">
        <v>56.38</v>
      </c>
    </row>
    <row r="24358" spans="1:2">
      <c r="A24358" s="362" t="s">
        <v>24482</v>
      </c>
      <c r="B24358" s="364">
        <v>0.3</v>
      </c>
    </row>
    <row r="24359" spans="1:2">
      <c r="A24359" s="362" t="s">
        <v>24483</v>
      </c>
      <c r="B24359" s="364">
        <v>2.71</v>
      </c>
    </row>
    <row r="24360" spans="1:2">
      <c r="A24360" s="362" t="s">
        <v>24484</v>
      </c>
      <c r="B24360" s="364">
        <v>25.45</v>
      </c>
    </row>
    <row r="24361" spans="1:2">
      <c r="A24361" s="362" t="s">
        <v>24485</v>
      </c>
      <c r="B24361" s="364">
        <v>9.6199999999999992</v>
      </c>
    </row>
    <row r="24362" spans="1:2">
      <c r="A24362" s="362" t="s">
        <v>24486</v>
      </c>
      <c r="B24362" s="364">
        <v>3.47</v>
      </c>
    </row>
    <row r="24363" spans="1:2">
      <c r="A24363" s="362" t="s">
        <v>24487</v>
      </c>
      <c r="B24363" s="364">
        <v>61.61</v>
      </c>
    </row>
    <row r="24364" spans="1:2">
      <c r="A24364" s="362" t="s">
        <v>24488</v>
      </c>
      <c r="B24364" s="364">
        <v>69.650000000000006</v>
      </c>
    </row>
    <row r="24365" spans="1:2">
      <c r="A24365" s="362" t="s">
        <v>24489</v>
      </c>
      <c r="B24365" s="364">
        <v>53.47</v>
      </c>
    </row>
    <row r="24366" spans="1:2">
      <c r="A24366" s="362" t="s">
        <v>24490</v>
      </c>
      <c r="B24366" s="364">
        <v>187.15</v>
      </c>
    </row>
    <row r="24367" spans="1:2">
      <c r="A24367" s="362" t="s">
        <v>24491</v>
      </c>
      <c r="B24367" s="364">
        <v>3.1</v>
      </c>
    </row>
    <row r="24368" spans="1:2">
      <c r="A24368" s="362" t="s">
        <v>24492</v>
      </c>
      <c r="B24368" s="364">
        <v>7.05</v>
      </c>
    </row>
    <row r="24369" spans="1:2">
      <c r="A24369" s="362" t="s">
        <v>24493</v>
      </c>
      <c r="B24369" s="364">
        <v>11.43</v>
      </c>
    </row>
    <row r="24370" spans="1:2">
      <c r="A24370" s="362" t="s">
        <v>24494</v>
      </c>
      <c r="B24370" s="364">
        <v>4.5</v>
      </c>
    </row>
    <row r="24371" spans="1:2">
      <c r="A24371" s="362" t="s">
        <v>24495</v>
      </c>
      <c r="B24371" s="364">
        <v>3.17</v>
      </c>
    </row>
    <row r="24372" spans="1:2">
      <c r="A24372" s="362" t="s">
        <v>24496</v>
      </c>
      <c r="B24372" s="364">
        <v>4.4400000000000004</v>
      </c>
    </row>
    <row r="24373" spans="1:2">
      <c r="A24373" s="362" t="s">
        <v>24497</v>
      </c>
      <c r="B24373" s="364">
        <v>4.13</v>
      </c>
    </row>
    <row r="24374" spans="1:2">
      <c r="A24374" s="362" t="s">
        <v>24498</v>
      </c>
      <c r="B24374" s="364">
        <v>10.79</v>
      </c>
    </row>
    <row r="24375" spans="1:2">
      <c r="A24375" s="362" t="s">
        <v>24499</v>
      </c>
      <c r="B24375" s="364">
        <v>175.24</v>
      </c>
    </row>
    <row r="24376" spans="1:2">
      <c r="A24376" s="362" t="s">
        <v>24500</v>
      </c>
      <c r="B24376" s="364">
        <v>21.06</v>
      </c>
    </row>
    <row r="24377" spans="1:2">
      <c r="A24377" s="362" t="s">
        <v>24501</v>
      </c>
      <c r="B24377" s="364">
        <v>12.72</v>
      </c>
    </row>
    <row r="24378" spans="1:2">
      <c r="A24378" s="362" t="s">
        <v>24502</v>
      </c>
      <c r="B24378" s="364">
        <v>7.5</v>
      </c>
    </row>
    <row r="24379" spans="1:2">
      <c r="A24379" s="362" t="s">
        <v>24503</v>
      </c>
      <c r="B24379" s="364">
        <v>14.21</v>
      </c>
    </row>
    <row r="24380" spans="1:2">
      <c r="A24380" s="362" t="s">
        <v>24504</v>
      </c>
      <c r="B24380" s="364">
        <v>154.97</v>
      </c>
    </row>
    <row r="24381" spans="1:2">
      <c r="A24381" s="362" t="s">
        <v>24505</v>
      </c>
      <c r="B24381" s="364">
        <v>26.62</v>
      </c>
    </row>
    <row r="24382" spans="1:2">
      <c r="A24382" s="362" t="s">
        <v>24506</v>
      </c>
      <c r="B24382" s="364">
        <v>55.43</v>
      </c>
    </row>
    <row r="24383" spans="1:2">
      <c r="A24383" s="362" t="s">
        <v>24507</v>
      </c>
      <c r="B24383" s="364">
        <v>44.04</v>
      </c>
    </row>
    <row r="24384" spans="1:2">
      <c r="A24384" s="362" t="s">
        <v>24508</v>
      </c>
      <c r="B24384" s="364">
        <v>19.28</v>
      </c>
    </row>
    <row r="24385" spans="1:2">
      <c r="A24385" s="362" t="s">
        <v>24509</v>
      </c>
      <c r="B24385" s="364">
        <v>31.67</v>
      </c>
    </row>
    <row r="24386" spans="1:2">
      <c r="A24386" s="362" t="s">
        <v>24510</v>
      </c>
      <c r="B24386" s="364">
        <v>103.43</v>
      </c>
    </row>
    <row r="24387" spans="1:2">
      <c r="A24387" s="362" t="s">
        <v>24511</v>
      </c>
      <c r="B24387" s="364">
        <v>65.8</v>
      </c>
    </row>
    <row r="24388" spans="1:2">
      <c r="A24388" s="362" t="s">
        <v>24512</v>
      </c>
      <c r="B24388" s="364">
        <v>26.33</v>
      </c>
    </row>
    <row r="24389" spans="1:2">
      <c r="A24389" s="362" t="s">
        <v>24513</v>
      </c>
      <c r="B24389" s="364">
        <v>139.84</v>
      </c>
    </row>
    <row r="24390" spans="1:2">
      <c r="A24390" s="362" t="s">
        <v>24514</v>
      </c>
      <c r="B24390" s="364">
        <v>206.74</v>
      </c>
    </row>
    <row r="24391" spans="1:2">
      <c r="A24391" s="362" t="s">
        <v>24515</v>
      </c>
      <c r="B24391" s="364">
        <v>347.34</v>
      </c>
    </row>
    <row r="24392" spans="1:2">
      <c r="A24392" s="362" t="s">
        <v>24516</v>
      </c>
      <c r="B24392" s="364">
        <v>104.67</v>
      </c>
    </row>
    <row r="24393" spans="1:2">
      <c r="A24393" s="362" t="s">
        <v>24517</v>
      </c>
      <c r="B24393" s="364">
        <v>82.72</v>
      </c>
    </row>
    <row r="24394" spans="1:2">
      <c r="A24394" s="362" t="s">
        <v>24518</v>
      </c>
      <c r="B24394" s="364">
        <v>90.23</v>
      </c>
    </row>
    <row r="24395" spans="1:2">
      <c r="A24395" s="362" t="s">
        <v>24519</v>
      </c>
      <c r="B24395" s="364">
        <v>96.78</v>
      </c>
    </row>
    <row r="24396" spans="1:2">
      <c r="A24396" s="362" t="s">
        <v>24520</v>
      </c>
      <c r="B24396" s="364">
        <v>80.73</v>
      </c>
    </row>
    <row r="24397" spans="1:2">
      <c r="A24397" s="362" t="s">
        <v>24521</v>
      </c>
      <c r="B24397" s="364">
        <v>122</v>
      </c>
    </row>
    <row r="24398" spans="1:2">
      <c r="A24398" s="362" t="s">
        <v>24522</v>
      </c>
      <c r="B24398" s="364">
        <v>25.62</v>
      </c>
    </row>
    <row r="24399" spans="1:2">
      <c r="A24399" s="362" t="s">
        <v>24523</v>
      </c>
      <c r="B24399" s="364">
        <v>71.77</v>
      </c>
    </row>
    <row r="24400" spans="1:2">
      <c r="A24400" s="362" t="s">
        <v>24524</v>
      </c>
      <c r="B24400" s="364">
        <v>29.15</v>
      </c>
    </row>
    <row r="24401" spans="1:2">
      <c r="A24401" s="362" t="s">
        <v>24525</v>
      </c>
      <c r="B24401" s="364">
        <v>21.42</v>
      </c>
    </row>
    <row r="24402" spans="1:2">
      <c r="A24402" s="362" t="s">
        <v>24526</v>
      </c>
      <c r="B24402" s="364">
        <v>20.93</v>
      </c>
    </row>
    <row r="24403" spans="1:2">
      <c r="A24403" s="362" t="s">
        <v>24527</v>
      </c>
      <c r="B24403" s="367">
        <v>4818.37</v>
      </c>
    </row>
    <row r="24404" spans="1:2">
      <c r="A24404" s="362" t="s">
        <v>24528</v>
      </c>
      <c r="B24404" s="367">
        <v>1239.01</v>
      </c>
    </row>
    <row r="24405" spans="1:2">
      <c r="A24405" s="362" t="s">
        <v>24529</v>
      </c>
      <c r="B24405" s="367">
        <v>3812.75</v>
      </c>
    </row>
    <row r="24406" spans="1:2">
      <c r="A24406" s="362" t="s">
        <v>24530</v>
      </c>
      <c r="B24406" s="367">
        <v>11013.42</v>
      </c>
    </row>
    <row r="24407" spans="1:2">
      <c r="A24407" s="362" t="s">
        <v>24531</v>
      </c>
      <c r="B24407" s="367">
        <v>6601680.3499999996</v>
      </c>
    </row>
    <row r="24408" spans="1:2">
      <c r="A24408" s="362" t="s">
        <v>24532</v>
      </c>
      <c r="B24408" s="367">
        <v>2826080.89</v>
      </c>
    </row>
    <row r="24409" spans="1:2">
      <c r="A24409" s="362" t="s">
        <v>24533</v>
      </c>
      <c r="B24409" s="364">
        <v>45.23</v>
      </c>
    </row>
    <row r="24410" spans="1:2">
      <c r="A24410" s="362" t="s">
        <v>24534</v>
      </c>
      <c r="B24410" s="364">
        <v>19.89</v>
      </c>
    </row>
    <row r="24411" spans="1:2">
      <c r="A24411" s="362" t="s">
        <v>24535</v>
      </c>
      <c r="B24411" s="364">
        <v>41.31</v>
      </c>
    </row>
    <row r="24412" spans="1:2">
      <c r="A24412" s="362" t="s">
        <v>24536</v>
      </c>
      <c r="B24412" s="364">
        <v>18.649999999999999</v>
      </c>
    </row>
    <row r="24413" spans="1:2">
      <c r="A24413" s="362" t="s">
        <v>24537</v>
      </c>
      <c r="B24413" s="364">
        <v>4.1100000000000003</v>
      </c>
    </row>
    <row r="24414" spans="1:2">
      <c r="A24414" s="362" t="s">
        <v>24538</v>
      </c>
      <c r="B24414" s="364">
        <v>6.37</v>
      </c>
    </row>
    <row r="24415" spans="1:2">
      <c r="A24415" s="362" t="s">
        <v>24539</v>
      </c>
      <c r="B24415" s="364">
        <v>22.25</v>
      </c>
    </row>
    <row r="24416" spans="1:2">
      <c r="A24416" s="362" t="s">
        <v>24540</v>
      </c>
      <c r="B24416" s="364">
        <v>23.27</v>
      </c>
    </row>
    <row r="24417" spans="1:2">
      <c r="A24417" s="362" t="s">
        <v>24541</v>
      </c>
      <c r="B24417" s="364">
        <v>24.84</v>
      </c>
    </row>
    <row r="24418" spans="1:2">
      <c r="A24418" s="362" t="s">
        <v>24542</v>
      </c>
      <c r="B24418" s="364">
        <v>25.21</v>
      </c>
    </row>
    <row r="24419" spans="1:2">
      <c r="A24419" s="362" t="s">
        <v>24543</v>
      </c>
      <c r="B24419" s="364">
        <v>23.69</v>
      </c>
    </row>
    <row r="24420" spans="1:2">
      <c r="A24420" s="362" t="s">
        <v>24544</v>
      </c>
      <c r="B24420" s="364">
        <v>55.52</v>
      </c>
    </row>
    <row r="24421" spans="1:2">
      <c r="A24421" s="362" t="s">
        <v>24545</v>
      </c>
      <c r="B24421" s="364">
        <v>562.59</v>
      </c>
    </row>
    <row r="24422" spans="1:2">
      <c r="A24422" s="362" t="s">
        <v>24546</v>
      </c>
      <c r="B24422" s="367">
        <v>1545.07</v>
      </c>
    </row>
    <row r="24423" spans="1:2">
      <c r="A24423" s="362" t="s">
        <v>24547</v>
      </c>
      <c r="B24423" s="367">
        <v>1666.87</v>
      </c>
    </row>
    <row r="24424" spans="1:2">
      <c r="A24424" s="362" t="s">
        <v>24548</v>
      </c>
      <c r="B24424" s="367">
        <v>1833.68</v>
      </c>
    </row>
    <row r="24425" spans="1:2">
      <c r="A24425" s="362" t="s">
        <v>24549</v>
      </c>
      <c r="B24425" s="364">
        <v>148.22</v>
      </c>
    </row>
    <row r="24426" spans="1:2">
      <c r="A24426" s="362" t="s">
        <v>24550</v>
      </c>
      <c r="B24426" s="364">
        <v>160.37</v>
      </c>
    </row>
    <row r="24427" spans="1:2">
      <c r="A24427" s="362" t="s">
        <v>24551</v>
      </c>
      <c r="B24427" s="364">
        <v>175.91</v>
      </c>
    </row>
    <row r="24428" spans="1:2">
      <c r="A24428" s="362" t="s">
        <v>24552</v>
      </c>
      <c r="B24428" s="364">
        <v>531.28</v>
      </c>
    </row>
    <row r="24429" spans="1:2">
      <c r="A24429" s="362" t="s">
        <v>24553</v>
      </c>
      <c r="B24429" s="364">
        <v>531.28</v>
      </c>
    </row>
    <row r="24430" spans="1:2">
      <c r="A24430" s="362" t="s">
        <v>24554</v>
      </c>
      <c r="B24430" s="364">
        <v>706.54</v>
      </c>
    </row>
    <row r="24431" spans="1:2">
      <c r="A24431" s="362" t="s">
        <v>24555</v>
      </c>
      <c r="B24431" s="364">
        <v>990.53</v>
      </c>
    </row>
    <row r="24432" spans="1:2">
      <c r="A24432" s="362" t="s">
        <v>24556</v>
      </c>
      <c r="B24432" s="364">
        <v>708.43</v>
      </c>
    </row>
    <row r="24433" spans="1:2">
      <c r="A24433" s="362" t="s">
        <v>24557</v>
      </c>
      <c r="B24433" s="364">
        <v>823.81</v>
      </c>
    </row>
    <row r="24434" spans="1:2">
      <c r="A24434" s="362" t="s">
        <v>24558</v>
      </c>
      <c r="B24434" s="364">
        <v>562.59</v>
      </c>
    </row>
    <row r="24435" spans="1:2">
      <c r="A24435" s="362" t="s">
        <v>24559</v>
      </c>
      <c r="B24435" s="367">
        <v>1018.92</v>
      </c>
    </row>
    <row r="24436" spans="1:2">
      <c r="A24436" s="362" t="s">
        <v>24560</v>
      </c>
      <c r="B24436" s="367">
        <v>1310.28</v>
      </c>
    </row>
    <row r="24437" spans="1:2">
      <c r="A24437" s="362" t="s">
        <v>24561</v>
      </c>
      <c r="B24437" s="367">
        <v>1444.27</v>
      </c>
    </row>
    <row r="24438" spans="1:2">
      <c r="A24438" s="362" t="s">
        <v>24562</v>
      </c>
      <c r="B24438" s="364">
        <v>737.9</v>
      </c>
    </row>
    <row r="24439" spans="1:2">
      <c r="A24439" s="362" t="s">
        <v>24563</v>
      </c>
      <c r="B24439" s="364">
        <v>471.11</v>
      </c>
    </row>
    <row r="24440" spans="1:2">
      <c r="A24440" s="362" t="s">
        <v>24564</v>
      </c>
      <c r="B24440" s="364">
        <v>396.05</v>
      </c>
    </row>
    <row r="24441" spans="1:2">
      <c r="A24441" s="362" t="s">
        <v>24565</v>
      </c>
      <c r="B24441" s="364">
        <v>495.26</v>
      </c>
    </row>
    <row r="24442" spans="1:2">
      <c r="A24442" s="362" t="s">
        <v>24566</v>
      </c>
      <c r="B24442" s="364">
        <v>708.43</v>
      </c>
    </row>
    <row r="24443" spans="1:2">
      <c r="A24443" s="362" t="s">
        <v>24567</v>
      </c>
      <c r="B24443" s="364">
        <v>329.95</v>
      </c>
    </row>
    <row r="24444" spans="1:2">
      <c r="A24444" s="362" t="s">
        <v>24568</v>
      </c>
      <c r="B24444" s="364">
        <v>411.42</v>
      </c>
    </row>
    <row r="24445" spans="1:2">
      <c r="A24445" s="362" t="s">
        <v>24569</v>
      </c>
      <c r="B24445" s="364">
        <v>3.26</v>
      </c>
    </row>
    <row r="24446" spans="1:2">
      <c r="A24446" s="362" t="s">
        <v>24570</v>
      </c>
      <c r="B24446" s="364">
        <v>22.17</v>
      </c>
    </row>
    <row r="24447" spans="1:2">
      <c r="A24447" s="362" t="s">
        <v>24571</v>
      </c>
      <c r="B24447" s="364">
        <v>7.63</v>
      </c>
    </row>
    <row r="24448" spans="1:2">
      <c r="A24448" s="362" t="s">
        <v>24572</v>
      </c>
      <c r="B24448" s="364">
        <v>5.54</v>
      </c>
    </row>
    <row r="24449" spans="1:2">
      <c r="A24449" s="362" t="s">
        <v>24573</v>
      </c>
      <c r="B24449" s="364">
        <v>59.8</v>
      </c>
    </row>
    <row r="24450" spans="1:2">
      <c r="A24450" s="362" t="s">
        <v>24574</v>
      </c>
      <c r="B24450" s="364">
        <v>6.46</v>
      </c>
    </row>
    <row r="24451" spans="1:2">
      <c r="A24451" s="362" t="s">
        <v>24575</v>
      </c>
      <c r="B24451" s="364">
        <v>7.21</v>
      </c>
    </row>
    <row r="24452" spans="1:2">
      <c r="A24452" s="362" t="s">
        <v>24576</v>
      </c>
      <c r="B24452" s="364">
        <v>9</v>
      </c>
    </row>
    <row r="24453" spans="1:2">
      <c r="A24453" s="362" t="s">
        <v>24577</v>
      </c>
      <c r="B24453" s="364">
        <v>10.8</v>
      </c>
    </row>
    <row r="24454" spans="1:2">
      <c r="A24454" s="362" t="s">
        <v>24578</v>
      </c>
      <c r="B24454" s="364">
        <v>14.47</v>
      </c>
    </row>
    <row r="24455" spans="1:2">
      <c r="A24455" s="362" t="s">
        <v>24579</v>
      </c>
      <c r="B24455" s="364">
        <v>18.12</v>
      </c>
    </row>
    <row r="24456" spans="1:2">
      <c r="A24456" s="362" t="s">
        <v>24580</v>
      </c>
      <c r="B24456" s="364">
        <v>21.71</v>
      </c>
    </row>
    <row r="24457" spans="1:2">
      <c r="A24457" s="362" t="s">
        <v>24581</v>
      </c>
      <c r="B24457" s="367">
        <v>7383.78</v>
      </c>
    </row>
    <row r="24458" spans="1:2">
      <c r="A24458" s="362" t="s">
        <v>24582</v>
      </c>
      <c r="B24458" s="364">
        <v>24.35</v>
      </c>
    </row>
    <row r="24459" spans="1:2">
      <c r="A24459" s="362" t="s">
        <v>24583</v>
      </c>
      <c r="B24459" s="367">
        <v>4277.3500000000004</v>
      </c>
    </row>
    <row r="24460" spans="1:2">
      <c r="A24460" s="362" t="s">
        <v>24584</v>
      </c>
      <c r="B24460" s="364">
        <v>2.69</v>
      </c>
    </row>
    <row r="24461" spans="1:2">
      <c r="A24461" s="362" t="s">
        <v>24585</v>
      </c>
      <c r="B24461" s="364">
        <v>0.78</v>
      </c>
    </row>
    <row r="24462" spans="1:2">
      <c r="A24462" s="362" t="s">
        <v>24586</v>
      </c>
      <c r="B24462" s="364">
        <v>0.6</v>
      </c>
    </row>
    <row r="24463" spans="1:2">
      <c r="A24463" s="362" t="s">
        <v>24587</v>
      </c>
      <c r="B24463" s="364">
        <v>20.07</v>
      </c>
    </row>
    <row r="24464" spans="1:2">
      <c r="A24464" s="362" t="s">
        <v>24588</v>
      </c>
      <c r="B24464" s="364">
        <v>20.53</v>
      </c>
    </row>
    <row r="24465" spans="1:2">
      <c r="A24465" s="362" t="s">
        <v>24589</v>
      </c>
      <c r="B24465" s="367">
        <v>79081.63</v>
      </c>
    </row>
    <row r="24466" spans="1:2">
      <c r="A24466" s="362" t="s">
        <v>24590</v>
      </c>
      <c r="B24466" s="367">
        <v>62000</v>
      </c>
    </row>
    <row r="24467" spans="1:2">
      <c r="A24467" s="362" t="s">
        <v>24591</v>
      </c>
      <c r="B24467" s="364">
        <v>12.07</v>
      </c>
    </row>
    <row r="24468" spans="1:2">
      <c r="A24468" s="362" t="s">
        <v>24592</v>
      </c>
      <c r="B24468" s="364">
        <v>16.899999999999999</v>
      </c>
    </row>
    <row r="24469" spans="1:2">
      <c r="A24469" s="362" t="s">
        <v>24593</v>
      </c>
      <c r="B24469" s="364">
        <v>27.13</v>
      </c>
    </row>
    <row r="24470" spans="1:2">
      <c r="A24470" s="362" t="s">
        <v>24594</v>
      </c>
      <c r="B24470" s="364">
        <v>29.98</v>
      </c>
    </row>
    <row r="24471" spans="1:2">
      <c r="A24471" s="362" t="s">
        <v>24595</v>
      </c>
      <c r="B24471" s="364">
        <v>60.56</v>
      </c>
    </row>
    <row r="24472" spans="1:2">
      <c r="A24472" s="362" t="s">
        <v>24596</v>
      </c>
      <c r="B24472" s="364">
        <v>5.49</v>
      </c>
    </row>
    <row r="24473" spans="1:2">
      <c r="A24473" s="362" t="s">
        <v>24597</v>
      </c>
      <c r="B24473" s="364">
        <v>24.83</v>
      </c>
    </row>
    <row r="24474" spans="1:2">
      <c r="A24474" s="362" t="s">
        <v>24598</v>
      </c>
      <c r="B24474" s="364">
        <v>9.09</v>
      </c>
    </row>
    <row r="24475" spans="1:2">
      <c r="A24475" s="362" t="s">
        <v>24599</v>
      </c>
      <c r="B24475" s="364">
        <v>5.63</v>
      </c>
    </row>
    <row r="24476" spans="1:2">
      <c r="A24476" s="362" t="s">
        <v>24600</v>
      </c>
      <c r="B24476" s="364">
        <v>31.04</v>
      </c>
    </row>
    <row r="24477" spans="1:2">
      <c r="A24477" s="362" t="s">
        <v>24601</v>
      </c>
      <c r="B24477" s="364">
        <v>30.31</v>
      </c>
    </row>
    <row r="24478" spans="1:2">
      <c r="A24478" s="362" t="s">
        <v>24602</v>
      </c>
      <c r="B24478" s="364">
        <v>11.57</v>
      </c>
    </row>
    <row r="24479" spans="1:2">
      <c r="A24479" s="362" t="s">
        <v>24603</v>
      </c>
      <c r="B24479" s="364">
        <v>18.41</v>
      </c>
    </row>
    <row r="24480" spans="1:2">
      <c r="A24480" s="362" t="s">
        <v>24604</v>
      </c>
      <c r="B24480" s="364">
        <v>167.91</v>
      </c>
    </row>
    <row r="24481" spans="1:2">
      <c r="A24481" s="362" t="s">
        <v>24605</v>
      </c>
      <c r="B24481" s="364">
        <v>145.9</v>
      </c>
    </row>
    <row r="24482" spans="1:2">
      <c r="A24482" s="362" t="s">
        <v>24606</v>
      </c>
      <c r="B24482" s="364">
        <v>174.16</v>
      </c>
    </row>
    <row r="24483" spans="1:2">
      <c r="A24483" s="362" t="s">
        <v>24607</v>
      </c>
      <c r="B24483" s="364">
        <v>196.18</v>
      </c>
    </row>
    <row r="24484" spans="1:2">
      <c r="A24484" s="362" t="s">
        <v>24608</v>
      </c>
      <c r="B24484" s="364">
        <v>0.49</v>
      </c>
    </row>
    <row r="24485" spans="1:2">
      <c r="A24485" s="362" t="s">
        <v>24609</v>
      </c>
      <c r="B24485" s="364">
        <v>625.66</v>
      </c>
    </row>
    <row r="24486" spans="1:2">
      <c r="A24486" s="362" t="s">
        <v>24610</v>
      </c>
      <c r="B24486" s="364">
        <v>1.5</v>
      </c>
    </row>
    <row r="24487" spans="1:2">
      <c r="A24487" s="362" t="s">
        <v>24611</v>
      </c>
      <c r="B24487" s="364">
        <v>35.67</v>
      </c>
    </row>
    <row r="24488" spans="1:2">
      <c r="A24488" s="362" t="s">
        <v>24612</v>
      </c>
      <c r="B24488" s="364">
        <v>13.07</v>
      </c>
    </row>
    <row r="24489" spans="1:2">
      <c r="A24489" s="362" t="s">
        <v>24613</v>
      </c>
      <c r="B24489" s="364">
        <v>34.25</v>
      </c>
    </row>
    <row r="24490" spans="1:2">
      <c r="A24490" s="362" t="s">
        <v>24614</v>
      </c>
      <c r="B24490" s="364">
        <v>314.49</v>
      </c>
    </row>
    <row r="24491" spans="1:2">
      <c r="A24491" s="362" t="s">
        <v>24615</v>
      </c>
      <c r="B24491" s="364">
        <v>434.99</v>
      </c>
    </row>
    <row r="24492" spans="1:2">
      <c r="A24492" s="362" t="s">
        <v>24616</v>
      </c>
      <c r="B24492" s="364">
        <v>239.99</v>
      </c>
    </row>
    <row r="24493" spans="1:2">
      <c r="A24493" s="362" t="s">
        <v>24617</v>
      </c>
      <c r="B24493" s="364">
        <v>304.99</v>
      </c>
    </row>
    <row r="24494" spans="1:2">
      <c r="A24494" s="362" t="s">
        <v>24618</v>
      </c>
      <c r="B24494" s="367">
        <v>704689.84</v>
      </c>
    </row>
    <row r="24495" spans="1:2">
      <c r="A24495" s="362" t="s">
        <v>24619</v>
      </c>
      <c r="B24495" s="367">
        <v>798384.96</v>
      </c>
    </row>
    <row r="24496" spans="1:2">
      <c r="A24496" s="362" t="s">
        <v>24620</v>
      </c>
      <c r="B24496" s="367">
        <v>1483096.48</v>
      </c>
    </row>
    <row r="24497" spans="1:2">
      <c r="A24497" s="362" t="s">
        <v>24623</v>
      </c>
      <c r="B24497" s="367">
        <v>3987.24</v>
      </c>
    </row>
    <row r="24498" spans="1:2">
      <c r="A24498" s="362" t="s">
        <v>24622</v>
      </c>
      <c r="B24498" s="367">
        <v>182776.86</v>
      </c>
    </row>
    <row r="24499" spans="1:2">
      <c r="A24499" s="362" t="s">
        <v>24621</v>
      </c>
      <c r="B24499" s="367">
        <v>204473.8</v>
      </c>
    </row>
    <row r="24500" spans="1:2">
      <c r="A24500" s="362" t="s">
        <v>24624</v>
      </c>
      <c r="B24500" s="367">
        <v>132028.73000000001</v>
      </c>
    </row>
    <row r="24501" spans="1:2">
      <c r="A24501" s="362" t="s">
        <v>24625</v>
      </c>
      <c r="B24501" s="367">
        <v>154860.76</v>
      </c>
    </row>
    <row r="24502" spans="1:2">
      <c r="A24502" s="362" t="s">
        <v>24626</v>
      </c>
      <c r="B24502" s="367">
        <v>188612.47</v>
      </c>
    </row>
    <row r="24503" spans="1:2">
      <c r="A24503" s="362" t="s">
        <v>24627</v>
      </c>
      <c r="B24503" s="367">
        <v>218393.38</v>
      </c>
    </row>
    <row r="24504" spans="1:2">
      <c r="A24504" s="362" t="s">
        <v>24628</v>
      </c>
      <c r="B24504" s="367">
        <v>117575.06</v>
      </c>
    </row>
    <row r="24505" spans="1:2">
      <c r="A24505" s="362" t="s">
        <v>24629</v>
      </c>
      <c r="B24505" s="367">
        <v>114755.8</v>
      </c>
    </row>
    <row r="24506" spans="1:2">
      <c r="A24506" s="362" t="s">
        <v>24630</v>
      </c>
      <c r="B24506" s="367">
        <v>164906.85</v>
      </c>
    </row>
    <row r="24507" spans="1:2">
      <c r="A24507" s="362" t="s">
        <v>24631</v>
      </c>
      <c r="B24507" s="367">
        <v>188612.47</v>
      </c>
    </row>
    <row r="24508" spans="1:2">
      <c r="A24508" s="362" t="s">
        <v>24632</v>
      </c>
      <c r="B24508" s="367">
        <v>107211.3</v>
      </c>
    </row>
    <row r="24509" spans="1:2">
      <c r="A24509" s="362" t="s">
        <v>24633</v>
      </c>
      <c r="B24509" s="367">
        <v>89529.99</v>
      </c>
    </row>
    <row r="24510" spans="1:2">
      <c r="A24510" s="362" t="s">
        <v>24634</v>
      </c>
      <c r="B24510" s="367">
        <v>153464.4</v>
      </c>
    </row>
    <row r="24511" spans="1:2">
      <c r="A24511" s="362" t="s">
        <v>24635</v>
      </c>
      <c r="B24511" s="367">
        <v>136636.21</v>
      </c>
    </row>
    <row r="24512" spans="1:2">
      <c r="A24512" s="362" t="s">
        <v>24636</v>
      </c>
      <c r="B24512" s="367">
        <v>164262.9</v>
      </c>
    </row>
    <row r="24513" spans="1:2">
      <c r="A24513" s="362" t="s">
        <v>24637</v>
      </c>
      <c r="B24513" s="367">
        <v>96557.08</v>
      </c>
    </row>
    <row r="24514" spans="1:2">
      <c r="A24514" s="362" t="s">
        <v>24638</v>
      </c>
      <c r="B24514" s="364">
        <v>9.66</v>
      </c>
    </row>
    <row r="24515" spans="1:2">
      <c r="A24515" s="362" t="s">
        <v>24639</v>
      </c>
      <c r="B24515" s="364">
        <v>5.76</v>
      </c>
    </row>
    <row r="24516" spans="1:2">
      <c r="A24516" s="362" t="s">
        <v>24640</v>
      </c>
      <c r="B24516" s="364">
        <v>204.09</v>
      </c>
    </row>
    <row r="24517" spans="1:2">
      <c r="A24517" s="362" t="s">
        <v>24641</v>
      </c>
      <c r="B24517" s="364">
        <v>33.03</v>
      </c>
    </row>
    <row r="24518" spans="1:2">
      <c r="A24518" s="362" t="s">
        <v>24642</v>
      </c>
      <c r="B24518" s="364">
        <v>179.33</v>
      </c>
    </row>
    <row r="24519" spans="1:2">
      <c r="A24519" s="362" t="s">
        <v>24643</v>
      </c>
      <c r="B24519" s="364">
        <v>204.52</v>
      </c>
    </row>
    <row r="24520" spans="1:2">
      <c r="A24520" s="362" t="s">
        <v>24644</v>
      </c>
      <c r="B24520" s="367">
        <v>2534.65</v>
      </c>
    </row>
    <row r="24521" spans="1:2">
      <c r="A24521" s="362" t="s">
        <v>24645</v>
      </c>
      <c r="B24521" s="367">
        <v>2893.57</v>
      </c>
    </row>
    <row r="24522" spans="1:2">
      <c r="A24522" s="362" t="s">
        <v>24646</v>
      </c>
      <c r="B24522" s="367">
        <v>5038.16</v>
      </c>
    </row>
    <row r="24523" spans="1:2">
      <c r="A24523" s="362" t="s">
        <v>24647</v>
      </c>
      <c r="B24523" s="367">
        <v>1232258.53</v>
      </c>
    </row>
    <row r="24524" spans="1:2">
      <c r="A24524" s="362" t="s">
        <v>24648</v>
      </c>
      <c r="B24524" s="367">
        <v>2369727.9300000002</v>
      </c>
    </row>
    <row r="24525" spans="1:2">
      <c r="A24525" s="362" t="s">
        <v>24649</v>
      </c>
      <c r="B24525" s="367">
        <v>4028537.47</v>
      </c>
    </row>
    <row r="24526" spans="1:2">
      <c r="A24526" s="362" t="s">
        <v>24650</v>
      </c>
      <c r="B24526" s="367">
        <v>246897.85</v>
      </c>
    </row>
    <row r="24527" spans="1:2">
      <c r="A24527" s="362" t="s">
        <v>24651</v>
      </c>
      <c r="B24527" s="367">
        <v>388882.81</v>
      </c>
    </row>
    <row r="24528" spans="1:2">
      <c r="A24528" s="362" t="s">
        <v>24652</v>
      </c>
      <c r="B24528" s="367">
        <v>1440148.43</v>
      </c>
    </row>
    <row r="24529" spans="1:2">
      <c r="A24529" s="362" t="s">
        <v>24653</v>
      </c>
      <c r="B24529" s="367">
        <v>97220.7</v>
      </c>
    </row>
    <row r="24530" spans="1:2">
      <c r="A24530" s="362" t="s">
        <v>24654</v>
      </c>
      <c r="B24530" s="367">
        <v>136750</v>
      </c>
    </row>
    <row r="24531" spans="1:2">
      <c r="A24531" s="362" t="s">
        <v>24655</v>
      </c>
      <c r="B24531" s="367">
        <v>319653.12</v>
      </c>
    </row>
    <row r="24532" spans="1:2">
      <c r="A24532" s="362" t="s">
        <v>24656</v>
      </c>
      <c r="B24532" s="364">
        <v>103.55</v>
      </c>
    </row>
    <row r="24533" spans="1:2">
      <c r="A24533" s="362" t="s">
        <v>24657</v>
      </c>
      <c r="B24533" s="364">
        <v>33.979999999999997</v>
      </c>
    </row>
    <row r="24534" spans="1:2">
      <c r="A24534" s="362" t="s">
        <v>22287</v>
      </c>
      <c r="B24534" s="364">
        <v>87.91</v>
      </c>
    </row>
    <row r="24535" spans="1:2">
      <c r="A24535" s="362" t="s">
        <v>22288</v>
      </c>
      <c r="B24535" s="364">
        <v>61.54</v>
      </c>
    </row>
    <row r="24536" spans="1:2">
      <c r="A24536" s="362" t="s">
        <v>22289</v>
      </c>
      <c r="B24536" s="364">
        <v>59.41</v>
      </c>
    </row>
    <row r="24537" spans="1:2">
      <c r="A24537" s="362" t="s">
        <v>24658</v>
      </c>
      <c r="B24537" s="364">
        <v>68.98</v>
      </c>
    </row>
    <row r="24538" spans="1:2">
      <c r="A24538" s="362" t="s">
        <v>24659</v>
      </c>
      <c r="B24538" s="364">
        <v>16.91</v>
      </c>
    </row>
    <row r="24539" spans="1:2">
      <c r="A24539" s="362" t="s">
        <v>24660</v>
      </c>
      <c r="B24539" s="364">
        <v>2.82</v>
      </c>
    </row>
    <row r="24540" spans="1:2">
      <c r="A24540" s="362" t="s">
        <v>24661</v>
      </c>
      <c r="B24540" s="364">
        <v>2.85</v>
      </c>
    </row>
    <row r="24541" spans="1:2">
      <c r="A24541" s="362" t="s">
        <v>24662</v>
      </c>
      <c r="B24541" s="364">
        <v>4.09</v>
      </c>
    </row>
    <row r="24542" spans="1:2">
      <c r="A24542" s="362" t="s">
        <v>24663</v>
      </c>
      <c r="B24542" s="364">
        <v>4.66</v>
      </c>
    </row>
    <row r="24543" spans="1:2">
      <c r="A24543" s="362" t="s">
        <v>24664</v>
      </c>
      <c r="B24543" s="364">
        <v>5.46</v>
      </c>
    </row>
    <row r="24544" spans="1:2">
      <c r="A24544" s="362" t="s">
        <v>24665</v>
      </c>
      <c r="B24544" s="367">
        <v>5733</v>
      </c>
    </row>
    <row r="24545" spans="1:2">
      <c r="A24545" s="362" t="s">
        <v>24666</v>
      </c>
      <c r="B24545" s="367">
        <v>5192.8</v>
      </c>
    </row>
    <row r="24546" spans="1:2">
      <c r="A24546" s="362" t="s">
        <v>24667</v>
      </c>
      <c r="B24546" s="367">
        <v>3069.17</v>
      </c>
    </row>
    <row r="24547" spans="1:2">
      <c r="A24547" s="362" t="s">
        <v>24668</v>
      </c>
      <c r="B24547" s="367">
        <v>3232.43</v>
      </c>
    </row>
    <row r="24548" spans="1:2">
      <c r="A24548" s="362" t="s">
        <v>24669</v>
      </c>
      <c r="B24548" s="367">
        <v>267422.78999999998</v>
      </c>
    </row>
    <row r="24549" spans="1:2">
      <c r="A24549" s="362" t="s">
        <v>24670</v>
      </c>
      <c r="B24549" s="367">
        <v>284495.25</v>
      </c>
    </row>
    <row r="24550" spans="1:2">
      <c r="A24550" s="362" t="s">
        <v>24671</v>
      </c>
      <c r="B24550" s="367">
        <v>1821.19</v>
      </c>
    </row>
    <row r="24551" spans="1:2">
      <c r="A24551" s="362" t="s">
        <v>24672</v>
      </c>
      <c r="B24551" s="367">
        <v>1095.8</v>
      </c>
    </row>
    <row r="24552" spans="1:2">
      <c r="A24552" s="362" t="s">
        <v>24673</v>
      </c>
      <c r="B24552" s="364">
        <v>802.55</v>
      </c>
    </row>
    <row r="24553" spans="1:2">
      <c r="A24553" s="362" t="s">
        <v>24674</v>
      </c>
      <c r="B24553" s="367">
        <v>2562.0100000000002</v>
      </c>
    </row>
    <row r="24554" spans="1:2">
      <c r="A24554" s="362" t="s">
        <v>24675</v>
      </c>
      <c r="B24554" s="364">
        <v>209.9</v>
      </c>
    </row>
    <row r="24555" spans="1:2">
      <c r="A24555" s="362" t="s">
        <v>24676</v>
      </c>
      <c r="B24555" s="364">
        <v>225.33</v>
      </c>
    </row>
    <row r="24556" spans="1:2">
      <c r="A24556" s="362" t="s">
        <v>24677</v>
      </c>
      <c r="B24556" s="364">
        <v>277.8</v>
      </c>
    </row>
    <row r="24557" spans="1:2">
      <c r="A24557" s="362" t="s">
        <v>24678</v>
      </c>
      <c r="B24557" s="367">
        <v>4136.26</v>
      </c>
    </row>
    <row r="24558" spans="1:2">
      <c r="A24558" s="362" t="s">
        <v>24679</v>
      </c>
      <c r="B24558" s="367">
        <v>5401.83</v>
      </c>
    </row>
    <row r="24559" spans="1:2">
      <c r="A24559" s="362" t="s">
        <v>24680</v>
      </c>
      <c r="B24559" s="364">
        <v>27.95</v>
      </c>
    </row>
    <row r="24560" spans="1:2">
      <c r="A24560" s="362" t="s">
        <v>24681</v>
      </c>
      <c r="B24560" s="364">
        <v>14.5</v>
      </c>
    </row>
    <row r="24561" spans="1:2">
      <c r="A24561" s="362" t="s">
        <v>24682</v>
      </c>
      <c r="B24561" s="364">
        <v>16.309999999999999</v>
      </c>
    </row>
    <row r="24562" spans="1:2">
      <c r="A24562" s="362" t="s">
        <v>24683</v>
      </c>
      <c r="B24562" s="364">
        <v>25.09</v>
      </c>
    </row>
    <row r="24563" spans="1:2">
      <c r="A24563" s="362" t="s">
        <v>24684</v>
      </c>
      <c r="B24563" s="367">
        <v>4408.49</v>
      </c>
    </row>
    <row r="24564" spans="1:2">
      <c r="A24564" s="362" t="s">
        <v>24685</v>
      </c>
      <c r="B24564" s="364">
        <v>16.77</v>
      </c>
    </row>
    <row r="24565" spans="1:2">
      <c r="A24565" s="362" t="s">
        <v>24686</v>
      </c>
      <c r="B24565" s="364">
        <v>24.75</v>
      </c>
    </row>
    <row r="24566" spans="1:2">
      <c r="A24566" s="362" t="s">
        <v>24687</v>
      </c>
      <c r="B24566" s="364">
        <v>28.13</v>
      </c>
    </row>
    <row r="24567" spans="1:2">
      <c r="A24567" s="362" t="s">
        <v>24688</v>
      </c>
      <c r="B24567" s="364">
        <v>23.98</v>
      </c>
    </row>
    <row r="24568" spans="1:2">
      <c r="A24568" s="362" t="s">
        <v>24689</v>
      </c>
      <c r="B24568" s="367">
        <v>4216.3500000000004</v>
      </c>
    </row>
    <row r="24569" spans="1:2">
      <c r="A24569" s="362" t="s">
        <v>24690</v>
      </c>
      <c r="B24569" s="364">
        <v>19.36</v>
      </c>
    </row>
    <row r="24570" spans="1:2">
      <c r="A24570" s="362" t="s">
        <v>24691</v>
      </c>
      <c r="B24570" s="364">
        <v>21.64</v>
      </c>
    </row>
    <row r="24571" spans="1:2">
      <c r="A24571" s="362" t="s">
        <v>24692</v>
      </c>
      <c r="B24571" s="364">
        <v>20.67</v>
      </c>
    </row>
    <row r="24572" spans="1:2">
      <c r="A24572" s="362" t="s">
        <v>24693</v>
      </c>
      <c r="B24572" s="364">
        <v>30.7</v>
      </c>
    </row>
    <row r="24573" spans="1:2">
      <c r="A24573" s="362" t="s">
        <v>24694</v>
      </c>
      <c r="B24573" s="364">
        <v>17.91</v>
      </c>
    </row>
    <row r="24574" spans="1:2">
      <c r="A24574" s="362" t="s">
        <v>24695</v>
      </c>
      <c r="B24574" s="364">
        <v>9.73</v>
      </c>
    </row>
    <row r="24575" spans="1:2">
      <c r="A24575" s="362" t="s">
        <v>24696</v>
      </c>
      <c r="B24575" s="364">
        <v>10.44</v>
      </c>
    </row>
    <row r="24576" spans="1:2">
      <c r="A24576" s="362" t="s">
        <v>24697</v>
      </c>
      <c r="B24576" s="364">
        <v>31.11</v>
      </c>
    </row>
    <row r="24577" spans="1:2">
      <c r="A24577" s="362" t="s">
        <v>24698</v>
      </c>
      <c r="B24577" s="364">
        <v>17.010000000000002</v>
      </c>
    </row>
    <row r="24578" spans="1:2">
      <c r="A24578" s="362" t="s">
        <v>24699</v>
      </c>
      <c r="B24578" s="364">
        <v>16.63</v>
      </c>
    </row>
    <row r="24579" spans="1:2">
      <c r="A24579" s="362" t="s">
        <v>24700</v>
      </c>
      <c r="B24579" s="364">
        <v>25.33</v>
      </c>
    </row>
    <row r="24580" spans="1:2">
      <c r="A24580" s="362" t="s">
        <v>24701</v>
      </c>
      <c r="B24580" s="364">
        <v>7.47</v>
      </c>
    </row>
    <row r="24581" spans="1:2">
      <c r="A24581" s="362" t="s">
        <v>24702</v>
      </c>
      <c r="B24581" s="364">
        <v>7.67</v>
      </c>
    </row>
    <row r="24582" spans="1:2">
      <c r="A24582" s="362" t="s">
        <v>24703</v>
      </c>
      <c r="B24582" s="364">
        <v>10.25</v>
      </c>
    </row>
    <row r="24583" spans="1:2">
      <c r="A24583" s="362" t="s">
        <v>24704</v>
      </c>
      <c r="B24583" s="364">
        <v>13.55</v>
      </c>
    </row>
    <row r="24584" spans="1:2">
      <c r="A24584" s="362" t="s">
        <v>24705</v>
      </c>
      <c r="B24584" s="364">
        <v>26.39</v>
      </c>
    </row>
    <row r="24585" spans="1:2">
      <c r="A24585" s="362" t="s">
        <v>24706</v>
      </c>
      <c r="B24585" s="364">
        <v>18.18</v>
      </c>
    </row>
    <row r="24586" spans="1:2">
      <c r="A24586" s="362" t="s">
        <v>24707</v>
      </c>
      <c r="B24586" s="364">
        <v>27.65</v>
      </c>
    </row>
    <row r="24587" spans="1:2">
      <c r="A24587" s="362" t="s">
        <v>24708</v>
      </c>
      <c r="B24587" s="364">
        <v>23.73</v>
      </c>
    </row>
    <row r="24588" spans="1:2">
      <c r="A24588" s="362" t="s">
        <v>24709</v>
      </c>
      <c r="B24588" s="364">
        <v>22.8</v>
      </c>
    </row>
    <row r="24589" spans="1:2">
      <c r="A24589" s="362" t="s">
        <v>24710</v>
      </c>
      <c r="B24589" s="364">
        <v>15.74</v>
      </c>
    </row>
    <row r="24590" spans="1:2">
      <c r="A24590" s="362" t="s">
        <v>24711</v>
      </c>
      <c r="B24590" s="364">
        <v>18.82</v>
      </c>
    </row>
    <row r="24591" spans="1:2">
      <c r="A24591" s="362" t="s">
        <v>24712</v>
      </c>
      <c r="B24591" s="367">
        <v>1150</v>
      </c>
    </row>
    <row r="24592" spans="1:2">
      <c r="A24592" s="362" t="s">
        <v>24713</v>
      </c>
      <c r="B24592" s="364">
        <v>98.01</v>
      </c>
    </row>
    <row r="24593" spans="1:2">
      <c r="A24593" s="362" t="s">
        <v>24714</v>
      </c>
      <c r="B24593" s="364">
        <v>517.36</v>
      </c>
    </row>
    <row r="24594" spans="1:2">
      <c r="A24594" s="362" t="s">
        <v>24715</v>
      </c>
      <c r="B24594" s="364">
        <v>880.86</v>
      </c>
    </row>
    <row r="24595" spans="1:2">
      <c r="A24595" s="362" t="s">
        <v>24716</v>
      </c>
      <c r="B24595" s="364">
        <v>30</v>
      </c>
    </row>
    <row r="24596" spans="1:2">
      <c r="A24596" s="362" t="s">
        <v>24717</v>
      </c>
      <c r="B24596" s="364">
        <v>126.55</v>
      </c>
    </row>
    <row r="24597" spans="1:2">
      <c r="A24597" s="362" t="s">
        <v>24718</v>
      </c>
      <c r="B24597" s="364">
        <v>6.01</v>
      </c>
    </row>
    <row r="24598" spans="1:2">
      <c r="A24598" s="362" t="s">
        <v>24719</v>
      </c>
      <c r="B24598" s="364">
        <v>339.29</v>
      </c>
    </row>
    <row r="24599" spans="1:2">
      <c r="A24599" s="362" t="s">
        <v>24720</v>
      </c>
      <c r="B24599" s="364">
        <v>942.47</v>
      </c>
    </row>
    <row r="24600" spans="1:2">
      <c r="A24600" s="362" t="s">
        <v>24721</v>
      </c>
      <c r="B24600" s="364">
        <v>229</v>
      </c>
    </row>
    <row r="24601" spans="1:2">
      <c r="A24601" s="362" t="s">
        <v>24722</v>
      </c>
      <c r="B24601" s="364">
        <v>232.57</v>
      </c>
    </row>
    <row r="24602" spans="1:2">
      <c r="A24602" s="362" t="s">
        <v>24723</v>
      </c>
      <c r="B24602" s="367">
        <v>1398</v>
      </c>
    </row>
    <row r="24603" spans="1:2">
      <c r="A24603" s="362" t="s">
        <v>24724</v>
      </c>
      <c r="B24603" s="364">
        <v>798.74</v>
      </c>
    </row>
    <row r="24604" spans="1:2">
      <c r="A24604" s="362" t="s">
        <v>24725</v>
      </c>
      <c r="B24604" s="364">
        <v>763.13</v>
      </c>
    </row>
    <row r="24605" spans="1:2">
      <c r="A24605" s="362" t="s">
        <v>22291</v>
      </c>
      <c r="B24605" s="367">
        <v>1264.72</v>
      </c>
    </row>
    <row r="24606" spans="1:2">
      <c r="A24606" s="362" t="s">
        <v>24726</v>
      </c>
      <c r="B24606" s="364">
        <v>808.93</v>
      </c>
    </row>
    <row r="24607" spans="1:2">
      <c r="A24607" s="362" t="s">
        <v>24727</v>
      </c>
      <c r="B24607" s="364">
        <v>450.45</v>
      </c>
    </row>
    <row r="24608" spans="1:2">
      <c r="A24608" s="362" t="s">
        <v>24728</v>
      </c>
      <c r="B24608" s="364">
        <v>580.55999999999995</v>
      </c>
    </row>
    <row r="24609" spans="1:2">
      <c r="A24609" s="362" t="s">
        <v>24729</v>
      </c>
      <c r="B24609" s="364">
        <v>702.92</v>
      </c>
    </row>
    <row r="24610" spans="1:2">
      <c r="A24610" s="362" t="s">
        <v>24730</v>
      </c>
      <c r="B24610" s="367">
        <v>1333.47</v>
      </c>
    </row>
    <row r="24611" spans="1:2">
      <c r="A24611" s="362" t="s">
        <v>24731</v>
      </c>
      <c r="B24611" s="367">
        <v>1690.01</v>
      </c>
    </row>
    <row r="24612" spans="1:2">
      <c r="A24612" s="362" t="s">
        <v>24732</v>
      </c>
      <c r="B24612" s="367">
        <v>1039.06</v>
      </c>
    </row>
    <row r="24613" spans="1:2">
      <c r="A24613" s="362" t="s">
        <v>24733</v>
      </c>
      <c r="B24613" s="367">
        <v>1047.01</v>
      </c>
    </row>
    <row r="24614" spans="1:2">
      <c r="A24614" s="362" t="s">
        <v>24734</v>
      </c>
      <c r="B24614" s="364">
        <v>821.52</v>
      </c>
    </row>
    <row r="24615" spans="1:2">
      <c r="A24615" s="362" t="s">
        <v>24735</v>
      </c>
      <c r="B24615" s="367">
        <v>1823.4</v>
      </c>
    </row>
    <row r="24616" spans="1:2">
      <c r="A24616" s="362" t="s">
        <v>24736</v>
      </c>
      <c r="B24616" s="367">
        <v>1476.54</v>
      </c>
    </row>
    <row r="24617" spans="1:2">
      <c r="A24617" s="362" t="s">
        <v>24737</v>
      </c>
      <c r="B24617" s="364">
        <v>331.71</v>
      </c>
    </row>
    <row r="24618" spans="1:2">
      <c r="A24618" s="362" t="s">
        <v>24738</v>
      </c>
      <c r="B24618" s="364">
        <v>498.8</v>
      </c>
    </row>
    <row r="24619" spans="1:2">
      <c r="A24619" s="362" t="s">
        <v>24739</v>
      </c>
      <c r="B24619" s="364">
        <v>654.12</v>
      </c>
    </row>
    <row r="24620" spans="1:2">
      <c r="A24620" s="362" t="s">
        <v>24740</v>
      </c>
      <c r="B24620" s="364">
        <v>893.74</v>
      </c>
    </row>
    <row r="24621" spans="1:2">
      <c r="A24621" s="362" t="s">
        <v>24741</v>
      </c>
      <c r="B24621" s="364">
        <v>19.05</v>
      </c>
    </row>
    <row r="24622" spans="1:2">
      <c r="A24622" s="362" t="s">
        <v>24742</v>
      </c>
      <c r="B24622" s="367">
        <v>3346.88</v>
      </c>
    </row>
    <row r="24623" spans="1:2">
      <c r="A24623" s="362" t="s">
        <v>24743</v>
      </c>
      <c r="B24623" s="364">
        <v>56.59</v>
      </c>
    </row>
    <row r="24624" spans="1:2">
      <c r="A24624" s="362" t="s">
        <v>24744</v>
      </c>
      <c r="B24624" s="364">
        <v>5.25</v>
      </c>
    </row>
    <row r="24625" spans="1:2">
      <c r="A24625" s="362" t="s">
        <v>24745</v>
      </c>
      <c r="B24625" s="364">
        <v>8.76</v>
      </c>
    </row>
    <row r="24626" spans="1:2">
      <c r="A24626" s="362" t="s">
        <v>24746</v>
      </c>
      <c r="B24626" s="364">
        <v>12.69</v>
      </c>
    </row>
    <row r="24627" spans="1:2">
      <c r="A24627" s="362" t="s">
        <v>24747</v>
      </c>
      <c r="B24627" s="364">
        <v>22.99</v>
      </c>
    </row>
    <row r="24628" spans="1:2">
      <c r="A24628" s="362" t="s">
        <v>24748</v>
      </c>
      <c r="B24628" s="364">
        <v>36.869999999999997</v>
      </c>
    </row>
    <row r="24629" spans="1:2">
      <c r="A24629" s="362" t="s">
        <v>24749</v>
      </c>
      <c r="B24629" s="364">
        <v>80.86</v>
      </c>
    </row>
    <row r="24630" spans="1:2">
      <c r="A24630" s="362" t="s">
        <v>24750</v>
      </c>
      <c r="B24630" s="364">
        <v>216.02</v>
      </c>
    </row>
    <row r="24631" spans="1:2">
      <c r="A24631" s="362" t="s">
        <v>24751</v>
      </c>
      <c r="B24631" s="364">
        <v>252</v>
      </c>
    </row>
    <row r="24632" spans="1:2">
      <c r="A24632" s="362" t="s">
        <v>24752</v>
      </c>
      <c r="B24632" s="364">
        <v>3.97</v>
      </c>
    </row>
    <row r="24633" spans="1:2">
      <c r="A24633" s="362" t="s">
        <v>24753</v>
      </c>
      <c r="B24633" s="364">
        <v>6.29</v>
      </c>
    </row>
    <row r="24634" spans="1:2">
      <c r="A24634" s="362" t="s">
        <v>24754</v>
      </c>
      <c r="B24634" s="364">
        <v>13.26</v>
      </c>
    </row>
    <row r="24635" spans="1:2">
      <c r="A24635" s="362" t="s">
        <v>24755</v>
      </c>
      <c r="B24635" s="364">
        <v>22.99</v>
      </c>
    </row>
    <row r="24636" spans="1:2">
      <c r="A24636" s="362" t="s">
        <v>24756</v>
      </c>
      <c r="B24636" s="364">
        <v>36.869999999999997</v>
      </c>
    </row>
    <row r="24637" spans="1:2">
      <c r="A24637" s="362" t="s">
        <v>24757</v>
      </c>
      <c r="B24637" s="364">
        <v>79.400000000000006</v>
      </c>
    </row>
    <row r="24638" spans="1:2">
      <c r="A24638" s="362" t="s">
        <v>24758</v>
      </c>
      <c r="B24638" s="364">
        <v>210.66</v>
      </c>
    </row>
    <row r="24639" spans="1:2">
      <c r="A24639" s="362" t="s">
        <v>24759</v>
      </c>
      <c r="B24639" s="364">
        <v>244.78</v>
      </c>
    </row>
    <row r="24640" spans="1:2">
      <c r="A24640" s="362" t="s">
        <v>24760</v>
      </c>
      <c r="B24640" s="364">
        <v>3.23</v>
      </c>
    </row>
    <row r="24641" spans="1:2">
      <c r="A24641" s="362" t="s">
        <v>24761</v>
      </c>
      <c r="B24641" s="364">
        <v>5.58</v>
      </c>
    </row>
    <row r="24642" spans="1:2">
      <c r="A24642" s="362" t="s">
        <v>24762</v>
      </c>
      <c r="B24642" s="364">
        <v>20.84</v>
      </c>
    </row>
    <row r="24643" spans="1:2">
      <c r="A24643" s="362" t="s">
        <v>24763</v>
      </c>
      <c r="B24643" s="364">
        <v>6.62</v>
      </c>
    </row>
    <row r="24644" spans="1:2">
      <c r="A24644" s="362" t="s">
        <v>24764</v>
      </c>
      <c r="B24644" s="364">
        <v>5.34</v>
      </c>
    </row>
    <row r="24645" spans="1:2">
      <c r="A24645" s="362" t="s">
        <v>24765</v>
      </c>
      <c r="B24645" s="364">
        <v>13.41</v>
      </c>
    </row>
    <row r="24646" spans="1:2">
      <c r="A24646" s="362" t="s">
        <v>24766</v>
      </c>
      <c r="B24646" s="364">
        <v>21.24</v>
      </c>
    </row>
    <row r="24647" spans="1:2">
      <c r="A24647" s="362" t="s">
        <v>24767</v>
      </c>
      <c r="B24647" s="364">
        <v>27.14</v>
      </c>
    </row>
    <row r="24648" spans="1:2">
      <c r="A24648" s="362" t="s">
        <v>24768</v>
      </c>
      <c r="B24648" s="364">
        <v>1.98</v>
      </c>
    </row>
    <row r="24649" spans="1:2">
      <c r="A24649" s="362" t="s">
        <v>24769</v>
      </c>
      <c r="B24649" s="364">
        <v>2.97</v>
      </c>
    </row>
    <row r="24650" spans="1:2">
      <c r="A24650" s="362" t="s">
        <v>24770</v>
      </c>
      <c r="B24650" s="364">
        <v>5.51</v>
      </c>
    </row>
    <row r="24651" spans="1:2">
      <c r="A24651" s="362" t="s">
        <v>24771</v>
      </c>
      <c r="B24651" s="364">
        <v>189.93</v>
      </c>
    </row>
    <row r="24652" spans="1:2">
      <c r="A24652" s="362" t="s">
        <v>24772</v>
      </c>
      <c r="B24652" s="364">
        <v>2.36</v>
      </c>
    </row>
    <row r="24653" spans="1:2">
      <c r="A24653" s="362" t="s">
        <v>24773</v>
      </c>
      <c r="B24653" s="364">
        <v>3.64</v>
      </c>
    </row>
    <row r="24654" spans="1:2">
      <c r="A24654" s="362" t="s">
        <v>24774</v>
      </c>
      <c r="B24654" s="364">
        <v>5.58</v>
      </c>
    </row>
    <row r="24655" spans="1:2">
      <c r="A24655" s="362" t="s">
        <v>24775</v>
      </c>
      <c r="B24655" s="364">
        <v>10.59</v>
      </c>
    </row>
    <row r="24656" spans="1:2">
      <c r="A24656" s="362" t="s">
        <v>24776</v>
      </c>
      <c r="B24656" s="364">
        <v>21.9</v>
      </c>
    </row>
    <row r="24657" spans="1:2">
      <c r="A24657" s="362" t="s">
        <v>24777</v>
      </c>
      <c r="B24657" s="364">
        <v>32.880000000000003</v>
      </c>
    </row>
    <row r="24658" spans="1:2">
      <c r="A24658" s="362" t="s">
        <v>24778</v>
      </c>
      <c r="B24658" s="364">
        <v>83.09</v>
      </c>
    </row>
    <row r="24659" spans="1:2">
      <c r="A24659" s="362" t="s">
        <v>24779</v>
      </c>
      <c r="B24659" s="364">
        <v>126.64</v>
      </c>
    </row>
    <row r="24660" spans="1:2">
      <c r="A24660" s="362" t="s">
        <v>24780</v>
      </c>
      <c r="B24660" s="364">
        <v>19.84</v>
      </c>
    </row>
    <row r="24661" spans="1:2">
      <c r="A24661" s="362" t="s">
        <v>24781</v>
      </c>
      <c r="B24661" s="364">
        <v>58.14</v>
      </c>
    </row>
    <row r="24662" spans="1:2">
      <c r="A24662" s="362" t="s">
        <v>24782</v>
      </c>
      <c r="B24662" s="364">
        <v>53.06</v>
      </c>
    </row>
    <row r="24663" spans="1:2">
      <c r="A24663" s="362" t="s">
        <v>24783</v>
      </c>
      <c r="B24663" s="364">
        <v>2.81</v>
      </c>
    </row>
    <row r="24664" spans="1:2">
      <c r="A24664" s="362" t="s">
        <v>24784</v>
      </c>
      <c r="B24664" s="364">
        <v>3.18</v>
      </c>
    </row>
    <row r="24665" spans="1:2">
      <c r="A24665" s="362" t="s">
        <v>24785</v>
      </c>
      <c r="B24665" s="364">
        <v>4.7300000000000004</v>
      </c>
    </row>
    <row r="24666" spans="1:2">
      <c r="A24666" s="362" t="s">
        <v>24786</v>
      </c>
      <c r="B24666" s="364">
        <v>16.260000000000002</v>
      </c>
    </row>
    <row r="24667" spans="1:2">
      <c r="A24667" s="362" t="s">
        <v>24787</v>
      </c>
      <c r="B24667" s="364">
        <v>4.1500000000000004</v>
      </c>
    </row>
    <row r="24668" spans="1:2">
      <c r="A24668" s="362" t="s">
        <v>24788</v>
      </c>
      <c r="B24668" s="364">
        <v>5.47</v>
      </c>
    </row>
    <row r="24669" spans="1:2">
      <c r="A24669" s="362" t="s">
        <v>24789</v>
      </c>
      <c r="B24669" s="364">
        <v>17.46</v>
      </c>
    </row>
    <row r="24670" spans="1:2">
      <c r="A24670" s="362" t="s">
        <v>24790</v>
      </c>
      <c r="B24670" s="364">
        <v>6.91</v>
      </c>
    </row>
    <row r="24671" spans="1:2">
      <c r="A24671" s="362" t="s">
        <v>24791</v>
      </c>
      <c r="B24671" s="364">
        <v>3.47</v>
      </c>
    </row>
    <row r="24672" spans="1:2">
      <c r="A24672" s="362" t="s">
        <v>24792</v>
      </c>
      <c r="B24672" s="364">
        <v>8.7799999999999994</v>
      </c>
    </row>
    <row r="24673" spans="1:2">
      <c r="A24673" s="362" t="s">
        <v>24793</v>
      </c>
      <c r="B24673" s="364">
        <v>4.9800000000000004</v>
      </c>
    </row>
    <row r="24674" spans="1:2">
      <c r="A24674" s="362" t="s">
        <v>24794</v>
      </c>
      <c r="B24674" s="364">
        <v>1.08</v>
      </c>
    </row>
    <row r="24675" spans="1:2">
      <c r="A24675" s="362" t="s">
        <v>24795</v>
      </c>
      <c r="B24675" s="364">
        <v>3.79</v>
      </c>
    </row>
    <row r="24676" spans="1:2">
      <c r="A24676" s="362" t="s">
        <v>24796</v>
      </c>
      <c r="B24676" s="364">
        <v>8.06</v>
      </c>
    </row>
    <row r="24677" spans="1:2">
      <c r="A24677" s="362" t="s">
        <v>24797</v>
      </c>
      <c r="B24677" s="364">
        <v>8.68</v>
      </c>
    </row>
    <row r="24678" spans="1:2">
      <c r="A24678" s="362" t="s">
        <v>24798</v>
      </c>
      <c r="B24678" s="364">
        <v>10.29</v>
      </c>
    </row>
    <row r="24679" spans="1:2">
      <c r="A24679" s="362" t="s">
        <v>24799</v>
      </c>
      <c r="B24679" s="364">
        <v>18.82</v>
      </c>
    </row>
    <row r="24680" spans="1:2">
      <c r="A24680" s="362" t="s">
        <v>24800</v>
      </c>
      <c r="B24680" s="364">
        <v>8.5500000000000007</v>
      </c>
    </row>
    <row r="24681" spans="1:2">
      <c r="A24681" s="362" t="s">
        <v>24801</v>
      </c>
      <c r="B24681" s="364">
        <v>60.95</v>
      </c>
    </row>
    <row r="24682" spans="1:2">
      <c r="A24682" s="362" t="s">
        <v>24802</v>
      </c>
      <c r="B24682" s="364">
        <v>2.2200000000000002</v>
      </c>
    </row>
    <row r="24683" spans="1:2">
      <c r="A24683" s="362" t="s">
        <v>24803</v>
      </c>
      <c r="B24683" s="364">
        <v>3.24</v>
      </c>
    </row>
    <row r="24684" spans="1:2">
      <c r="A24684" s="362" t="s">
        <v>24804</v>
      </c>
      <c r="B24684" s="364">
        <v>7.68</v>
      </c>
    </row>
    <row r="24685" spans="1:2">
      <c r="A24685" s="362" t="s">
        <v>24805</v>
      </c>
      <c r="B24685" s="364">
        <v>8.61</v>
      </c>
    </row>
    <row r="24686" spans="1:2">
      <c r="A24686" s="362" t="s">
        <v>24806</v>
      </c>
      <c r="B24686" s="364">
        <v>53.06</v>
      </c>
    </row>
    <row r="24687" spans="1:2">
      <c r="A24687" s="362" t="s">
        <v>24807</v>
      </c>
      <c r="B24687" s="364">
        <v>1.94</v>
      </c>
    </row>
    <row r="24688" spans="1:2">
      <c r="A24688" s="362" t="s">
        <v>24808</v>
      </c>
      <c r="B24688" s="364">
        <v>2.6</v>
      </c>
    </row>
    <row r="24689" spans="1:2">
      <c r="A24689" s="362" t="s">
        <v>24809</v>
      </c>
      <c r="B24689" s="364">
        <v>6.77</v>
      </c>
    </row>
    <row r="24690" spans="1:2">
      <c r="A24690" s="362" t="s">
        <v>24810</v>
      </c>
      <c r="B24690" s="364">
        <v>324.04000000000002</v>
      </c>
    </row>
    <row r="24691" spans="1:2">
      <c r="A24691" s="362" t="s">
        <v>24811</v>
      </c>
      <c r="B24691" s="364">
        <v>0.75</v>
      </c>
    </row>
    <row r="24692" spans="1:2">
      <c r="A24692" s="362" t="s">
        <v>24812</v>
      </c>
      <c r="B24692" s="364">
        <v>1.04</v>
      </c>
    </row>
    <row r="24693" spans="1:2">
      <c r="A24693" s="362" t="s">
        <v>24813</v>
      </c>
      <c r="B24693" s="364">
        <v>3.1</v>
      </c>
    </row>
    <row r="24694" spans="1:2">
      <c r="A24694" s="362" t="s">
        <v>24814</v>
      </c>
      <c r="B24694" s="364">
        <v>7.36</v>
      </c>
    </row>
    <row r="24695" spans="1:2">
      <c r="A24695" s="362" t="s">
        <v>24815</v>
      </c>
      <c r="B24695" s="364">
        <v>7.96</v>
      </c>
    </row>
    <row r="24696" spans="1:2">
      <c r="A24696" s="362" t="s">
        <v>24816</v>
      </c>
      <c r="B24696" s="364">
        <v>34.57</v>
      </c>
    </row>
    <row r="24697" spans="1:2">
      <c r="A24697" s="362" t="s">
        <v>24817</v>
      </c>
      <c r="B24697" s="364">
        <v>153.61000000000001</v>
      </c>
    </row>
    <row r="24698" spans="1:2">
      <c r="A24698" s="362" t="s">
        <v>24818</v>
      </c>
      <c r="B24698" s="364">
        <v>29.57</v>
      </c>
    </row>
    <row r="24699" spans="1:2">
      <c r="A24699" s="362" t="s">
        <v>24819</v>
      </c>
      <c r="B24699" s="364">
        <v>16.86</v>
      </c>
    </row>
    <row r="24700" spans="1:2">
      <c r="A24700" s="362" t="s">
        <v>24820</v>
      </c>
      <c r="B24700" s="364">
        <v>40.42</v>
      </c>
    </row>
    <row r="24701" spans="1:2">
      <c r="A24701" s="362" t="s">
        <v>24821</v>
      </c>
      <c r="B24701" s="364">
        <v>8.57</v>
      </c>
    </row>
    <row r="24702" spans="1:2">
      <c r="A24702" s="362" t="s">
        <v>24822</v>
      </c>
      <c r="B24702" s="364">
        <v>9.3000000000000007</v>
      </c>
    </row>
    <row r="24703" spans="1:2">
      <c r="A24703" s="362" t="s">
        <v>24823</v>
      </c>
      <c r="B24703" s="364">
        <v>20.48</v>
      </c>
    </row>
    <row r="24704" spans="1:2">
      <c r="A24704" s="362" t="s">
        <v>24824</v>
      </c>
      <c r="B24704" s="364">
        <v>19.14</v>
      </c>
    </row>
    <row r="24705" spans="1:2">
      <c r="A24705" s="362" t="s">
        <v>24825</v>
      </c>
      <c r="B24705" s="364">
        <v>50.03</v>
      </c>
    </row>
    <row r="24706" spans="1:2">
      <c r="A24706" s="362" t="s">
        <v>24826</v>
      </c>
      <c r="B24706" s="364">
        <v>14.13</v>
      </c>
    </row>
    <row r="24707" spans="1:2">
      <c r="A24707" s="362" t="s">
        <v>24827</v>
      </c>
      <c r="B24707" s="364">
        <v>21.58</v>
      </c>
    </row>
    <row r="24708" spans="1:2">
      <c r="A24708" s="362" t="s">
        <v>24828</v>
      </c>
      <c r="B24708" s="364">
        <v>25.49</v>
      </c>
    </row>
    <row r="24709" spans="1:2">
      <c r="A24709" s="362" t="s">
        <v>24829</v>
      </c>
      <c r="B24709" s="364">
        <v>28.55</v>
      </c>
    </row>
    <row r="24710" spans="1:2">
      <c r="A24710" s="362" t="s">
        <v>24830</v>
      </c>
      <c r="B24710" s="364">
        <v>9.86</v>
      </c>
    </row>
    <row r="24711" spans="1:2">
      <c r="A24711" s="362" t="s">
        <v>24831</v>
      </c>
      <c r="B24711" s="364">
        <v>22.9</v>
      </c>
    </row>
    <row r="24712" spans="1:2">
      <c r="A24712" s="362" t="s">
        <v>24832</v>
      </c>
      <c r="B24712" s="364">
        <v>30.43</v>
      </c>
    </row>
    <row r="24713" spans="1:2">
      <c r="A24713" s="362" t="s">
        <v>24833</v>
      </c>
      <c r="B24713" s="364">
        <v>80.2</v>
      </c>
    </row>
    <row r="24714" spans="1:2">
      <c r="A24714" s="362" t="s">
        <v>24834</v>
      </c>
      <c r="B24714" s="364">
        <v>162.05000000000001</v>
      </c>
    </row>
    <row r="24715" spans="1:2">
      <c r="A24715" s="362" t="s">
        <v>24835</v>
      </c>
      <c r="B24715" s="364">
        <v>13.11</v>
      </c>
    </row>
    <row r="24716" spans="1:2">
      <c r="A24716" s="362" t="s">
        <v>24836</v>
      </c>
      <c r="B24716" s="364">
        <v>15.21</v>
      </c>
    </row>
    <row r="24717" spans="1:2">
      <c r="A24717" s="362" t="s">
        <v>24837</v>
      </c>
      <c r="B24717" s="364">
        <v>26.41</v>
      </c>
    </row>
    <row r="24718" spans="1:2">
      <c r="A24718" s="362" t="s">
        <v>24838</v>
      </c>
      <c r="B24718" s="364">
        <v>34.840000000000003</v>
      </c>
    </row>
    <row r="24719" spans="1:2">
      <c r="A24719" s="362" t="s">
        <v>24839</v>
      </c>
      <c r="B24719" s="364">
        <v>11.85</v>
      </c>
    </row>
    <row r="24720" spans="1:2">
      <c r="A24720" s="362" t="s">
        <v>24840</v>
      </c>
      <c r="B24720" s="364">
        <v>16.440000000000001</v>
      </c>
    </row>
    <row r="24721" spans="1:2">
      <c r="A24721" s="362" t="s">
        <v>24841</v>
      </c>
      <c r="B24721" s="364">
        <v>20.65</v>
      </c>
    </row>
    <row r="24722" spans="1:2">
      <c r="A24722" s="362" t="s">
        <v>24842</v>
      </c>
      <c r="B24722" s="364">
        <v>36.32</v>
      </c>
    </row>
    <row r="24723" spans="1:2">
      <c r="A24723" s="362" t="s">
        <v>24843</v>
      </c>
      <c r="B24723" s="364">
        <v>11.57</v>
      </c>
    </row>
    <row r="24724" spans="1:2">
      <c r="A24724" s="362" t="s">
        <v>24844</v>
      </c>
      <c r="B24724" s="364">
        <v>12.43</v>
      </c>
    </row>
    <row r="24725" spans="1:2">
      <c r="A24725" s="362" t="s">
        <v>24845</v>
      </c>
      <c r="B24725" s="364">
        <v>17.75</v>
      </c>
    </row>
    <row r="24726" spans="1:2">
      <c r="A24726" s="362" t="s">
        <v>24846</v>
      </c>
      <c r="B24726" s="364">
        <v>18.989999999999998</v>
      </c>
    </row>
    <row r="24727" spans="1:2">
      <c r="A24727" s="362" t="s">
        <v>24847</v>
      </c>
      <c r="B24727" s="364">
        <v>14.63</v>
      </c>
    </row>
    <row r="24728" spans="1:2">
      <c r="A24728" s="362" t="s">
        <v>24848</v>
      </c>
      <c r="B24728" s="364">
        <v>20.85</v>
      </c>
    </row>
    <row r="24729" spans="1:2">
      <c r="A24729" s="362" t="s">
        <v>24849</v>
      </c>
      <c r="B24729" s="364">
        <v>19.149999999999999</v>
      </c>
    </row>
    <row r="24730" spans="1:2">
      <c r="A24730" s="362" t="s">
        <v>24850</v>
      </c>
      <c r="B24730" s="364">
        <v>23.96</v>
      </c>
    </row>
    <row r="24731" spans="1:2">
      <c r="A24731" s="362" t="s">
        <v>24851</v>
      </c>
      <c r="B24731" s="364">
        <v>21.05</v>
      </c>
    </row>
    <row r="24732" spans="1:2">
      <c r="A24732" s="362" t="s">
        <v>24852</v>
      </c>
      <c r="B24732" s="364">
        <v>37.32</v>
      </c>
    </row>
    <row r="24733" spans="1:2">
      <c r="A24733" s="362" t="s">
        <v>24853</v>
      </c>
      <c r="B24733" s="364">
        <v>27.58</v>
      </c>
    </row>
    <row r="24734" spans="1:2">
      <c r="A24734" s="362" t="s">
        <v>24854</v>
      </c>
      <c r="B24734" s="364">
        <v>46.88</v>
      </c>
    </row>
    <row r="24735" spans="1:2">
      <c r="A24735" s="362" t="s">
        <v>24855</v>
      </c>
      <c r="B24735" s="364">
        <v>11.8</v>
      </c>
    </row>
    <row r="24736" spans="1:2">
      <c r="A24736" s="362" t="s">
        <v>24856</v>
      </c>
      <c r="B24736" s="364">
        <v>11.92</v>
      </c>
    </row>
    <row r="24737" spans="1:2">
      <c r="A24737" s="362" t="s">
        <v>24857</v>
      </c>
      <c r="B24737" s="364">
        <v>17.62</v>
      </c>
    </row>
    <row r="24738" spans="1:2">
      <c r="A24738" s="362" t="s">
        <v>24858</v>
      </c>
      <c r="B24738" s="364">
        <v>18.850000000000001</v>
      </c>
    </row>
    <row r="24739" spans="1:2">
      <c r="A24739" s="362" t="s">
        <v>24859</v>
      </c>
      <c r="B24739" s="364">
        <v>20.190000000000001</v>
      </c>
    </row>
    <row r="24740" spans="1:2">
      <c r="A24740" s="362" t="s">
        <v>24860</v>
      </c>
      <c r="B24740" s="364">
        <v>24.61</v>
      </c>
    </row>
    <row r="24741" spans="1:2">
      <c r="A24741" s="362" t="s">
        <v>24861</v>
      </c>
      <c r="B24741" s="364">
        <v>36.590000000000003</v>
      </c>
    </row>
    <row r="24742" spans="1:2">
      <c r="A24742" s="362" t="s">
        <v>24862</v>
      </c>
      <c r="B24742" s="364">
        <v>18.91</v>
      </c>
    </row>
    <row r="24743" spans="1:2">
      <c r="A24743" s="362" t="s">
        <v>24863</v>
      </c>
      <c r="B24743" s="364">
        <v>23.9</v>
      </c>
    </row>
    <row r="24744" spans="1:2">
      <c r="A24744" s="362" t="s">
        <v>24864</v>
      </c>
      <c r="B24744" s="364">
        <v>83.15</v>
      </c>
    </row>
    <row r="24745" spans="1:2">
      <c r="A24745" s="362" t="s">
        <v>24865</v>
      </c>
      <c r="B24745" s="364">
        <v>4.75</v>
      </c>
    </row>
    <row r="24746" spans="1:2">
      <c r="A24746" s="362" t="s">
        <v>24866</v>
      </c>
      <c r="B24746" s="364">
        <v>7.36</v>
      </c>
    </row>
    <row r="24747" spans="1:2">
      <c r="A24747" s="362" t="s">
        <v>24867</v>
      </c>
      <c r="B24747" s="364">
        <v>17.16</v>
      </c>
    </row>
    <row r="24748" spans="1:2">
      <c r="A24748" s="362" t="s">
        <v>24868</v>
      </c>
      <c r="B24748" s="364">
        <v>32.24</v>
      </c>
    </row>
    <row r="24749" spans="1:2">
      <c r="A24749" s="362" t="s">
        <v>24869</v>
      </c>
      <c r="B24749" s="364">
        <v>107.12</v>
      </c>
    </row>
    <row r="24750" spans="1:2">
      <c r="A24750" s="362" t="s">
        <v>24870</v>
      </c>
      <c r="B24750" s="364">
        <v>6.11</v>
      </c>
    </row>
    <row r="24751" spans="1:2">
      <c r="A24751" s="362" t="s">
        <v>24871</v>
      </c>
      <c r="B24751" s="364">
        <v>9.15</v>
      </c>
    </row>
    <row r="24752" spans="1:2">
      <c r="A24752" s="362" t="s">
        <v>24872</v>
      </c>
      <c r="B24752" s="364">
        <v>20.59</v>
      </c>
    </row>
    <row r="24753" spans="1:2">
      <c r="A24753" s="362" t="s">
        <v>24873</v>
      </c>
      <c r="B24753" s="364">
        <v>296.33999999999997</v>
      </c>
    </row>
    <row r="24754" spans="1:2">
      <c r="A24754" s="362" t="s">
        <v>24874</v>
      </c>
      <c r="B24754" s="364">
        <v>1.26</v>
      </c>
    </row>
    <row r="24755" spans="1:2">
      <c r="A24755" s="362" t="s">
        <v>24875</v>
      </c>
      <c r="B24755" s="364">
        <v>2.12</v>
      </c>
    </row>
    <row r="24756" spans="1:2">
      <c r="A24756" s="362" t="s">
        <v>24876</v>
      </c>
      <c r="B24756" s="364">
        <v>6.15</v>
      </c>
    </row>
    <row r="24757" spans="1:2">
      <c r="A24757" s="362" t="s">
        <v>24877</v>
      </c>
      <c r="B24757" s="364">
        <v>8.75</v>
      </c>
    </row>
    <row r="24758" spans="1:2">
      <c r="A24758" s="362" t="s">
        <v>24878</v>
      </c>
      <c r="B24758" s="364">
        <v>10.47</v>
      </c>
    </row>
    <row r="24759" spans="1:2">
      <c r="A24759" s="362" t="s">
        <v>24879</v>
      </c>
      <c r="B24759" s="364">
        <v>40.56</v>
      </c>
    </row>
    <row r="24760" spans="1:2">
      <c r="A24760" s="362" t="s">
        <v>24880</v>
      </c>
      <c r="B24760" s="364">
        <v>93.21</v>
      </c>
    </row>
    <row r="24761" spans="1:2">
      <c r="A24761" s="362" t="s">
        <v>24881</v>
      </c>
      <c r="B24761" s="364">
        <v>110.58</v>
      </c>
    </row>
    <row r="24762" spans="1:2">
      <c r="A24762" s="362" t="s">
        <v>24882</v>
      </c>
      <c r="B24762" s="364">
        <v>129.75</v>
      </c>
    </row>
    <row r="24763" spans="1:2">
      <c r="A24763" s="362" t="s">
        <v>24883</v>
      </c>
      <c r="B24763" s="364">
        <v>11.29</v>
      </c>
    </row>
    <row r="24764" spans="1:2">
      <c r="A24764" s="362" t="s">
        <v>24884</v>
      </c>
      <c r="B24764" s="364">
        <v>16.8</v>
      </c>
    </row>
    <row r="24765" spans="1:2">
      <c r="A24765" s="362" t="s">
        <v>24885</v>
      </c>
      <c r="B24765" s="364">
        <v>21.71</v>
      </c>
    </row>
    <row r="24766" spans="1:2">
      <c r="A24766" s="362" t="s">
        <v>24886</v>
      </c>
      <c r="B24766" s="364">
        <v>26.84</v>
      </c>
    </row>
    <row r="24767" spans="1:2">
      <c r="A24767" s="362" t="s">
        <v>24887</v>
      </c>
      <c r="B24767" s="364">
        <v>25.51</v>
      </c>
    </row>
    <row r="24768" spans="1:2">
      <c r="A24768" s="362" t="s">
        <v>24888</v>
      </c>
      <c r="B24768" s="364">
        <v>31.89</v>
      </c>
    </row>
    <row r="24769" spans="1:2">
      <c r="A24769" s="362" t="s">
        <v>24889</v>
      </c>
      <c r="B24769" s="364">
        <v>62.48</v>
      </c>
    </row>
    <row r="24770" spans="1:2">
      <c r="A24770" s="362" t="s">
        <v>24890</v>
      </c>
      <c r="B24770" s="364">
        <v>58.7</v>
      </c>
    </row>
    <row r="24771" spans="1:2">
      <c r="A24771" s="362" t="s">
        <v>24891</v>
      </c>
      <c r="B24771" s="364">
        <v>18.05</v>
      </c>
    </row>
    <row r="24772" spans="1:2">
      <c r="A24772" s="362" t="s">
        <v>24892</v>
      </c>
      <c r="B24772" s="364">
        <v>28.79</v>
      </c>
    </row>
    <row r="24773" spans="1:2">
      <c r="A24773" s="362" t="s">
        <v>24893</v>
      </c>
      <c r="B24773" s="364">
        <v>12.33</v>
      </c>
    </row>
    <row r="24774" spans="1:2">
      <c r="A24774" s="362" t="s">
        <v>24894</v>
      </c>
      <c r="B24774" s="364">
        <v>61.29</v>
      </c>
    </row>
    <row r="24775" spans="1:2">
      <c r="A24775" s="362" t="s">
        <v>24895</v>
      </c>
      <c r="B24775" s="364">
        <v>102.97</v>
      </c>
    </row>
    <row r="24776" spans="1:2">
      <c r="A24776" s="362" t="s">
        <v>24896</v>
      </c>
      <c r="B24776" s="364">
        <v>40.83</v>
      </c>
    </row>
    <row r="24777" spans="1:2">
      <c r="A24777" s="362" t="s">
        <v>24897</v>
      </c>
      <c r="B24777" s="364">
        <v>20.23</v>
      </c>
    </row>
    <row r="24778" spans="1:2">
      <c r="A24778" s="362" t="s">
        <v>24898</v>
      </c>
      <c r="B24778" s="364">
        <v>22.46</v>
      </c>
    </row>
    <row r="24779" spans="1:2">
      <c r="A24779" s="362" t="s">
        <v>24899</v>
      </c>
      <c r="B24779" s="364">
        <v>6.58</v>
      </c>
    </row>
    <row r="24780" spans="1:2">
      <c r="A24780" s="362" t="s">
        <v>24900</v>
      </c>
      <c r="B24780" s="364">
        <v>8.17</v>
      </c>
    </row>
    <row r="24781" spans="1:2">
      <c r="A24781" s="362" t="s">
        <v>24901</v>
      </c>
      <c r="B24781" s="364">
        <v>8.8000000000000007</v>
      </c>
    </row>
    <row r="24782" spans="1:2">
      <c r="A24782" s="362" t="s">
        <v>24902</v>
      </c>
      <c r="B24782" s="364">
        <v>11.76</v>
      </c>
    </row>
    <row r="24783" spans="1:2">
      <c r="A24783" s="362" t="s">
        <v>24903</v>
      </c>
      <c r="B24783" s="364">
        <v>138.31</v>
      </c>
    </row>
    <row r="24784" spans="1:2">
      <c r="A24784" s="362" t="s">
        <v>24904</v>
      </c>
      <c r="B24784" s="364">
        <v>60.75</v>
      </c>
    </row>
    <row r="24785" spans="1:2">
      <c r="A24785" s="362" t="s">
        <v>24905</v>
      </c>
      <c r="B24785" s="364">
        <v>56.74</v>
      </c>
    </row>
    <row r="24786" spans="1:2">
      <c r="A24786" s="362" t="s">
        <v>24906</v>
      </c>
      <c r="B24786" s="364">
        <v>161.01</v>
      </c>
    </row>
    <row r="24787" spans="1:2">
      <c r="A24787" s="362" t="s">
        <v>24907</v>
      </c>
      <c r="B24787" s="364">
        <v>181.57</v>
      </c>
    </row>
    <row r="24788" spans="1:2">
      <c r="A24788" s="362" t="s">
        <v>24908</v>
      </c>
      <c r="B24788" s="364">
        <v>7.23</v>
      </c>
    </row>
    <row r="24789" spans="1:2">
      <c r="A24789" s="362" t="s">
        <v>24909</v>
      </c>
      <c r="B24789" s="364">
        <v>12.69</v>
      </c>
    </row>
    <row r="24790" spans="1:2">
      <c r="A24790" s="362" t="s">
        <v>24910</v>
      </c>
      <c r="B24790" s="364">
        <v>38.83</v>
      </c>
    </row>
    <row r="24791" spans="1:2">
      <c r="A24791" s="362" t="s">
        <v>24911</v>
      </c>
      <c r="B24791" s="364">
        <v>16.84</v>
      </c>
    </row>
    <row r="24792" spans="1:2">
      <c r="A24792" s="362" t="s">
        <v>24912</v>
      </c>
      <c r="B24792" s="364">
        <v>24.27</v>
      </c>
    </row>
    <row r="24793" spans="1:2">
      <c r="A24793" s="362" t="s">
        <v>24913</v>
      </c>
      <c r="B24793" s="364">
        <v>9.17</v>
      </c>
    </row>
    <row r="24794" spans="1:2">
      <c r="A24794" s="362" t="s">
        <v>24914</v>
      </c>
      <c r="B24794" s="364">
        <v>13.49</v>
      </c>
    </row>
    <row r="24795" spans="1:2">
      <c r="A24795" s="362" t="s">
        <v>24915</v>
      </c>
      <c r="B24795" s="364">
        <v>17.170000000000002</v>
      </c>
    </row>
    <row r="24796" spans="1:2">
      <c r="A24796" s="362" t="s">
        <v>24916</v>
      </c>
      <c r="B24796" s="364">
        <v>22.41</v>
      </c>
    </row>
    <row r="24797" spans="1:2">
      <c r="A24797" s="362" t="s">
        <v>24917</v>
      </c>
      <c r="B24797" s="364">
        <v>3.79</v>
      </c>
    </row>
    <row r="24798" spans="1:2">
      <c r="A24798" s="362" t="s">
        <v>24918</v>
      </c>
      <c r="B24798" s="364">
        <v>1.59</v>
      </c>
    </row>
    <row r="24799" spans="1:2">
      <c r="A24799" s="362" t="s">
        <v>24919</v>
      </c>
      <c r="B24799" s="364">
        <v>137.44</v>
      </c>
    </row>
    <row r="24800" spans="1:2">
      <c r="A24800" s="362" t="s">
        <v>24920</v>
      </c>
      <c r="B24800" s="364">
        <v>284.68</v>
      </c>
    </row>
    <row r="24801" spans="1:2">
      <c r="A24801" s="362" t="s">
        <v>24921</v>
      </c>
      <c r="B24801" s="364">
        <v>796.51</v>
      </c>
    </row>
    <row r="24802" spans="1:2">
      <c r="A24802" s="362" t="s">
        <v>24922</v>
      </c>
      <c r="B24802" s="367">
        <v>1199.57</v>
      </c>
    </row>
    <row r="24803" spans="1:2">
      <c r="A24803" s="362" t="s">
        <v>24923</v>
      </c>
      <c r="B24803" s="367">
        <v>1670.96</v>
      </c>
    </row>
    <row r="24804" spans="1:2">
      <c r="A24804" s="362" t="s">
        <v>24924</v>
      </c>
      <c r="B24804" s="364">
        <v>677.08</v>
      </c>
    </row>
    <row r="24805" spans="1:2">
      <c r="A24805" s="362" t="s">
        <v>24925</v>
      </c>
      <c r="B24805" s="364">
        <v>847.7</v>
      </c>
    </row>
    <row r="24806" spans="1:2">
      <c r="A24806" s="362" t="s">
        <v>24926</v>
      </c>
      <c r="B24806" s="367">
        <v>1175.73</v>
      </c>
    </row>
    <row r="24807" spans="1:2">
      <c r="A24807" s="362" t="s">
        <v>24927</v>
      </c>
      <c r="B24807" s="367">
        <v>1552.95</v>
      </c>
    </row>
    <row r="24808" spans="1:2">
      <c r="A24808" s="362" t="s">
        <v>24928</v>
      </c>
      <c r="B24808" s="364">
        <v>464.32</v>
      </c>
    </row>
    <row r="24809" spans="1:2">
      <c r="A24809" s="362" t="s">
        <v>24929</v>
      </c>
      <c r="B24809" s="364">
        <v>538.59</v>
      </c>
    </row>
    <row r="24810" spans="1:2">
      <c r="A24810" s="362" t="s">
        <v>24930</v>
      </c>
      <c r="B24810" s="364">
        <v>591.57000000000005</v>
      </c>
    </row>
    <row r="24811" spans="1:2">
      <c r="A24811" s="362" t="s">
        <v>24931</v>
      </c>
      <c r="B24811" s="364">
        <v>88.57</v>
      </c>
    </row>
    <row r="24812" spans="1:2">
      <c r="A24812" s="362" t="s">
        <v>24932</v>
      </c>
      <c r="B24812" s="364">
        <v>131.78</v>
      </c>
    </row>
    <row r="24813" spans="1:2">
      <c r="A24813" s="362" t="s">
        <v>24933</v>
      </c>
      <c r="B24813" s="364">
        <v>495.94</v>
      </c>
    </row>
    <row r="24814" spans="1:2">
      <c r="A24814" s="362" t="s">
        <v>24934</v>
      </c>
      <c r="B24814" s="364">
        <v>410.3</v>
      </c>
    </row>
    <row r="24815" spans="1:2">
      <c r="A24815" s="362" t="s">
        <v>24935</v>
      </c>
      <c r="B24815" s="364">
        <v>1.4</v>
      </c>
    </row>
    <row r="24816" spans="1:2">
      <c r="A24816" s="362" t="s">
        <v>24936</v>
      </c>
      <c r="B24816" s="364">
        <v>1.32</v>
      </c>
    </row>
    <row r="24817" spans="1:2">
      <c r="A24817" s="362" t="s">
        <v>24937</v>
      </c>
      <c r="B24817" s="364">
        <v>2.0699999999999998</v>
      </c>
    </row>
    <row r="24818" spans="1:2">
      <c r="A24818" s="362" t="s">
        <v>24938</v>
      </c>
      <c r="B24818" s="364">
        <v>312.67</v>
      </c>
    </row>
    <row r="24819" spans="1:2">
      <c r="A24819" s="362" t="s">
        <v>24939</v>
      </c>
      <c r="B24819" s="364">
        <v>110.03</v>
      </c>
    </row>
    <row r="24820" spans="1:2">
      <c r="A24820" s="362" t="s">
        <v>24940</v>
      </c>
      <c r="B24820" s="364">
        <v>102.61</v>
      </c>
    </row>
    <row r="24821" spans="1:2">
      <c r="A24821" s="362" t="s">
        <v>24941</v>
      </c>
      <c r="B24821" s="364">
        <v>112.51</v>
      </c>
    </row>
    <row r="24822" spans="1:2">
      <c r="A24822" s="362" t="s">
        <v>24942</v>
      </c>
      <c r="B24822" s="364">
        <v>191.95</v>
      </c>
    </row>
    <row r="24823" spans="1:2">
      <c r="A24823" s="362" t="s">
        <v>24943</v>
      </c>
      <c r="B24823" s="364">
        <v>165.18</v>
      </c>
    </row>
    <row r="24824" spans="1:2">
      <c r="A24824" s="362" t="s">
        <v>24944</v>
      </c>
      <c r="B24824" s="364">
        <v>226.52</v>
      </c>
    </row>
    <row r="24825" spans="1:2">
      <c r="A24825" s="362" t="s">
        <v>24945</v>
      </c>
      <c r="B24825" s="364">
        <v>225.76</v>
      </c>
    </row>
    <row r="24826" spans="1:2">
      <c r="A24826" s="362" t="s">
        <v>24946</v>
      </c>
      <c r="B24826" s="364">
        <v>157.12</v>
      </c>
    </row>
    <row r="24827" spans="1:2">
      <c r="A24827" s="362" t="s">
        <v>24947</v>
      </c>
      <c r="B24827" s="364">
        <v>68</v>
      </c>
    </row>
    <row r="24828" spans="1:2">
      <c r="A24828" s="362" t="s">
        <v>24948</v>
      </c>
      <c r="B24828" s="364">
        <v>24.59</v>
      </c>
    </row>
    <row r="24829" spans="1:2">
      <c r="A24829" s="362" t="s">
        <v>24949</v>
      </c>
      <c r="B24829" s="364">
        <v>657.7</v>
      </c>
    </row>
    <row r="24830" spans="1:2">
      <c r="A24830" s="362" t="s">
        <v>24950</v>
      </c>
      <c r="B24830" s="364">
        <v>536.78</v>
      </c>
    </row>
    <row r="24831" spans="1:2">
      <c r="A24831" s="362" t="s">
        <v>24951</v>
      </c>
      <c r="B24831" s="364">
        <v>657.7</v>
      </c>
    </row>
    <row r="24832" spans="1:2">
      <c r="A24832" s="362" t="s">
        <v>24952</v>
      </c>
      <c r="B24832" s="364">
        <v>545.57000000000005</v>
      </c>
    </row>
    <row r="24833" spans="1:2">
      <c r="A24833" s="362" t="s">
        <v>24953</v>
      </c>
      <c r="B24833" s="364">
        <v>657.7</v>
      </c>
    </row>
    <row r="24834" spans="1:2">
      <c r="A24834" s="362" t="s">
        <v>24954</v>
      </c>
      <c r="B24834" s="364">
        <v>554.82000000000005</v>
      </c>
    </row>
    <row r="24835" spans="1:2">
      <c r="A24835" s="362" t="s">
        <v>24955</v>
      </c>
      <c r="B24835" s="364">
        <v>826.75</v>
      </c>
    </row>
    <row r="24836" spans="1:2">
      <c r="A24836" s="362" t="s">
        <v>24956</v>
      </c>
      <c r="B24836" s="364">
        <v>593.66999999999996</v>
      </c>
    </row>
    <row r="24837" spans="1:2">
      <c r="A24837" s="362" t="s">
        <v>24957</v>
      </c>
      <c r="B24837" s="364">
        <v>668.99</v>
      </c>
    </row>
    <row r="24838" spans="1:2">
      <c r="A24838" s="362" t="s">
        <v>24958</v>
      </c>
      <c r="B24838" s="364">
        <v>735.89</v>
      </c>
    </row>
    <row r="24839" spans="1:2">
      <c r="A24839" s="362" t="s">
        <v>24959</v>
      </c>
      <c r="B24839" s="364">
        <v>851.96</v>
      </c>
    </row>
    <row r="24840" spans="1:2">
      <c r="A24840" s="362" t="s">
        <v>24960</v>
      </c>
      <c r="B24840" s="364">
        <v>769.54</v>
      </c>
    </row>
    <row r="24841" spans="1:2">
      <c r="A24841" s="362" t="s">
        <v>24961</v>
      </c>
      <c r="B24841" s="364">
        <v>913.81</v>
      </c>
    </row>
    <row r="24842" spans="1:2">
      <c r="A24842" s="362" t="s">
        <v>24962</v>
      </c>
      <c r="B24842" s="364">
        <v>997.04</v>
      </c>
    </row>
    <row r="24843" spans="1:2">
      <c r="A24843" s="362" t="s">
        <v>24963</v>
      </c>
      <c r="B24843" s="367">
        <v>1229.68</v>
      </c>
    </row>
    <row r="24844" spans="1:2">
      <c r="A24844" s="362" t="s">
        <v>24964</v>
      </c>
      <c r="B24844" s="364">
        <v>969.25</v>
      </c>
    </row>
    <row r="24845" spans="1:2">
      <c r="A24845" s="362" t="s">
        <v>24965</v>
      </c>
      <c r="B24845" s="367">
        <v>1024.04</v>
      </c>
    </row>
    <row r="24846" spans="1:2">
      <c r="A24846" s="362" t="s">
        <v>24966</v>
      </c>
      <c r="B24846" s="367">
        <v>1247.1400000000001</v>
      </c>
    </row>
    <row r="24847" spans="1:2">
      <c r="A24847" s="362" t="s">
        <v>24967</v>
      </c>
      <c r="B24847" s="367">
        <v>1029.83</v>
      </c>
    </row>
    <row r="24848" spans="1:2">
      <c r="A24848" s="362" t="s">
        <v>24968</v>
      </c>
      <c r="B24848" s="364">
        <v>65.180000000000007</v>
      </c>
    </row>
    <row r="24849" spans="1:2">
      <c r="A24849" s="362" t="s">
        <v>24969</v>
      </c>
      <c r="B24849" s="364">
        <v>60.5</v>
      </c>
    </row>
    <row r="24850" spans="1:2">
      <c r="A24850" s="362" t="s">
        <v>24970</v>
      </c>
      <c r="B24850" s="364">
        <v>60.86</v>
      </c>
    </row>
    <row r="24851" spans="1:2">
      <c r="A24851" s="362" t="s">
        <v>24971</v>
      </c>
      <c r="B24851" s="364">
        <v>77.14</v>
      </c>
    </row>
    <row r="24852" spans="1:2">
      <c r="A24852" s="362" t="s">
        <v>24972</v>
      </c>
      <c r="B24852" s="364">
        <v>59.76</v>
      </c>
    </row>
    <row r="24853" spans="1:2">
      <c r="A24853" s="362" t="s">
        <v>24973</v>
      </c>
      <c r="B24853" s="364">
        <v>53.95</v>
      </c>
    </row>
    <row r="24854" spans="1:2">
      <c r="A24854" s="362" t="s">
        <v>24974</v>
      </c>
      <c r="B24854" s="364">
        <v>56.23</v>
      </c>
    </row>
    <row r="24855" spans="1:2">
      <c r="A24855" s="362" t="s">
        <v>24975</v>
      </c>
      <c r="B24855" s="364">
        <v>60.64</v>
      </c>
    </row>
    <row r="24856" spans="1:2">
      <c r="A24856" s="362" t="s">
        <v>24976</v>
      </c>
      <c r="B24856" s="364">
        <v>56.04</v>
      </c>
    </row>
    <row r="24857" spans="1:2">
      <c r="A24857" s="362" t="s">
        <v>24977</v>
      </c>
      <c r="B24857" s="364">
        <v>61.68</v>
      </c>
    </row>
    <row r="24858" spans="1:2">
      <c r="A24858" s="362" t="s">
        <v>24978</v>
      </c>
      <c r="B24858" s="364">
        <v>64.819999999999993</v>
      </c>
    </row>
    <row r="24859" spans="1:2">
      <c r="A24859" s="362" t="s">
        <v>24979</v>
      </c>
      <c r="B24859" s="364">
        <v>67.959999999999994</v>
      </c>
    </row>
    <row r="24860" spans="1:2">
      <c r="A24860" s="362" t="s">
        <v>24980</v>
      </c>
      <c r="B24860" s="364">
        <v>78.41</v>
      </c>
    </row>
    <row r="24861" spans="1:2">
      <c r="A24861" s="362" t="s">
        <v>24981</v>
      </c>
      <c r="B24861" s="364">
        <v>61.68</v>
      </c>
    </row>
    <row r="24862" spans="1:2">
      <c r="A24862" s="362" t="s">
        <v>24982</v>
      </c>
      <c r="B24862" s="364">
        <v>447.49</v>
      </c>
    </row>
    <row r="24863" spans="1:2">
      <c r="A24863" s="362" t="s">
        <v>24983</v>
      </c>
      <c r="B24863" s="364">
        <v>762.72</v>
      </c>
    </row>
    <row r="24864" spans="1:2">
      <c r="A24864" s="362" t="s">
        <v>24984</v>
      </c>
      <c r="B24864" s="364">
        <v>81.34</v>
      </c>
    </row>
    <row r="24865" spans="1:2">
      <c r="A24865" s="362" t="s">
        <v>24985</v>
      </c>
      <c r="B24865" s="364">
        <v>94.97</v>
      </c>
    </row>
    <row r="24866" spans="1:2">
      <c r="A24866" s="362" t="s">
        <v>24986</v>
      </c>
      <c r="B24866" s="364">
        <v>54.32</v>
      </c>
    </row>
    <row r="24867" spans="1:2">
      <c r="A24867" s="362" t="s">
        <v>24987</v>
      </c>
      <c r="B24867" s="364">
        <v>28.94</v>
      </c>
    </row>
    <row r="24868" spans="1:2">
      <c r="A24868" s="362" t="s">
        <v>24988</v>
      </c>
      <c r="B24868" s="364">
        <v>38.909999999999997</v>
      </c>
    </row>
    <row r="24869" spans="1:2">
      <c r="A24869" s="362" t="s">
        <v>24989</v>
      </c>
      <c r="B24869" s="364">
        <v>72.709999999999994</v>
      </c>
    </row>
    <row r="24870" spans="1:2">
      <c r="A24870" s="362" t="s">
        <v>24990</v>
      </c>
      <c r="B24870" s="364">
        <v>215.39</v>
      </c>
    </row>
    <row r="24871" spans="1:2">
      <c r="A24871" s="362" t="s">
        <v>24991</v>
      </c>
      <c r="B24871" s="364">
        <v>16.04</v>
      </c>
    </row>
    <row r="24872" spans="1:2">
      <c r="A24872" s="362" t="s">
        <v>24992</v>
      </c>
      <c r="B24872" s="364">
        <v>14.96</v>
      </c>
    </row>
    <row r="24873" spans="1:2">
      <c r="A24873" s="362" t="s">
        <v>24993</v>
      </c>
      <c r="B24873" s="364">
        <v>18.3</v>
      </c>
    </row>
    <row r="24874" spans="1:2">
      <c r="A24874" s="362" t="s">
        <v>24994</v>
      </c>
      <c r="B24874" s="364">
        <v>61.78</v>
      </c>
    </row>
    <row r="24875" spans="1:2">
      <c r="A24875" s="362" t="s">
        <v>24995</v>
      </c>
      <c r="B24875" s="364">
        <v>111.79</v>
      </c>
    </row>
    <row r="24876" spans="1:2">
      <c r="A24876" s="362" t="s">
        <v>24996</v>
      </c>
      <c r="B24876" s="364">
        <v>9.7799999999999994</v>
      </c>
    </row>
    <row r="24877" spans="1:2">
      <c r="A24877" s="362" t="s">
        <v>24997</v>
      </c>
      <c r="B24877" s="364">
        <v>12.74</v>
      </c>
    </row>
    <row r="24878" spans="1:2">
      <c r="A24878" s="362" t="s">
        <v>24998</v>
      </c>
      <c r="B24878" s="364">
        <v>9.56</v>
      </c>
    </row>
    <row r="24879" spans="1:2">
      <c r="A24879" s="362" t="s">
        <v>24999</v>
      </c>
      <c r="B24879" s="364">
        <v>10.14</v>
      </c>
    </row>
    <row r="24880" spans="1:2">
      <c r="A24880" s="362" t="s">
        <v>25000</v>
      </c>
      <c r="B24880" s="364">
        <v>9.82</v>
      </c>
    </row>
    <row r="24881" spans="1:2">
      <c r="A24881" s="362" t="s">
        <v>25001</v>
      </c>
      <c r="B24881" s="364">
        <v>15.32</v>
      </c>
    </row>
    <row r="24882" spans="1:2">
      <c r="A24882" s="362" t="s">
        <v>25002</v>
      </c>
      <c r="B24882" s="364">
        <v>10.68</v>
      </c>
    </row>
    <row r="24883" spans="1:2">
      <c r="A24883" s="362" t="s">
        <v>25003</v>
      </c>
      <c r="B24883" s="364">
        <v>7.99</v>
      </c>
    </row>
    <row r="24884" spans="1:2">
      <c r="A24884" s="362" t="s">
        <v>25004</v>
      </c>
      <c r="B24884" s="364">
        <v>6.94</v>
      </c>
    </row>
    <row r="24885" spans="1:2">
      <c r="A24885" s="362" t="s">
        <v>25005</v>
      </c>
      <c r="B24885" s="364">
        <v>55.9</v>
      </c>
    </row>
    <row r="24886" spans="1:2">
      <c r="A24886" s="362" t="s">
        <v>25006</v>
      </c>
      <c r="B24886" s="364">
        <v>64.64</v>
      </c>
    </row>
    <row r="24887" spans="1:2">
      <c r="A24887" s="362" t="s">
        <v>25007</v>
      </c>
      <c r="B24887" s="364">
        <v>75.37</v>
      </c>
    </row>
    <row r="24888" spans="1:2">
      <c r="A24888" s="362" t="s">
        <v>25008</v>
      </c>
      <c r="B24888" s="364">
        <v>25.81</v>
      </c>
    </row>
    <row r="24889" spans="1:2">
      <c r="A24889" s="362" t="s">
        <v>25009</v>
      </c>
      <c r="B24889" s="364">
        <v>46</v>
      </c>
    </row>
    <row r="24890" spans="1:2">
      <c r="A24890" s="362" t="s">
        <v>25010</v>
      </c>
      <c r="B24890" s="364">
        <v>62.78</v>
      </c>
    </row>
    <row r="24891" spans="1:2">
      <c r="A24891" s="362" t="s">
        <v>25011</v>
      </c>
      <c r="B24891" s="364">
        <v>52.92</v>
      </c>
    </row>
    <row r="24892" spans="1:2">
      <c r="A24892" s="362" t="s">
        <v>25012</v>
      </c>
      <c r="B24892" s="364">
        <v>103.56</v>
      </c>
    </row>
    <row r="24893" spans="1:2">
      <c r="A24893" s="362" t="s">
        <v>25013</v>
      </c>
      <c r="B24893" s="367">
        <v>2389.9</v>
      </c>
    </row>
    <row r="24894" spans="1:2">
      <c r="A24894" s="362" t="s">
        <v>25014</v>
      </c>
      <c r="B24894" s="364">
        <v>110.53</v>
      </c>
    </row>
    <row r="24895" spans="1:2">
      <c r="A24895" s="362" t="s">
        <v>25015</v>
      </c>
      <c r="B24895" s="364">
        <v>122.14</v>
      </c>
    </row>
    <row r="24896" spans="1:2">
      <c r="A24896" s="362" t="s">
        <v>25016</v>
      </c>
      <c r="B24896" s="364">
        <v>195.51</v>
      </c>
    </row>
    <row r="24897" spans="1:2">
      <c r="A24897" s="362" t="s">
        <v>25017</v>
      </c>
      <c r="B24897" s="364">
        <v>547.12</v>
      </c>
    </row>
    <row r="24898" spans="1:2">
      <c r="A24898" s="362" t="s">
        <v>25018</v>
      </c>
      <c r="B24898" s="364">
        <v>563.71</v>
      </c>
    </row>
    <row r="24899" spans="1:2">
      <c r="A24899" s="362" t="s">
        <v>25019</v>
      </c>
      <c r="B24899" s="364">
        <v>175.88</v>
      </c>
    </row>
    <row r="24900" spans="1:2">
      <c r="A24900" s="362" t="s">
        <v>25020</v>
      </c>
      <c r="B24900" s="364">
        <v>187.24</v>
      </c>
    </row>
    <row r="24901" spans="1:2">
      <c r="A24901" s="362" t="s">
        <v>25021</v>
      </c>
      <c r="B24901" s="364">
        <v>209.67</v>
      </c>
    </row>
    <row r="24902" spans="1:2">
      <c r="A24902" s="362" t="s">
        <v>25022</v>
      </c>
      <c r="B24902" s="364">
        <v>106.37</v>
      </c>
    </row>
    <row r="24903" spans="1:2">
      <c r="A24903" s="362" t="s">
        <v>25023</v>
      </c>
      <c r="B24903" s="364">
        <v>364.17</v>
      </c>
    </row>
    <row r="24904" spans="1:2">
      <c r="A24904" s="362" t="s">
        <v>25024</v>
      </c>
      <c r="B24904" s="364">
        <v>179.65</v>
      </c>
    </row>
    <row r="24905" spans="1:2">
      <c r="A24905" s="362" t="s">
        <v>25025</v>
      </c>
      <c r="B24905" s="364">
        <v>17.7</v>
      </c>
    </row>
    <row r="24906" spans="1:2">
      <c r="A24906" s="362" t="s">
        <v>25026</v>
      </c>
      <c r="B24906" s="367">
        <v>3111.86</v>
      </c>
    </row>
    <row r="24907" spans="1:2">
      <c r="A24907" s="362" t="s">
        <v>25027</v>
      </c>
      <c r="B24907" s="364">
        <v>101.79</v>
      </c>
    </row>
    <row r="24908" spans="1:2">
      <c r="A24908" s="362" t="s">
        <v>25028</v>
      </c>
      <c r="B24908" s="364">
        <v>19.86</v>
      </c>
    </row>
    <row r="24909" spans="1:2">
      <c r="A24909" s="362" t="s">
        <v>25029</v>
      </c>
      <c r="B24909" s="364">
        <v>48.21</v>
      </c>
    </row>
    <row r="24910" spans="1:2">
      <c r="A24910" s="362" t="s">
        <v>25030</v>
      </c>
      <c r="B24910" s="367">
        <v>230000</v>
      </c>
    </row>
    <row r="24911" spans="1:2">
      <c r="A24911" s="362" t="s">
        <v>25031</v>
      </c>
      <c r="B24911" s="367">
        <v>195308.77</v>
      </c>
    </row>
    <row r="24912" spans="1:2">
      <c r="A24912" s="362" t="s">
        <v>25032</v>
      </c>
      <c r="B24912" s="367">
        <v>326971.49</v>
      </c>
    </row>
    <row r="24913" spans="1:2">
      <c r="A24913" s="362" t="s">
        <v>25033</v>
      </c>
      <c r="B24913" s="367">
        <v>554922.79</v>
      </c>
    </row>
    <row r="24914" spans="1:2">
      <c r="A24914" s="362" t="s">
        <v>25034</v>
      </c>
      <c r="B24914" s="364">
        <v>11.38</v>
      </c>
    </row>
    <row r="24915" spans="1:2">
      <c r="A24915" s="362" t="s">
        <v>25035</v>
      </c>
      <c r="B24915" s="364">
        <v>2.13</v>
      </c>
    </row>
    <row r="24916" spans="1:2">
      <c r="A24916" s="362" t="s">
        <v>25036</v>
      </c>
      <c r="B24916" s="364">
        <v>4.24</v>
      </c>
    </row>
    <row r="24917" spans="1:2">
      <c r="A24917" s="362" t="s">
        <v>25037</v>
      </c>
      <c r="B24917" s="364">
        <v>1.42</v>
      </c>
    </row>
    <row r="24918" spans="1:2">
      <c r="A24918" s="362" t="s">
        <v>25038</v>
      </c>
      <c r="B24918" s="367">
        <v>5080.6099999999997</v>
      </c>
    </row>
    <row r="24919" spans="1:2">
      <c r="A24919" s="362" t="s">
        <v>25039</v>
      </c>
      <c r="B24919" s="364">
        <v>840.26</v>
      </c>
    </row>
    <row r="24920" spans="1:2">
      <c r="A24920" s="362" t="s">
        <v>25040</v>
      </c>
      <c r="B24920" s="367">
        <v>1225.03</v>
      </c>
    </row>
    <row r="24921" spans="1:2">
      <c r="A24921" s="362" t="s">
        <v>25041</v>
      </c>
      <c r="B24921" s="364">
        <v>6.66</v>
      </c>
    </row>
    <row r="24922" spans="1:2">
      <c r="A24922" s="362" t="s">
        <v>25042</v>
      </c>
      <c r="B24922" s="364">
        <v>20</v>
      </c>
    </row>
    <row r="24923" spans="1:2">
      <c r="A24923" s="362" t="s">
        <v>25043</v>
      </c>
      <c r="B24923" s="364">
        <v>450</v>
      </c>
    </row>
    <row r="24924" spans="1:2">
      <c r="A24924" s="362" t="s">
        <v>25044</v>
      </c>
      <c r="B24924" s="364">
        <v>13</v>
      </c>
    </row>
    <row r="24925" spans="1:2">
      <c r="A24925" s="362" t="s">
        <v>25045</v>
      </c>
      <c r="B24925" s="364">
        <v>5</v>
      </c>
    </row>
    <row r="24926" spans="1:2">
      <c r="A24926" s="362" t="s">
        <v>25046</v>
      </c>
      <c r="B24926" s="364">
        <v>1.8</v>
      </c>
    </row>
    <row r="24927" spans="1:2">
      <c r="A24927" s="362" t="s">
        <v>25047</v>
      </c>
      <c r="B24927" s="364">
        <v>1.8</v>
      </c>
    </row>
    <row r="24928" spans="1:2">
      <c r="A24928" s="362" t="s">
        <v>25048</v>
      </c>
      <c r="B24928" s="364">
        <v>2.16</v>
      </c>
    </row>
    <row r="24929" spans="1:2">
      <c r="A24929" s="362" t="s">
        <v>25049</v>
      </c>
      <c r="B24929" s="364">
        <v>1.8</v>
      </c>
    </row>
    <row r="24930" spans="1:2">
      <c r="A24930" s="362" t="s">
        <v>25050</v>
      </c>
      <c r="B24930" s="364">
        <v>2.52</v>
      </c>
    </row>
    <row r="24931" spans="1:2">
      <c r="A24931" s="362" t="s">
        <v>25051</v>
      </c>
      <c r="B24931" s="367">
        <v>1037.5</v>
      </c>
    </row>
    <row r="24932" spans="1:2">
      <c r="A24932" s="362" t="s">
        <v>25052</v>
      </c>
      <c r="B24932" s="364">
        <v>942.39</v>
      </c>
    </row>
    <row r="24933" spans="1:2">
      <c r="A24933" s="362" t="s">
        <v>25053</v>
      </c>
      <c r="B24933" s="364">
        <v>830</v>
      </c>
    </row>
    <row r="24934" spans="1:2">
      <c r="A24934" s="362" t="s">
        <v>25054</v>
      </c>
      <c r="B24934" s="364">
        <v>648.42999999999995</v>
      </c>
    </row>
    <row r="24935" spans="1:2">
      <c r="A24935" s="362" t="s">
        <v>25055</v>
      </c>
      <c r="B24935" s="367">
        <v>1037.5</v>
      </c>
    </row>
    <row r="24936" spans="1:2">
      <c r="A24936" s="362" t="s">
        <v>25056</v>
      </c>
      <c r="B24936" s="364">
        <v>5</v>
      </c>
    </row>
    <row r="24937" spans="1:2">
      <c r="A24937" s="362" t="s">
        <v>25057</v>
      </c>
      <c r="B24937" s="364">
        <v>9.16</v>
      </c>
    </row>
    <row r="24938" spans="1:2">
      <c r="A24938" s="362" t="s">
        <v>25058</v>
      </c>
      <c r="B24938" s="364">
        <v>13.2</v>
      </c>
    </row>
    <row r="24939" spans="1:2">
      <c r="A24939" s="362" t="s">
        <v>25059</v>
      </c>
      <c r="B24939" s="364">
        <v>15.75</v>
      </c>
    </row>
    <row r="24940" spans="1:2">
      <c r="A24940" s="362" t="s">
        <v>25060</v>
      </c>
      <c r="B24940" s="364">
        <v>18.84</v>
      </c>
    </row>
    <row r="24941" spans="1:2">
      <c r="A24941" s="362" t="s">
        <v>25061</v>
      </c>
      <c r="B24941" s="364">
        <v>25.81</v>
      </c>
    </row>
    <row r="24942" spans="1:2">
      <c r="A24942" s="362" t="s">
        <v>25062</v>
      </c>
      <c r="B24942" s="364">
        <v>2.25</v>
      </c>
    </row>
    <row r="24943" spans="1:2">
      <c r="A24943" s="362" t="s">
        <v>25063</v>
      </c>
      <c r="B24943" s="364">
        <v>2.25</v>
      </c>
    </row>
    <row r="24944" spans="1:2">
      <c r="A24944" s="362" t="s">
        <v>25064</v>
      </c>
      <c r="B24944" s="364">
        <v>697.69</v>
      </c>
    </row>
    <row r="24945" spans="1:2">
      <c r="A24945" s="362" t="s">
        <v>25065</v>
      </c>
      <c r="B24945" s="364">
        <v>20</v>
      </c>
    </row>
    <row r="24946" spans="1:2">
      <c r="A24946" s="362" t="s">
        <v>25066</v>
      </c>
      <c r="B24946" s="364">
        <v>0.8</v>
      </c>
    </row>
    <row r="24947" spans="1:2">
      <c r="A24947" s="362" t="s">
        <v>25067</v>
      </c>
      <c r="B24947" s="364">
        <v>0.57999999999999996</v>
      </c>
    </row>
    <row r="24948" spans="1:2">
      <c r="A24948" s="362" t="s">
        <v>25068</v>
      </c>
      <c r="B24948" s="364">
        <v>58.84</v>
      </c>
    </row>
    <row r="24949" spans="1:2">
      <c r="A24949" s="362" t="s">
        <v>25069</v>
      </c>
      <c r="B24949" s="364">
        <v>45.95</v>
      </c>
    </row>
    <row r="24950" spans="1:2">
      <c r="A24950" s="362" t="s">
        <v>25070</v>
      </c>
      <c r="B24950" s="364">
        <v>185.98</v>
      </c>
    </row>
    <row r="24951" spans="1:2">
      <c r="A24951" s="362" t="s">
        <v>25071</v>
      </c>
      <c r="B24951" s="364">
        <v>197.38</v>
      </c>
    </row>
    <row r="24952" spans="1:2">
      <c r="A24952" s="362" t="s">
        <v>25072</v>
      </c>
      <c r="B24952" s="364">
        <v>20.07</v>
      </c>
    </row>
    <row r="24953" spans="1:2">
      <c r="A24953" s="362" t="s">
        <v>25073</v>
      </c>
      <c r="B24953" s="364">
        <v>685.13</v>
      </c>
    </row>
    <row r="24954" spans="1:2">
      <c r="A24954" s="362" t="s">
        <v>25074</v>
      </c>
      <c r="B24954" s="364">
        <v>795.83</v>
      </c>
    </row>
    <row r="24955" spans="1:2">
      <c r="A24955" s="362" t="s">
        <v>25075</v>
      </c>
      <c r="B24955" s="367">
        <v>1318.41</v>
      </c>
    </row>
    <row r="24956" spans="1:2">
      <c r="A24956" s="362" t="s">
        <v>25076</v>
      </c>
      <c r="B24956" s="364">
        <v>205.9</v>
      </c>
    </row>
    <row r="24957" spans="1:2">
      <c r="A24957" s="362" t="s">
        <v>25077</v>
      </c>
      <c r="B24957" s="364">
        <v>379.94</v>
      </c>
    </row>
    <row r="24958" spans="1:2">
      <c r="A24958" s="362" t="s">
        <v>25078</v>
      </c>
      <c r="B24958" s="364">
        <v>420.58</v>
      </c>
    </row>
    <row r="24959" spans="1:2">
      <c r="A24959" s="362" t="s">
        <v>25079</v>
      </c>
      <c r="B24959" s="364">
        <v>507.14</v>
      </c>
    </row>
    <row r="24960" spans="1:2">
      <c r="A24960" s="362" t="s">
        <v>25080</v>
      </c>
      <c r="B24960" s="364">
        <v>35.22</v>
      </c>
    </row>
    <row r="24961" spans="1:2">
      <c r="A24961" s="362" t="s">
        <v>25081</v>
      </c>
      <c r="B24961" s="364">
        <v>47.12</v>
      </c>
    </row>
    <row r="24962" spans="1:2">
      <c r="A24962" s="362" t="s">
        <v>25082</v>
      </c>
      <c r="B24962" s="364">
        <v>49.1</v>
      </c>
    </row>
    <row r="24963" spans="1:2">
      <c r="A24963" s="362" t="s">
        <v>25083</v>
      </c>
      <c r="B24963" s="364">
        <v>12.63</v>
      </c>
    </row>
    <row r="24964" spans="1:2">
      <c r="A24964" s="362" t="s">
        <v>25084</v>
      </c>
      <c r="B24964" s="364">
        <v>72.45</v>
      </c>
    </row>
    <row r="24965" spans="1:2">
      <c r="A24965" s="362" t="s">
        <v>25085</v>
      </c>
      <c r="B24965" s="364">
        <v>21</v>
      </c>
    </row>
    <row r="24966" spans="1:2">
      <c r="A24966" s="362" t="s">
        <v>25086</v>
      </c>
      <c r="B24966" s="364">
        <v>68.05</v>
      </c>
    </row>
    <row r="24967" spans="1:2">
      <c r="A24967" s="362" t="s">
        <v>25087</v>
      </c>
      <c r="B24967" s="364">
        <v>22</v>
      </c>
    </row>
    <row r="24968" spans="1:2">
      <c r="A24968" s="362" t="s">
        <v>25088</v>
      </c>
      <c r="B24968" s="364">
        <v>96.24</v>
      </c>
    </row>
    <row r="24969" spans="1:2">
      <c r="A24969" s="362" t="s">
        <v>25089</v>
      </c>
      <c r="B24969" s="364">
        <v>28.81</v>
      </c>
    </row>
    <row r="24970" spans="1:2">
      <c r="A24970" s="362" t="s">
        <v>25090</v>
      </c>
      <c r="B24970" s="364">
        <v>4.62</v>
      </c>
    </row>
    <row r="24971" spans="1:2">
      <c r="A24971" s="362" t="s">
        <v>25091</v>
      </c>
      <c r="B24971" s="364">
        <v>257.69</v>
      </c>
    </row>
    <row r="24972" spans="1:2">
      <c r="A24972" s="362" t="s">
        <v>22290</v>
      </c>
      <c r="B24972" s="364">
        <v>274.58999999999997</v>
      </c>
    </row>
    <row r="24973" spans="1:2">
      <c r="A24973" s="362" t="s">
        <v>25092</v>
      </c>
      <c r="B24973" s="364">
        <v>122</v>
      </c>
    </row>
    <row r="24974" spans="1:2">
      <c r="A24974" s="362" t="s">
        <v>25093</v>
      </c>
      <c r="B24974" s="364">
        <v>150.28</v>
      </c>
    </row>
    <row r="24975" spans="1:2">
      <c r="A24975" s="362" t="s">
        <v>25094</v>
      </c>
      <c r="B24975" s="364">
        <v>18.36</v>
      </c>
    </row>
    <row r="24976" spans="1:2">
      <c r="A24976" s="362" t="s">
        <v>25095</v>
      </c>
      <c r="B24976" s="364">
        <v>19.920000000000002</v>
      </c>
    </row>
    <row r="24977" spans="1:2">
      <c r="A24977" s="362" t="s">
        <v>25096</v>
      </c>
      <c r="B24977" s="364">
        <v>41.75</v>
      </c>
    </row>
    <row r="24978" spans="1:2">
      <c r="A24978" s="362" t="s">
        <v>25097</v>
      </c>
      <c r="B24978" s="364">
        <v>46.88</v>
      </c>
    </row>
    <row r="24979" spans="1:2">
      <c r="A24979" s="362" t="s">
        <v>25098</v>
      </c>
      <c r="B24979" s="364">
        <v>43.57</v>
      </c>
    </row>
    <row r="24980" spans="1:2">
      <c r="A24980" s="362" t="s">
        <v>25099</v>
      </c>
      <c r="B24980" s="364">
        <v>50.45</v>
      </c>
    </row>
    <row r="24981" spans="1:2">
      <c r="A24981" s="362" t="s">
        <v>25100</v>
      </c>
      <c r="B24981" s="364">
        <v>147.85</v>
      </c>
    </row>
    <row r="24982" spans="1:2">
      <c r="A24982" s="362" t="s">
        <v>25101</v>
      </c>
      <c r="B24982" s="364">
        <v>57.41</v>
      </c>
    </row>
    <row r="24983" spans="1:2">
      <c r="A24983" s="362" t="s">
        <v>25102</v>
      </c>
      <c r="B24983" s="364">
        <v>75.67</v>
      </c>
    </row>
    <row r="24984" spans="1:2">
      <c r="A24984" s="362" t="s">
        <v>25103</v>
      </c>
      <c r="B24984" s="364">
        <v>53.65</v>
      </c>
    </row>
    <row r="24985" spans="1:2">
      <c r="A24985" s="362" t="s">
        <v>25104</v>
      </c>
      <c r="B24985" s="364">
        <v>111.78</v>
      </c>
    </row>
    <row r="24986" spans="1:2">
      <c r="A24986" s="362" t="s">
        <v>25105</v>
      </c>
      <c r="B24986" s="364">
        <v>56.88</v>
      </c>
    </row>
    <row r="24987" spans="1:2">
      <c r="A24987" s="362" t="s">
        <v>25106</v>
      </c>
      <c r="B24987" s="364">
        <v>2.36</v>
      </c>
    </row>
    <row r="24988" spans="1:2">
      <c r="A24988" s="362" t="s">
        <v>25107</v>
      </c>
      <c r="B24988" s="364">
        <v>3.5</v>
      </c>
    </row>
    <row r="24989" spans="1:2">
      <c r="A24989" s="362" t="s">
        <v>25108</v>
      </c>
      <c r="B24989" s="364">
        <v>7.11</v>
      </c>
    </row>
    <row r="24990" spans="1:2">
      <c r="A24990" s="362" t="s">
        <v>25109</v>
      </c>
      <c r="B24990" s="364">
        <v>14.59</v>
      </c>
    </row>
    <row r="24991" spans="1:2">
      <c r="A24991" s="362" t="s">
        <v>25110</v>
      </c>
      <c r="B24991" s="364">
        <v>20.059999999999999</v>
      </c>
    </row>
    <row r="24992" spans="1:2">
      <c r="A24992" s="362" t="s">
        <v>25111</v>
      </c>
      <c r="B24992" s="364">
        <v>40.659999999999997</v>
      </c>
    </row>
    <row r="24993" spans="1:2">
      <c r="A24993" s="362" t="s">
        <v>25112</v>
      </c>
      <c r="B24993" s="364">
        <v>174.68</v>
      </c>
    </row>
    <row r="24994" spans="1:2">
      <c r="A24994" s="362" t="s">
        <v>25113</v>
      </c>
      <c r="B24994" s="364">
        <v>196.31</v>
      </c>
    </row>
    <row r="24995" spans="1:2">
      <c r="A24995" s="362" t="s">
        <v>25114</v>
      </c>
      <c r="B24995" s="364">
        <v>406.26</v>
      </c>
    </row>
    <row r="24996" spans="1:2">
      <c r="A24996" s="362" t="s">
        <v>25115</v>
      </c>
      <c r="B24996" s="364">
        <v>386.41</v>
      </c>
    </row>
    <row r="24997" spans="1:2">
      <c r="A24997" s="362" t="s">
        <v>25116</v>
      </c>
      <c r="B24997" s="364">
        <v>2.99</v>
      </c>
    </row>
    <row r="24998" spans="1:2">
      <c r="A24998" s="362" t="s">
        <v>25117</v>
      </c>
      <c r="B24998" s="364">
        <v>5.75</v>
      </c>
    </row>
    <row r="24999" spans="1:2">
      <c r="A24999" s="362" t="s">
        <v>25118</v>
      </c>
      <c r="B24999" s="364">
        <v>11.55</v>
      </c>
    </row>
    <row r="25000" spans="1:2">
      <c r="A25000" s="362" t="s">
        <v>25119</v>
      </c>
      <c r="B25000" s="364">
        <v>25.49</v>
      </c>
    </row>
    <row r="25001" spans="1:2">
      <c r="A25001" s="362" t="s">
        <v>25120</v>
      </c>
      <c r="B25001" s="364">
        <v>32.33</v>
      </c>
    </row>
    <row r="25002" spans="1:2">
      <c r="A25002" s="362" t="s">
        <v>25121</v>
      </c>
      <c r="B25002" s="364">
        <v>52.81</v>
      </c>
    </row>
    <row r="25003" spans="1:2">
      <c r="A25003" s="362" t="s">
        <v>25122</v>
      </c>
      <c r="B25003" s="364">
        <v>173.08</v>
      </c>
    </row>
    <row r="25004" spans="1:2">
      <c r="A25004" s="362" t="s">
        <v>25123</v>
      </c>
      <c r="B25004" s="364">
        <v>264.99</v>
      </c>
    </row>
    <row r="25005" spans="1:2">
      <c r="A25005" s="362" t="s">
        <v>25124</v>
      </c>
      <c r="B25005" s="364">
        <v>64.14</v>
      </c>
    </row>
    <row r="25006" spans="1:2">
      <c r="A25006" s="362" t="s">
        <v>25125</v>
      </c>
      <c r="B25006" s="364">
        <v>141.57</v>
      </c>
    </row>
    <row r="25007" spans="1:2">
      <c r="A25007" s="362" t="s">
        <v>25126</v>
      </c>
      <c r="B25007" s="364">
        <v>252.52</v>
      </c>
    </row>
    <row r="25008" spans="1:2">
      <c r="A25008" s="362" t="s">
        <v>25127</v>
      </c>
      <c r="B25008" s="364">
        <v>459.95</v>
      </c>
    </row>
    <row r="25009" spans="1:2">
      <c r="A25009" s="362" t="s">
        <v>25128</v>
      </c>
      <c r="B25009" s="364">
        <v>631.29</v>
      </c>
    </row>
    <row r="25010" spans="1:2">
      <c r="A25010" s="362" t="s">
        <v>25129</v>
      </c>
      <c r="B25010" s="364">
        <v>59.36</v>
      </c>
    </row>
    <row r="25011" spans="1:2">
      <c r="A25011" s="362" t="s">
        <v>25130</v>
      </c>
      <c r="B25011" s="364">
        <v>18.71</v>
      </c>
    </row>
    <row r="25012" spans="1:2">
      <c r="A25012" s="362" t="s">
        <v>25131</v>
      </c>
      <c r="B25012" s="364">
        <v>19.7</v>
      </c>
    </row>
    <row r="25013" spans="1:2">
      <c r="A25013" s="362" t="s">
        <v>25132</v>
      </c>
      <c r="B25013" s="364">
        <v>10.95</v>
      </c>
    </row>
    <row r="25014" spans="1:2">
      <c r="A25014" s="362" t="s">
        <v>25133</v>
      </c>
      <c r="B25014" s="364">
        <v>14.49</v>
      </c>
    </row>
    <row r="25015" spans="1:2">
      <c r="A25015" s="362" t="s">
        <v>25134</v>
      </c>
      <c r="B25015" s="364">
        <v>34.659999999999997</v>
      </c>
    </row>
    <row r="25016" spans="1:2">
      <c r="A25016" s="362" t="s">
        <v>25135</v>
      </c>
      <c r="B25016" s="364">
        <v>39.340000000000003</v>
      </c>
    </row>
    <row r="25017" spans="1:2">
      <c r="A25017" s="362" t="s">
        <v>25136</v>
      </c>
      <c r="B25017" s="364">
        <v>61.46</v>
      </c>
    </row>
    <row r="25018" spans="1:2">
      <c r="A25018" s="362" t="s">
        <v>25137</v>
      </c>
      <c r="B25018" s="364">
        <v>28.84</v>
      </c>
    </row>
    <row r="25019" spans="1:2">
      <c r="A25019" s="362" t="s">
        <v>25138</v>
      </c>
      <c r="B25019" s="364">
        <v>93.91</v>
      </c>
    </row>
    <row r="25020" spans="1:2">
      <c r="A25020" s="362" t="s">
        <v>25139</v>
      </c>
      <c r="B25020" s="364">
        <v>202.12</v>
      </c>
    </row>
    <row r="25021" spans="1:2">
      <c r="A25021" s="362" t="s">
        <v>25140</v>
      </c>
      <c r="B25021" s="364">
        <v>330.47</v>
      </c>
    </row>
    <row r="25022" spans="1:2">
      <c r="A25022" s="362" t="s">
        <v>25141</v>
      </c>
      <c r="B25022" s="364">
        <v>552.41999999999996</v>
      </c>
    </row>
    <row r="25023" spans="1:2">
      <c r="A25023" s="362" t="s">
        <v>25142</v>
      </c>
      <c r="B25023" s="364">
        <v>8.01</v>
      </c>
    </row>
    <row r="25024" spans="1:2">
      <c r="A25024" s="362" t="s">
        <v>25143</v>
      </c>
      <c r="B25024" s="364">
        <v>12.16</v>
      </c>
    </row>
    <row r="25025" spans="1:2">
      <c r="A25025" s="362" t="s">
        <v>25144</v>
      </c>
      <c r="B25025" s="364">
        <v>17.02</v>
      </c>
    </row>
    <row r="25026" spans="1:2">
      <c r="A25026" s="362" t="s">
        <v>25145</v>
      </c>
      <c r="B25026" s="364">
        <v>29.39</v>
      </c>
    </row>
    <row r="25027" spans="1:2">
      <c r="A25027" s="362" t="s">
        <v>25146</v>
      </c>
      <c r="B25027" s="364">
        <v>41.16</v>
      </c>
    </row>
    <row r="25028" spans="1:2">
      <c r="A25028" s="362" t="s">
        <v>25147</v>
      </c>
      <c r="B25028" s="364">
        <v>63.65</v>
      </c>
    </row>
    <row r="25029" spans="1:2">
      <c r="A25029" s="362" t="s">
        <v>25148</v>
      </c>
      <c r="B25029" s="364">
        <v>18.3</v>
      </c>
    </row>
    <row r="25030" spans="1:2">
      <c r="A25030" s="362" t="s">
        <v>25149</v>
      </c>
      <c r="B25030" s="364">
        <v>39.99</v>
      </c>
    </row>
    <row r="25031" spans="1:2">
      <c r="A25031" s="362" t="s">
        <v>25150</v>
      </c>
      <c r="B25031" s="364">
        <v>26.71</v>
      </c>
    </row>
    <row r="25032" spans="1:2">
      <c r="A25032" s="362" t="s">
        <v>25151</v>
      </c>
      <c r="B25032" s="364">
        <v>86.33</v>
      </c>
    </row>
    <row r="25033" spans="1:2">
      <c r="A25033" s="362" t="s">
        <v>25152</v>
      </c>
      <c r="B25033" s="364">
        <v>14.11</v>
      </c>
    </row>
    <row r="25034" spans="1:2">
      <c r="A25034" s="362" t="s">
        <v>25153</v>
      </c>
      <c r="B25034" s="364">
        <v>17.510000000000002</v>
      </c>
    </row>
    <row r="25035" spans="1:2">
      <c r="A25035" s="362" t="s">
        <v>25154</v>
      </c>
      <c r="B25035" s="364">
        <v>10.64</v>
      </c>
    </row>
    <row r="25036" spans="1:2">
      <c r="A25036" s="362" t="s">
        <v>25155</v>
      </c>
      <c r="B25036" s="364">
        <v>11.57</v>
      </c>
    </row>
    <row r="25037" spans="1:2">
      <c r="A25037" s="362" t="s">
        <v>25156</v>
      </c>
      <c r="B25037" s="364">
        <v>11.67</v>
      </c>
    </row>
    <row r="25038" spans="1:2">
      <c r="A25038" s="362" t="s">
        <v>25157</v>
      </c>
      <c r="B25038" s="364">
        <v>24.05</v>
      </c>
    </row>
    <row r="25039" spans="1:2">
      <c r="A25039" s="362" t="s">
        <v>25158</v>
      </c>
      <c r="B25039" s="364">
        <v>19.64</v>
      </c>
    </row>
    <row r="25040" spans="1:2">
      <c r="A25040" s="362" t="s">
        <v>25159</v>
      </c>
      <c r="B25040" s="364">
        <v>6.35</v>
      </c>
    </row>
    <row r="25041" spans="1:2">
      <c r="A25041" s="362" t="s">
        <v>25160</v>
      </c>
      <c r="B25041" s="364">
        <v>14.05</v>
      </c>
    </row>
    <row r="25042" spans="1:2">
      <c r="A25042" s="362" t="s">
        <v>25161</v>
      </c>
      <c r="B25042" s="364">
        <v>67.180000000000007</v>
      </c>
    </row>
    <row r="25043" spans="1:2">
      <c r="A25043" s="362" t="s">
        <v>25162</v>
      </c>
      <c r="B25043" s="364">
        <v>36.82</v>
      </c>
    </row>
    <row r="25044" spans="1:2">
      <c r="A25044" s="362" t="s">
        <v>25163</v>
      </c>
      <c r="B25044" s="364">
        <v>8.64</v>
      </c>
    </row>
    <row r="25045" spans="1:2">
      <c r="A25045" s="362" t="s">
        <v>25164</v>
      </c>
      <c r="B25045" s="364">
        <v>101.34</v>
      </c>
    </row>
    <row r="25046" spans="1:2">
      <c r="A25046" s="362" t="s">
        <v>25165</v>
      </c>
      <c r="B25046" s="364">
        <v>159.81</v>
      </c>
    </row>
    <row r="25047" spans="1:2">
      <c r="A25047" s="362" t="s">
        <v>25166</v>
      </c>
      <c r="B25047" s="364">
        <v>291.14</v>
      </c>
    </row>
    <row r="25048" spans="1:2">
      <c r="A25048" s="362" t="s">
        <v>25167</v>
      </c>
      <c r="B25048" s="364">
        <v>480.21</v>
      </c>
    </row>
    <row r="25049" spans="1:2">
      <c r="A25049" s="362" t="s">
        <v>25168</v>
      </c>
      <c r="B25049" s="364">
        <v>0.76</v>
      </c>
    </row>
    <row r="25050" spans="1:2">
      <c r="A25050" s="362" t="s">
        <v>25169</v>
      </c>
      <c r="B25050" s="364">
        <v>0.86</v>
      </c>
    </row>
    <row r="25051" spans="1:2">
      <c r="A25051" s="362" t="s">
        <v>25170</v>
      </c>
      <c r="B25051" s="364">
        <v>1.39</v>
      </c>
    </row>
    <row r="25052" spans="1:2">
      <c r="A25052" s="362" t="s">
        <v>25171</v>
      </c>
      <c r="B25052" s="364">
        <v>36.35</v>
      </c>
    </row>
    <row r="25053" spans="1:2">
      <c r="A25053" s="362" t="s">
        <v>25172</v>
      </c>
      <c r="B25053" s="364">
        <v>20.52</v>
      </c>
    </row>
    <row r="25054" spans="1:2">
      <c r="A25054" s="362" t="s">
        <v>25173</v>
      </c>
      <c r="B25054" s="364">
        <v>20.52</v>
      </c>
    </row>
    <row r="25055" spans="1:2">
      <c r="A25055" s="362" t="s">
        <v>25174</v>
      </c>
      <c r="B25055" s="364">
        <v>14.13</v>
      </c>
    </row>
    <row r="25056" spans="1:2">
      <c r="A25056" s="362" t="s">
        <v>25175</v>
      </c>
      <c r="B25056" s="364">
        <v>25.54</v>
      </c>
    </row>
    <row r="25057" spans="1:2">
      <c r="A25057" s="362" t="s">
        <v>25176</v>
      </c>
      <c r="B25057" s="364">
        <v>23.49</v>
      </c>
    </row>
    <row r="25058" spans="1:2">
      <c r="A25058" s="362" t="s">
        <v>25177</v>
      </c>
      <c r="B25058" s="364">
        <v>25.54</v>
      </c>
    </row>
    <row r="25059" spans="1:2">
      <c r="A25059" s="362" t="s">
        <v>25178</v>
      </c>
      <c r="B25059" s="364">
        <v>25.54</v>
      </c>
    </row>
    <row r="25060" spans="1:2">
      <c r="A25060" s="362" t="s">
        <v>25179</v>
      </c>
      <c r="B25060" s="364">
        <v>21.07</v>
      </c>
    </row>
    <row r="25061" spans="1:2">
      <c r="A25061" s="362" t="s">
        <v>25180</v>
      </c>
      <c r="B25061" s="364">
        <v>21.08</v>
      </c>
    </row>
    <row r="25062" spans="1:2">
      <c r="A25062" s="362" t="s">
        <v>25181</v>
      </c>
      <c r="B25062" s="364">
        <v>21.07</v>
      </c>
    </row>
    <row r="25063" spans="1:2">
      <c r="A25063" s="362" t="s">
        <v>25182</v>
      </c>
      <c r="B25063" s="364">
        <v>13.89</v>
      </c>
    </row>
    <row r="25064" spans="1:2">
      <c r="A25064" s="362" t="s">
        <v>25183</v>
      </c>
      <c r="B25064" s="364">
        <v>14.16</v>
      </c>
    </row>
    <row r="25065" spans="1:2">
      <c r="A25065" s="362" t="s">
        <v>25184</v>
      </c>
      <c r="B25065" s="364">
        <v>71.73</v>
      </c>
    </row>
    <row r="25066" spans="1:2">
      <c r="A25066" s="362" t="s">
        <v>25185</v>
      </c>
      <c r="B25066" s="364">
        <v>71.73</v>
      </c>
    </row>
    <row r="25067" spans="1:2">
      <c r="A25067" s="362" t="s">
        <v>25186</v>
      </c>
      <c r="B25067" s="364">
        <v>40.89</v>
      </c>
    </row>
    <row r="25068" spans="1:2">
      <c r="A25068" s="362" t="s">
        <v>25187</v>
      </c>
      <c r="B25068" s="364">
        <v>40.89</v>
      </c>
    </row>
    <row r="25069" spans="1:2">
      <c r="A25069" s="362" t="s">
        <v>25188</v>
      </c>
      <c r="B25069" s="364">
        <v>40.89</v>
      </c>
    </row>
    <row r="25070" spans="1:2">
      <c r="A25070" s="362" t="s">
        <v>25189</v>
      </c>
      <c r="B25070" s="364">
        <v>10.039999999999999</v>
      </c>
    </row>
    <row r="25071" spans="1:2">
      <c r="A25071" s="362" t="s">
        <v>25190</v>
      </c>
      <c r="B25071" s="364">
        <v>109.28</v>
      </c>
    </row>
    <row r="25072" spans="1:2">
      <c r="A25072" s="362" t="s">
        <v>25191</v>
      </c>
      <c r="B25072" s="364">
        <v>109.28</v>
      </c>
    </row>
    <row r="25073" spans="1:2">
      <c r="A25073" s="362" t="s">
        <v>25192</v>
      </c>
      <c r="B25073" s="364">
        <v>109.28</v>
      </c>
    </row>
    <row r="25074" spans="1:2">
      <c r="A25074" s="362" t="s">
        <v>25193</v>
      </c>
      <c r="B25074" s="364">
        <v>188.71</v>
      </c>
    </row>
    <row r="25075" spans="1:2">
      <c r="A25075" s="362" t="s">
        <v>25194</v>
      </c>
      <c r="B25075" s="364">
        <v>188.71</v>
      </c>
    </row>
    <row r="25076" spans="1:2">
      <c r="A25076" s="362" t="s">
        <v>25195</v>
      </c>
      <c r="B25076" s="364">
        <v>188.71</v>
      </c>
    </row>
    <row r="25077" spans="1:2">
      <c r="A25077" s="362" t="s">
        <v>25196</v>
      </c>
      <c r="B25077" s="364">
        <v>14.36</v>
      </c>
    </row>
    <row r="25078" spans="1:2">
      <c r="A25078" s="362" t="s">
        <v>25197</v>
      </c>
      <c r="B25078" s="364">
        <v>67.28</v>
      </c>
    </row>
    <row r="25079" spans="1:2">
      <c r="A25079" s="362" t="s">
        <v>25198</v>
      </c>
      <c r="B25079" s="364">
        <v>52.61</v>
      </c>
    </row>
    <row r="25080" spans="1:2">
      <c r="A25080" s="362" t="s">
        <v>25199</v>
      </c>
      <c r="B25080" s="364">
        <v>20.05</v>
      </c>
    </row>
    <row r="25081" spans="1:2">
      <c r="A25081" s="362" t="s">
        <v>25200</v>
      </c>
      <c r="B25081" s="364">
        <v>213.47</v>
      </c>
    </row>
    <row r="25082" spans="1:2">
      <c r="A25082" s="362" t="s">
        <v>25201</v>
      </c>
      <c r="B25082" s="364">
        <v>106.1</v>
      </c>
    </row>
    <row r="25083" spans="1:2">
      <c r="A25083" s="362" t="s">
        <v>25202</v>
      </c>
      <c r="B25083" s="364">
        <v>288.67</v>
      </c>
    </row>
    <row r="25084" spans="1:2">
      <c r="A25084" s="362" t="s">
        <v>25203</v>
      </c>
      <c r="B25084" s="364">
        <v>6.64</v>
      </c>
    </row>
    <row r="25085" spans="1:2">
      <c r="A25085" s="362" t="s">
        <v>25204</v>
      </c>
      <c r="B25085" s="364">
        <v>10.6</v>
      </c>
    </row>
    <row r="25086" spans="1:2">
      <c r="A25086" s="362" t="s">
        <v>25205</v>
      </c>
      <c r="B25086" s="364">
        <v>11.76</v>
      </c>
    </row>
    <row r="25087" spans="1:2">
      <c r="A25087" s="362" t="s">
        <v>25206</v>
      </c>
      <c r="B25087" s="364">
        <v>18.600000000000001</v>
      </c>
    </row>
    <row r="25088" spans="1:2">
      <c r="A25088" s="362" t="s">
        <v>25207</v>
      </c>
      <c r="B25088" s="364">
        <v>14.43</v>
      </c>
    </row>
    <row r="25089" spans="1:2">
      <c r="A25089" s="362" t="s">
        <v>25208</v>
      </c>
      <c r="B25089" s="364">
        <v>18.829999999999998</v>
      </c>
    </row>
    <row r="25090" spans="1:2">
      <c r="A25090" s="362" t="s">
        <v>25209</v>
      </c>
      <c r="B25090" s="364">
        <v>28.34</v>
      </c>
    </row>
    <row r="25091" spans="1:2">
      <c r="A25091" s="362" t="s">
        <v>25210</v>
      </c>
      <c r="B25091" s="364">
        <v>29.91</v>
      </c>
    </row>
    <row r="25092" spans="1:2">
      <c r="A25092" s="362" t="s">
        <v>25211</v>
      </c>
      <c r="B25092" s="364">
        <v>6.14</v>
      </c>
    </row>
    <row r="25093" spans="1:2">
      <c r="A25093" s="362" t="s">
        <v>25212</v>
      </c>
      <c r="B25093" s="364">
        <v>4.7</v>
      </c>
    </row>
    <row r="25094" spans="1:2">
      <c r="A25094" s="362" t="s">
        <v>25213</v>
      </c>
      <c r="B25094" s="364">
        <v>1.82</v>
      </c>
    </row>
    <row r="25095" spans="1:2">
      <c r="A25095" s="362" t="s">
        <v>25214</v>
      </c>
      <c r="B25095" s="364">
        <v>5.22</v>
      </c>
    </row>
    <row r="25096" spans="1:2">
      <c r="A25096" s="362" t="s">
        <v>25215</v>
      </c>
      <c r="B25096" s="364">
        <v>6.34</v>
      </c>
    </row>
    <row r="25097" spans="1:2">
      <c r="A25097" s="362" t="s">
        <v>25216</v>
      </c>
      <c r="B25097" s="364">
        <v>16.34</v>
      </c>
    </row>
    <row r="25098" spans="1:2">
      <c r="A25098" s="362" t="s">
        <v>25217</v>
      </c>
      <c r="B25098" s="364">
        <v>6.89</v>
      </c>
    </row>
    <row r="25099" spans="1:2">
      <c r="A25099" s="362" t="s">
        <v>25218</v>
      </c>
      <c r="B25099" s="364">
        <v>2.75</v>
      </c>
    </row>
    <row r="25100" spans="1:2">
      <c r="A25100" s="362" t="s">
        <v>25219</v>
      </c>
      <c r="B25100" s="364">
        <v>205.43</v>
      </c>
    </row>
    <row r="25101" spans="1:2">
      <c r="A25101" s="362" t="s">
        <v>25220</v>
      </c>
      <c r="B25101" s="364">
        <v>335.08</v>
      </c>
    </row>
    <row r="25102" spans="1:2">
      <c r="A25102" s="362" t="s">
        <v>25221</v>
      </c>
      <c r="B25102" s="364">
        <v>16.7</v>
      </c>
    </row>
    <row r="25103" spans="1:2">
      <c r="A25103" s="362" t="s">
        <v>25222</v>
      </c>
      <c r="B25103" s="364">
        <v>13.77</v>
      </c>
    </row>
    <row r="25104" spans="1:2">
      <c r="A25104" s="362" t="s">
        <v>25223</v>
      </c>
      <c r="B25104" s="364">
        <v>18.55</v>
      </c>
    </row>
    <row r="25105" spans="1:2">
      <c r="A25105" s="362" t="s">
        <v>25224</v>
      </c>
      <c r="B25105" s="364">
        <v>52.48</v>
      </c>
    </row>
    <row r="25106" spans="1:2">
      <c r="A25106" s="362" t="s">
        <v>25225</v>
      </c>
      <c r="B25106" s="364">
        <v>41.05</v>
      </c>
    </row>
    <row r="25107" spans="1:2">
      <c r="A25107" s="362" t="s">
        <v>25226</v>
      </c>
      <c r="B25107" s="364">
        <v>17.87</v>
      </c>
    </row>
    <row r="25108" spans="1:2">
      <c r="A25108" s="362" t="s">
        <v>25227</v>
      </c>
      <c r="B25108" s="364">
        <v>26.91</v>
      </c>
    </row>
    <row r="25109" spans="1:2">
      <c r="A25109" s="362" t="s">
        <v>25228</v>
      </c>
      <c r="B25109" s="364">
        <v>166.17</v>
      </c>
    </row>
    <row r="25110" spans="1:2">
      <c r="A25110" s="362" t="s">
        <v>25229</v>
      </c>
      <c r="B25110" s="364">
        <v>82.71</v>
      </c>
    </row>
    <row r="25111" spans="1:2">
      <c r="A25111" s="362" t="s">
        <v>25230</v>
      </c>
      <c r="B25111" s="364">
        <v>20.05</v>
      </c>
    </row>
    <row r="25112" spans="1:2">
      <c r="A25112" s="362" t="s">
        <v>25231</v>
      </c>
      <c r="B25112" s="364">
        <v>224.96</v>
      </c>
    </row>
    <row r="25113" spans="1:2">
      <c r="A25113" s="362" t="s">
        <v>25232</v>
      </c>
      <c r="B25113" s="364">
        <v>2.86</v>
      </c>
    </row>
    <row r="25114" spans="1:2">
      <c r="A25114" s="362" t="s">
        <v>25233</v>
      </c>
      <c r="B25114" s="364">
        <v>2.08</v>
      </c>
    </row>
    <row r="25115" spans="1:2">
      <c r="A25115" s="362" t="s">
        <v>25234</v>
      </c>
      <c r="B25115" s="364">
        <v>0.65</v>
      </c>
    </row>
    <row r="25116" spans="1:2">
      <c r="A25116" s="362" t="s">
        <v>25235</v>
      </c>
      <c r="B25116" s="364">
        <v>1.34</v>
      </c>
    </row>
    <row r="25117" spans="1:2">
      <c r="A25117" s="362" t="s">
        <v>25236</v>
      </c>
      <c r="B25117" s="364">
        <v>9.2200000000000006</v>
      </c>
    </row>
    <row r="25118" spans="1:2">
      <c r="A25118" s="362" t="s">
        <v>25237</v>
      </c>
      <c r="B25118" s="364">
        <v>4.1500000000000004</v>
      </c>
    </row>
    <row r="25119" spans="1:2">
      <c r="A25119" s="362" t="s">
        <v>25238</v>
      </c>
      <c r="B25119" s="364">
        <v>0.96</v>
      </c>
    </row>
    <row r="25120" spans="1:2">
      <c r="A25120" s="362" t="s">
        <v>25239</v>
      </c>
      <c r="B25120" s="364">
        <v>12.39</v>
      </c>
    </row>
    <row r="25121" spans="1:2">
      <c r="A25121" s="362" t="s">
        <v>25240</v>
      </c>
      <c r="B25121" s="364">
        <v>21.77</v>
      </c>
    </row>
    <row r="25122" spans="1:2">
      <c r="A25122" s="362" t="s">
        <v>25241</v>
      </c>
      <c r="B25122" s="364">
        <v>36.630000000000003</v>
      </c>
    </row>
    <row r="25123" spans="1:2">
      <c r="A25123" s="362" t="s">
        <v>25242</v>
      </c>
      <c r="B25123" s="364">
        <v>2.36</v>
      </c>
    </row>
    <row r="25124" spans="1:2">
      <c r="A25124" s="362" t="s">
        <v>25243</v>
      </c>
      <c r="B25124" s="364">
        <v>2.5099999999999998</v>
      </c>
    </row>
    <row r="25125" spans="1:2">
      <c r="A25125" s="362" t="s">
        <v>25244</v>
      </c>
      <c r="B25125" s="364">
        <v>2.92</v>
      </c>
    </row>
    <row r="25126" spans="1:2">
      <c r="A25126" s="362" t="s">
        <v>25245</v>
      </c>
      <c r="B25126" s="364">
        <v>5.17</v>
      </c>
    </row>
    <row r="25127" spans="1:2">
      <c r="A25127" s="362" t="s">
        <v>25246</v>
      </c>
      <c r="B25127" s="364">
        <v>7.49</v>
      </c>
    </row>
    <row r="25128" spans="1:2">
      <c r="A25128" s="362" t="s">
        <v>25247</v>
      </c>
      <c r="B25128" s="364">
        <v>10.44</v>
      </c>
    </row>
    <row r="25129" spans="1:2">
      <c r="A25129" s="362" t="s">
        <v>25248</v>
      </c>
      <c r="B25129" s="364">
        <v>15.25</v>
      </c>
    </row>
    <row r="25130" spans="1:2">
      <c r="A25130" s="362" t="s">
        <v>25249</v>
      </c>
      <c r="B25130" s="364">
        <v>23.21</v>
      </c>
    </row>
    <row r="25131" spans="1:2">
      <c r="A25131" s="362" t="s">
        <v>25250</v>
      </c>
      <c r="B25131" s="364">
        <v>4.9000000000000004</v>
      </c>
    </row>
    <row r="25132" spans="1:2">
      <c r="A25132" s="362" t="s">
        <v>25251</v>
      </c>
      <c r="B25132" s="364">
        <v>7.58</v>
      </c>
    </row>
    <row r="25133" spans="1:2">
      <c r="A25133" s="362" t="s">
        <v>25252</v>
      </c>
      <c r="B25133" s="364">
        <v>15.37</v>
      </c>
    </row>
    <row r="25134" spans="1:2">
      <c r="A25134" s="362" t="s">
        <v>25253</v>
      </c>
      <c r="B25134" s="364">
        <v>22.93</v>
      </c>
    </row>
    <row r="25135" spans="1:2">
      <c r="A25135" s="362" t="s">
        <v>25254</v>
      </c>
      <c r="B25135" s="364">
        <v>10</v>
      </c>
    </row>
    <row r="25136" spans="1:2">
      <c r="A25136" s="362" t="s">
        <v>25255</v>
      </c>
      <c r="B25136" s="364">
        <v>14.46</v>
      </c>
    </row>
    <row r="25137" spans="1:2">
      <c r="A25137" s="362" t="s">
        <v>25256</v>
      </c>
      <c r="B25137" s="364">
        <v>21.91</v>
      </c>
    </row>
    <row r="25138" spans="1:2">
      <c r="A25138" s="362" t="s">
        <v>25257</v>
      </c>
      <c r="B25138" s="364">
        <v>32.93</v>
      </c>
    </row>
    <row r="25139" spans="1:2">
      <c r="A25139" s="362" t="s">
        <v>25258</v>
      </c>
      <c r="B25139" s="364">
        <v>3.03</v>
      </c>
    </row>
    <row r="25140" spans="1:2">
      <c r="A25140" s="362" t="s">
        <v>25259</v>
      </c>
      <c r="B25140" s="364">
        <v>7.14</v>
      </c>
    </row>
    <row r="25141" spans="1:2">
      <c r="A25141" s="362" t="s">
        <v>25260</v>
      </c>
      <c r="B25141" s="364">
        <v>11.55</v>
      </c>
    </row>
    <row r="25142" spans="1:2">
      <c r="A25142" s="362" t="s">
        <v>25261</v>
      </c>
      <c r="B25142" s="364">
        <v>25.63</v>
      </c>
    </row>
    <row r="25143" spans="1:2">
      <c r="A25143" s="362" t="s">
        <v>25262</v>
      </c>
      <c r="B25143" s="364">
        <v>39.5</v>
      </c>
    </row>
    <row r="25144" spans="1:2">
      <c r="A25144" s="362" t="s">
        <v>25263</v>
      </c>
      <c r="B25144" s="364">
        <v>60.62</v>
      </c>
    </row>
    <row r="25145" spans="1:2">
      <c r="A25145" s="362" t="s">
        <v>25264</v>
      </c>
      <c r="B25145" s="364">
        <v>173.08</v>
      </c>
    </row>
    <row r="25146" spans="1:2">
      <c r="A25146" s="362" t="s">
        <v>25265</v>
      </c>
      <c r="B25146" s="364">
        <v>136.71</v>
      </c>
    </row>
    <row r="25147" spans="1:2">
      <c r="A25147" s="362" t="s">
        <v>25266</v>
      </c>
      <c r="B25147" s="364">
        <v>1.98</v>
      </c>
    </row>
    <row r="25148" spans="1:2">
      <c r="A25148" s="362" t="s">
        <v>25267</v>
      </c>
      <c r="B25148" s="364">
        <v>3</v>
      </c>
    </row>
    <row r="25149" spans="1:2">
      <c r="A25149" s="362" t="s">
        <v>25268</v>
      </c>
      <c r="B25149" s="364">
        <v>3.94</v>
      </c>
    </row>
    <row r="25150" spans="1:2">
      <c r="A25150" s="362" t="s">
        <v>25269</v>
      </c>
      <c r="B25150" s="364">
        <v>10.02</v>
      </c>
    </row>
    <row r="25151" spans="1:2">
      <c r="A25151" s="362" t="s">
        <v>25270</v>
      </c>
      <c r="B25151" s="364">
        <v>15.14</v>
      </c>
    </row>
    <row r="25152" spans="1:2">
      <c r="A25152" s="362" t="s">
        <v>25271</v>
      </c>
      <c r="B25152" s="364">
        <v>22.54</v>
      </c>
    </row>
    <row r="25153" spans="1:2">
      <c r="A25153" s="362" t="s">
        <v>25272</v>
      </c>
      <c r="B25153" s="364">
        <v>52.94</v>
      </c>
    </row>
    <row r="25154" spans="1:2">
      <c r="A25154" s="362" t="s">
        <v>25273</v>
      </c>
      <c r="B25154" s="364">
        <v>85.44</v>
      </c>
    </row>
    <row r="25155" spans="1:2">
      <c r="A25155" s="362" t="s">
        <v>25274</v>
      </c>
      <c r="B25155" s="364">
        <v>109.78</v>
      </c>
    </row>
    <row r="25156" spans="1:2">
      <c r="A25156" s="362" t="s">
        <v>25275</v>
      </c>
      <c r="B25156" s="364">
        <v>0.91</v>
      </c>
    </row>
    <row r="25157" spans="1:2">
      <c r="A25157" s="362" t="s">
        <v>25276</v>
      </c>
      <c r="B25157" s="364">
        <v>1.1100000000000001</v>
      </c>
    </row>
    <row r="25158" spans="1:2">
      <c r="A25158" s="362" t="s">
        <v>25277</v>
      </c>
      <c r="B25158" s="364">
        <v>2.73</v>
      </c>
    </row>
    <row r="25159" spans="1:2">
      <c r="A25159" s="362" t="s">
        <v>25278</v>
      </c>
      <c r="B25159" s="364">
        <v>5.56</v>
      </c>
    </row>
    <row r="25160" spans="1:2">
      <c r="A25160" s="362" t="s">
        <v>25279</v>
      </c>
      <c r="B25160" s="364">
        <v>6.52</v>
      </c>
    </row>
    <row r="25161" spans="1:2">
      <c r="A25161" s="362" t="s">
        <v>25280</v>
      </c>
      <c r="B25161" s="364">
        <v>17</v>
      </c>
    </row>
    <row r="25162" spans="1:2">
      <c r="A25162" s="362" t="s">
        <v>25281</v>
      </c>
      <c r="B25162" s="364">
        <v>29.57</v>
      </c>
    </row>
    <row r="25163" spans="1:2">
      <c r="A25163" s="362" t="s">
        <v>25282</v>
      </c>
      <c r="B25163" s="364">
        <v>67.67</v>
      </c>
    </row>
    <row r="25164" spans="1:2">
      <c r="A25164" s="362" t="s">
        <v>25283</v>
      </c>
      <c r="B25164" s="364">
        <v>32.909999999999997</v>
      </c>
    </row>
    <row r="25165" spans="1:2">
      <c r="A25165" s="362" t="s">
        <v>25284</v>
      </c>
      <c r="B25165" s="364">
        <v>10.4</v>
      </c>
    </row>
    <row r="25166" spans="1:2">
      <c r="A25166" s="362" t="s">
        <v>25285</v>
      </c>
      <c r="B25166" s="364">
        <v>9.5</v>
      </c>
    </row>
    <row r="25167" spans="1:2">
      <c r="A25167" s="362" t="s">
        <v>25286</v>
      </c>
      <c r="B25167" s="364">
        <v>20.98</v>
      </c>
    </row>
    <row r="25168" spans="1:2">
      <c r="A25168" s="362" t="s">
        <v>25287</v>
      </c>
      <c r="B25168" s="364">
        <v>47.33</v>
      </c>
    </row>
    <row r="25169" spans="1:2">
      <c r="A25169" s="362" t="s">
        <v>25288</v>
      </c>
      <c r="B25169" s="364">
        <v>14.13</v>
      </c>
    </row>
    <row r="25170" spans="1:2">
      <c r="A25170" s="362" t="s">
        <v>25289</v>
      </c>
      <c r="B25170" s="364">
        <v>2.19</v>
      </c>
    </row>
    <row r="25171" spans="1:2">
      <c r="A25171" s="362" t="s">
        <v>25290</v>
      </c>
      <c r="B25171" s="364">
        <v>5.48</v>
      </c>
    </row>
    <row r="25172" spans="1:2">
      <c r="A25172" s="362" t="s">
        <v>25291</v>
      </c>
      <c r="B25172" s="364">
        <v>3.28</v>
      </c>
    </row>
    <row r="25173" spans="1:2">
      <c r="A25173" s="362" t="s">
        <v>25292</v>
      </c>
      <c r="B25173" s="364">
        <v>55.25</v>
      </c>
    </row>
    <row r="25174" spans="1:2">
      <c r="A25174" s="362" t="s">
        <v>25293</v>
      </c>
      <c r="B25174" s="364">
        <v>20.18</v>
      </c>
    </row>
    <row r="25175" spans="1:2">
      <c r="A25175" s="362" t="s">
        <v>25294</v>
      </c>
      <c r="B25175" s="364">
        <v>38.93</v>
      </c>
    </row>
    <row r="25176" spans="1:2">
      <c r="A25176" s="362" t="s">
        <v>25295</v>
      </c>
      <c r="B25176" s="364">
        <v>15.04</v>
      </c>
    </row>
    <row r="25177" spans="1:2">
      <c r="A25177" s="362" t="s">
        <v>25296</v>
      </c>
      <c r="B25177" s="364">
        <v>44.67</v>
      </c>
    </row>
    <row r="25178" spans="1:2">
      <c r="A25178" s="362" t="s">
        <v>25297</v>
      </c>
      <c r="B25178" s="364">
        <v>5.58</v>
      </c>
    </row>
    <row r="25179" spans="1:2">
      <c r="A25179" s="362" t="s">
        <v>25298</v>
      </c>
      <c r="B25179" s="364">
        <v>8.76</v>
      </c>
    </row>
    <row r="25180" spans="1:2">
      <c r="A25180" s="362" t="s">
        <v>25299</v>
      </c>
      <c r="B25180" s="364">
        <v>12.4</v>
      </c>
    </row>
    <row r="25181" spans="1:2">
      <c r="A25181" s="362" t="s">
        <v>25300</v>
      </c>
      <c r="B25181" s="364">
        <v>6.56</v>
      </c>
    </row>
    <row r="25182" spans="1:2">
      <c r="A25182" s="362" t="s">
        <v>25301</v>
      </c>
      <c r="B25182" s="364">
        <v>31.78</v>
      </c>
    </row>
    <row r="25183" spans="1:2">
      <c r="A25183" s="362" t="s">
        <v>25302</v>
      </c>
      <c r="B25183" s="364">
        <v>1.38</v>
      </c>
    </row>
    <row r="25184" spans="1:2">
      <c r="A25184" s="362" t="s">
        <v>25303</v>
      </c>
      <c r="B25184" s="364">
        <v>2.99</v>
      </c>
    </row>
    <row r="25185" spans="1:2">
      <c r="A25185" s="362" t="s">
        <v>25304</v>
      </c>
      <c r="B25185" s="364">
        <v>5.66</v>
      </c>
    </row>
    <row r="25186" spans="1:2">
      <c r="A25186" s="362" t="s">
        <v>25305</v>
      </c>
      <c r="B25186" s="364">
        <v>7.26</v>
      </c>
    </row>
    <row r="25187" spans="1:2">
      <c r="A25187" s="362" t="s">
        <v>25306</v>
      </c>
      <c r="B25187" s="364">
        <v>7.71</v>
      </c>
    </row>
    <row r="25188" spans="1:2">
      <c r="A25188" s="362" t="s">
        <v>25307</v>
      </c>
      <c r="B25188" s="364">
        <v>9.58</v>
      </c>
    </row>
    <row r="25189" spans="1:2">
      <c r="A25189" s="362" t="s">
        <v>25308</v>
      </c>
      <c r="B25189" s="364">
        <v>26.06</v>
      </c>
    </row>
    <row r="25190" spans="1:2">
      <c r="A25190" s="362" t="s">
        <v>25309</v>
      </c>
      <c r="B25190" s="364">
        <v>1.93</v>
      </c>
    </row>
    <row r="25191" spans="1:2">
      <c r="A25191" s="362" t="s">
        <v>25310</v>
      </c>
      <c r="B25191" s="364">
        <v>2.4500000000000002</v>
      </c>
    </row>
    <row r="25192" spans="1:2">
      <c r="A25192" s="362" t="s">
        <v>25311</v>
      </c>
      <c r="B25192" s="364">
        <v>2.31</v>
      </c>
    </row>
    <row r="25193" spans="1:2">
      <c r="A25193" s="362" t="s">
        <v>25312</v>
      </c>
      <c r="B25193" s="364">
        <v>7.58</v>
      </c>
    </row>
    <row r="25194" spans="1:2">
      <c r="A25194" s="362" t="s">
        <v>25313</v>
      </c>
      <c r="B25194" s="364">
        <v>16.77</v>
      </c>
    </row>
    <row r="25195" spans="1:2">
      <c r="A25195" s="362" t="s">
        <v>25314</v>
      </c>
      <c r="B25195" s="364">
        <v>34.81</v>
      </c>
    </row>
    <row r="25196" spans="1:2">
      <c r="A25196" s="362" t="s">
        <v>25315</v>
      </c>
      <c r="B25196" s="367">
        <v>2927.43</v>
      </c>
    </row>
    <row r="25197" spans="1:2">
      <c r="A25197" s="362" t="s">
        <v>25316</v>
      </c>
      <c r="B25197" s="364">
        <v>28.16</v>
      </c>
    </row>
    <row r="25198" spans="1:2">
      <c r="A25198" s="362" t="s">
        <v>25317</v>
      </c>
      <c r="B25198" s="364">
        <v>67.17</v>
      </c>
    </row>
    <row r="25199" spans="1:2">
      <c r="A25199" s="362" t="s">
        <v>25318</v>
      </c>
      <c r="B25199" s="364">
        <v>12.94</v>
      </c>
    </row>
    <row r="25200" spans="1:2">
      <c r="A25200" s="362" t="s">
        <v>25319</v>
      </c>
      <c r="B25200" s="364">
        <v>231.5</v>
      </c>
    </row>
    <row r="25201" spans="1:2">
      <c r="A25201" s="362" t="s">
        <v>25320</v>
      </c>
      <c r="B25201" s="364">
        <v>13.95</v>
      </c>
    </row>
    <row r="25202" spans="1:2">
      <c r="A25202" s="362" t="s">
        <v>25321</v>
      </c>
      <c r="B25202" s="364">
        <v>58.75</v>
      </c>
    </row>
    <row r="25203" spans="1:2">
      <c r="A25203" s="362" t="s">
        <v>25322</v>
      </c>
      <c r="B25203" s="364">
        <v>27.16</v>
      </c>
    </row>
    <row r="25204" spans="1:2">
      <c r="A25204" s="362" t="s">
        <v>25323</v>
      </c>
      <c r="B25204" s="364">
        <v>98.76</v>
      </c>
    </row>
    <row r="25205" spans="1:2">
      <c r="A25205" s="362" t="s">
        <v>25324</v>
      </c>
      <c r="B25205" s="364">
        <v>184.92</v>
      </c>
    </row>
    <row r="25206" spans="1:2">
      <c r="A25206" s="362" t="s">
        <v>25325</v>
      </c>
      <c r="B25206" s="364">
        <v>27.63</v>
      </c>
    </row>
    <row r="25207" spans="1:2">
      <c r="A25207" s="362" t="s">
        <v>25326</v>
      </c>
      <c r="B25207" s="367">
        <v>4855.8900000000003</v>
      </c>
    </row>
    <row r="25208" spans="1:2">
      <c r="A25208" s="362" t="s">
        <v>25327</v>
      </c>
      <c r="B25208" s="364">
        <v>23.77</v>
      </c>
    </row>
    <row r="25209" spans="1:2">
      <c r="A25209" s="362" t="s">
        <v>25328</v>
      </c>
      <c r="B25209" s="364">
        <v>48</v>
      </c>
    </row>
    <row r="25210" spans="1:2">
      <c r="A25210" s="362" t="s">
        <v>25329</v>
      </c>
      <c r="B25210" s="364">
        <v>127.35</v>
      </c>
    </row>
    <row r="25211" spans="1:2">
      <c r="A25211" s="362" t="s">
        <v>25330</v>
      </c>
      <c r="B25211" s="364">
        <v>185.52</v>
      </c>
    </row>
    <row r="25212" spans="1:2">
      <c r="A25212" s="362" t="s">
        <v>25331</v>
      </c>
      <c r="B25212" s="367">
        <v>1945.18</v>
      </c>
    </row>
    <row r="25213" spans="1:2">
      <c r="A25213" s="362" t="s">
        <v>25332</v>
      </c>
      <c r="B25213" s="364">
        <v>31.4</v>
      </c>
    </row>
    <row r="25214" spans="1:2">
      <c r="A25214" s="362" t="s">
        <v>25333</v>
      </c>
      <c r="B25214" s="364">
        <v>4.04</v>
      </c>
    </row>
    <row r="25215" spans="1:2">
      <c r="A25215" s="362" t="s">
        <v>25334</v>
      </c>
      <c r="B25215" s="364">
        <v>2.13</v>
      </c>
    </row>
    <row r="25216" spans="1:2">
      <c r="A25216" s="362" t="s">
        <v>25335</v>
      </c>
      <c r="B25216" s="364">
        <v>14.99</v>
      </c>
    </row>
    <row r="25217" spans="1:2">
      <c r="A25217" s="362" t="s">
        <v>25336</v>
      </c>
      <c r="B25217" s="364">
        <v>20.47</v>
      </c>
    </row>
    <row r="25218" spans="1:2">
      <c r="A25218" s="362" t="s">
        <v>25337</v>
      </c>
      <c r="B25218" s="364">
        <v>6</v>
      </c>
    </row>
    <row r="25219" spans="1:2">
      <c r="A25219" s="362" t="s">
        <v>25338</v>
      </c>
      <c r="B25219" s="364">
        <v>1.57</v>
      </c>
    </row>
    <row r="25220" spans="1:2">
      <c r="A25220" s="362" t="s">
        <v>25339</v>
      </c>
      <c r="B25220" s="364">
        <v>2.65</v>
      </c>
    </row>
    <row r="25221" spans="1:2">
      <c r="A25221" s="362" t="s">
        <v>25340</v>
      </c>
      <c r="B25221" s="364">
        <v>8.42</v>
      </c>
    </row>
    <row r="25222" spans="1:2">
      <c r="A25222" s="362" t="s">
        <v>25341</v>
      </c>
      <c r="B25222" s="364">
        <v>328</v>
      </c>
    </row>
    <row r="25223" spans="1:2">
      <c r="A25223" s="362" t="s">
        <v>25342</v>
      </c>
      <c r="B25223" s="364">
        <v>404.31</v>
      </c>
    </row>
    <row r="25224" spans="1:2">
      <c r="A25224" s="362" t="s">
        <v>25343</v>
      </c>
      <c r="B25224" s="364">
        <v>503.36</v>
      </c>
    </row>
    <row r="25225" spans="1:2">
      <c r="A25225" s="362" t="s">
        <v>25344</v>
      </c>
      <c r="B25225" s="364">
        <v>537.46</v>
      </c>
    </row>
    <row r="25226" spans="1:2">
      <c r="A25226" s="362" t="s">
        <v>25345</v>
      </c>
      <c r="B25226" s="364">
        <v>485.5</v>
      </c>
    </row>
    <row r="25227" spans="1:2">
      <c r="A25227" s="362" t="s">
        <v>25346</v>
      </c>
      <c r="B25227" s="364">
        <v>578.87</v>
      </c>
    </row>
    <row r="25228" spans="1:2">
      <c r="A25228" s="362" t="s">
        <v>25347</v>
      </c>
      <c r="B25228" s="364">
        <v>584.54999999999995</v>
      </c>
    </row>
    <row r="25229" spans="1:2">
      <c r="A25229" s="362" t="s">
        <v>25348</v>
      </c>
      <c r="B25229" s="364">
        <v>763.16</v>
      </c>
    </row>
    <row r="25230" spans="1:2">
      <c r="A25230" s="362" t="s">
        <v>25349</v>
      </c>
      <c r="B25230" s="364">
        <v>651.12</v>
      </c>
    </row>
    <row r="25231" spans="1:2">
      <c r="A25231" s="362" t="s">
        <v>25350</v>
      </c>
      <c r="B25231" s="364">
        <v>820</v>
      </c>
    </row>
    <row r="25232" spans="1:2">
      <c r="A25232" s="362" t="s">
        <v>25351</v>
      </c>
      <c r="B25232" s="364">
        <v>996.99</v>
      </c>
    </row>
    <row r="25233" spans="1:2">
      <c r="A25233" s="362" t="s">
        <v>25352</v>
      </c>
      <c r="B25233" s="367">
        <v>1136.6300000000001</v>
      </c>
    </row>
    <row r="25234" spans="1:2">
      <c r="A25234" s="362" t="s">
        <v>25353</v>
      </c>
      <c r="B25234" s="364">
        <v>24.37</v>
      </c>
    </row>
    <row r="25235" spans="1:2">
      <c r="A25235" s="362" t="s">
        <v>25354</v>
      </c>
      <c r="B25235" s="364">
        <v>19.600000000000001</v>
      </c>
    </row>
    <row r="25236" spans="1:2">
      <c r="A25236" s="362" t="s">
        <v>25355</v>
      </c>
      <c r="B25236" s="367">
        <v>512653.3</v>
      </c>
    </row>
    <row r="25237" spans="1:2">
      <c r="A25237" s="362" t="s">
        <v>25356</v>
      </c>
      <c r="B25237" s="367">
        <v>455775</v>
      </c>
    </row>
    <row r="25238" spans="1:2">
      <c r="A25238" s="362" t="s">
        <v>25357</v>
      </c>
      <c r="B25238" s="364">
        <v>107.13</v>
      </c>
    </row>
    <row r="25239" spans="1:2">
      <c r="A25239" s="362" t="s">
        <v>25358</v>
      </c>
      <c r="B25239" s="364">
        <v>169.94</v>
      </c>
    </row>
    <row r="25240" spans="1:2">
      <c r="A25240" s="362" t="s">
        <v>25359</v>
      </c>
      <c r="B25240" s="364">
        <v>9.6</v>
      </c>
    </row>
    <row r="25241" spans="1:2">
      <c r="A25241" s="362" t="s">
        <v>25360</v>
      </c>
      <c r="B25241" s="364">
        <v>6.75</v>
      </c>
    </row>
    <row r="25242" spans="1:2">
      <c r="A25242" s="362" t="s">
        <v>25361</v>
      </c>
      <c r="B25242" s="364">
        <v>24.81</v>
      </c>
    </row>
    <row r="25243" spans="1:2">
      <c r="A25243" s="362" t="s">
        <v>25362</v>
      </c>
      <c r="B25243" s="364">
        <v>49.37</v>
      </c>
    </row>
    <row r="25244" spans="1:2">
      <c r="A25244" s="362" t="s">
        <v>25363</v>
      </c>
      <c r="B25244" s="364">
        <v>51.08</v>
      </c>
    </row>
    <row r="25245" spans="1:2">
      <c r="A25245" s="362" t="s">
        <v>25364</v>
      </c>
      <c r="B25245" s="364">
        <v>62.73</v>
      </c>
    </row>
    <row r="25246" spans="1:2">
      <c r="A25246" s="362" t="s">
        <v>25365</v>
      </c>
      <c r="B25246" s="364">
        <v>91.27</v>
      </c>
    </row>
    <row r="25247" spans="1:2">
      <c r="A25247" s="362" t="s">
        <v>25366</v>
      </c>
      <c r="B25247" s="364">
        <v>36.049999999999997</v>
      </c>
    </row>
    <row r="25248" spans="1:2">
      <c r="A25248" s="362" t="s">
        <v>25367</v>
      </c>
      <c r="B25248" s="364">
        <v>15.54</v>
      </c>
    </row>
    <row r="25249" spans="1:2">
      <c r="A25249" s="362" t="s">
        <v>25368</v>
      </c>
      <c r="B25249" s="364">
        <v>9.25</v>
      </c>
    </row>
    <row r="25250" spans="1:2">
      <c r="A25250" s="362" t="s">
        <v>25369</v>
      </c>
      <c r="B25250" s="364">
        <v>5.94</v>
      </c>
    </row>
    <row r="25251" spans="1:2">
      <c r="A25251" s="362" t="s">
        <v>25370</v>
      </c>
      <c r="B25251" s="364">
        <v>25.36</v>
      </c>
    </row>
    <row r="25252" spans="1:2">
      <c r="A25252" s="362" t="s">
        <v>25371</v>
      </c>
      <c r="B25252" s="364">
        <v>22.68</v>
      </c>
    </row>
    <row r="25253" spans="1:2">
      <c r="A25253" s="362" t="s">
        <v>25372</v>
      </c>
      <c r="B25253" s="364">
        <v>18.61</v>
      </c>
    </row>
    <row r="25254" spans="1:2">
      <c r="A25254" s="362" t="s">
        <v>25373</v>
      </c>
      <c r="B25254" s="364">
        <v>14.77</v>
      </c>
    </row>
    <row r="25255" spans="1:2">
      <c r="A25255" s="362" t="s">
        <v>25374</v>
      </c>
      <c r="B25255" s="364">
        <v>22.29</v>
      </c>
    </row>
    <row r="25256" spans="1:2">
      <c r="A25256" s="362" t="s">
        <v>25375</v>
      </c>
      <c r="B25256" s="364">
        <v>23.66</v>
      </c>
    </row>
    <row r="25257" spans="1:2">
      <c r="A25257" s="362" t="s">
        <v>25376</v>
      </c>
      <c r="B25257" s="364">
        <v>29.58</v>
      </c>
    </row>
    <row r="25258" spans="1:2">
      <c r="A25258" s="362" t="s">
        <v>25377</v>
      </c>
      <c r="B25258" s="364">
        <v>44.36</v>
      </c>
    </row>
    <row r="25259" spans="1:2">
      <c r="A25259" s="362" t="s">
        <v>25378</v>
      </c>
      <c r="B25259" s="364">
        <v>59.42</v>
      </c>
    </row>
    <row r="25260" spans="1:2">
      <c r="A25260" s="362" t="s">
        <v>25379</v>
      </c>
      <c r="B25260" s="364">
        <v>73.790000000000006</v>
      </c>
    </row>
    <row r="25261" spans="1:2">
      <c r="A25261" s="362" t="s">
        <v>25380</v>
      </c>
      <c r="B25261" s="364">
        <v>16.47</v>
      </c>
    </row>
    <row r="25262" spans="1:2">
      <c r="A25262" s="362" t="s">
        <v>25381</v>
      </c>
      <c r="B25262" s="364">
        <v>23.25</v>
      </c>
    </row>
    <row r="25263" spans="1:2">
      <c r="A25263" s="362" t="s">
        <v>25382</v>
      </c>
      <c r="B25263" s="364">
        <v>26.35</v>
      </c>
    </row>
    <row r="25264" spans="1:2">
      <c r="A25264" s="362" t="s">
        <v>25383</v>
      </c>
      <c r="B25264" s="364">
        <v>32.36</v>
      </c>
    </row>
    <row r="25265" spans="1:2">
      <c r="A25265" s="362" t="s">
        <v>25384</v>
      </c>
      <c r="B25265" s="364">
        <v>47.9</v>
      </c>
    </row>
    <row r="25266" spans="1:2">
      <c r="A25266" s="362" t="s">
        <v>25385</v>
      </c>
      <c r="B25266" s="364">
        <v>64.73</v>
      </c>
    </row>
    <row r="25267" spans="1:2">
      <c r="A25267" s="362" t="s">
        <v>25386</v>
      </c>
      <c r="B25267" s="364">
        <v>80.739999999999995</v>
      </c>
    </row>
    <row r="25268" spans="1:2">
      <c r="A25268" s="362" t="s">
        <v>25387</v>
      </c>
      <c r="B25268" s="364">
        <v>41.25</v>
      </c>
    </row>
    <row r="25269" spans="1:2">
      <c r="A25269" s="362" t="s">
        <v>25388</v>
      </c>
      <c r="B25269" s="364">
        <v>37.32</v>
      </c>
    </row>
    <row r="25270" spans="1:2">
      <c r="A25270" s="362" t="s">
        <v>25389</v>
      </c>
      <c r="B25270" s="364">
        <v>37.32</v>
      </c>
    </row>
    <row r="25271" spans="1:2">
      <c r="A25271" s="362" t="s">
        <v>25390</v>
      </c>
      <c r="B25271" s="364">
        <v>70.78</v>
      </c>
    </row>
    <row r="25272" spans="1:2">
      <c r="A25272" s="362" t="s">
        <v>25391</v>
      </c>
      <c r="B25272" s="364">
        <v>54.01</v>
      </c>
    </row>
    <row r="25273" spans="1:2">
      <c r="A25273" s="362" t="s">
        <v>25392</v>
      </c>
      <c r="B25273" s="364">
        <v>54.01</v>
      </c>
    </row>
    <row r="25274" spans="1:2">
      <c r="A25274" s="362" t="s">
        <v>25393</v>
      </c>
      <c r="B25274" s="367">
        <v>762306.28</v>
      </c>
    </row>
    <row r="25275" spans="1:2">
      <c r="A25275" s="362" t="s">
        <v>25394</v>
      </c>
      <c r="B25275" s="367">
        <v>70567.63</v>
      </c>
    </row>
    <row r="25276" spans="1:2">
      <c r="A25276" s="362" t="s">
        <v>25395</v>
      </c>
      <c r="B25276" s="367">
        <v>29541.48</v>
      </c>
    </row>
    <row r="25277" spans="1:2">
      <c r="A25277" s="362" t="s">
        <v>25396</v>
      </c>
      <c r="B25277" s="367">
        <v>14361.48</v>
      </c>
    </row>
    <row r="25278" spans="1:2">
      <c r="A25278" s="362" t="s">
        <v>25397</v>
      </c>
      <c r="B25278" s="367">
        <v>293201.99</v>
      </c>
    </row>
    <row r="25279" spans="1:2">
      <c r="A25279" s="362" t="s">
        <v>25398</v>
      </c>
      <c r="B25279" s="367">
        <v>28874.01</v>
      </c>
    </row>
    <row r="25280" spans="1:2">
      <c r="A25280" s="362" t="s">
        <v>25399</v>
      </c>
      <c r="B25280" s="364">
        <v>558.14</v>
      </c>
    </row>
    <row r="25281" spans="1:2">
      <c r="A25281" s="362" t="s">
        <v>25400</v>
      </c>
      <c r="B25281" s="364">
        <v>21.5</v>
      </c>
    </row>
    <row r="25282" spans="1:2">
      <c r="A25282" s="362" t="s">
        <v>25401</v>
      </c>
      <c r="B25282" s="367">
        <v>3780.22</v>
      </c>
    </row>
    <row r="25283" spans="1:2">
      <c r="A25283" s="362" t="s">
        <v>25402</v>
      </c>
      <c r="B25283" s="364">
        <v>19.37</v>
      </c>
    </row>
    <row r="25284" spans="1:2">
      <c r="A25284" s="362" t="s">
        <v>25403</v>
      </c>
      <c r="B25284" s="367">
        <v>3405.55</v>
      </c>
    </row>
    <row r="25285" spans="1:2">
      <c r="A25285" s="362" t="s">
        <v>25404</v>
      </c>
      <c r="B25285" s="364">
        <v>44.92</v>
      </c>
    </row>
    <row r="25286" spans="1:2">
      <c r="A25286" s="362" t="s">
        <v>25405</v>
      </c>
      <c r="B25286" s="367">
        <v>8594.5</v>
      </c>
    </row>
    <row r="25287" spans="1:2">
      <c r="A25287" s="362" t="s">
        <v>25406</v>
      </c>
      <c r="B25287" s="367">
        <v>16023.38</v>
      </c>
    </row>
    <row r="25288" spans="1:2">
      <c r="A25288" s="362" t="s">
        <v>25407</v>
      </c>
      <c r="B25288" s="367">
        <v>18438.82</v>
      </c>
    </row>
    <row r="25289" spans="1:2">
      <c r="A25289" s="362" t="s">
        <v>25408</v>
      </c>
      <c r="B25289" s="367">
        <v>17415.189999999999</v>
      </c>
    </row>
    <row r="25290" spans="1:2">
      <c r="A25290" s="362" t="s">
        <v>25409</v>
      </c>
      <c r="B25290" s="367">
        <v>19594.46</v>
      </c>
    </row>
    <row r="25291" spans="1:2">
      <c r="A25291" s="362" t="s">
        <v>25410</v>
      </c>
      <c r="B25291" s="367">
        <v>36055.15</v>
      </c>
    </row>
    <row r="25292" spans="1:2">
      <c r="A25292" s="362" t="s">
        <v>25411</v>
      </c>
      <c r="B25292" s="367">
        <v>20164.73</v>
      </c>
    </row>
    <row r="25293" spans="1:2">
      <c r="A25293" s="362" t="s">
        <v>25412</v>
      </c>
      <c r="B25293" s="367">
        <v>19784.68</v>
      </c>
    </row>
    <row r="25294" spans="1:2">
      <c r="A25294" s="362" t="s">
        <v>25413</v>
      </c>
      <c r="B25294" s="364">
        <v>42.39</v>
      </c>
    </row>
    <row r="25295" spans="1:2">
      <c r="A25295" s="362" t="s">
        <v>25414</v>
      </c>
      <c r="B25295" s="364">
        <v>7.55</v>
      </c>
    </row>
    <row r="25296" spans="1:2">
      <c r="A25296" s="362" t="s">
        <v>25415</v>
      </c>
      <c r="B25296" s="364">
        <v>4.2</v>
      </c>
    </row>
    <row r="25297" spans="1:2">
      <c r="A25297" s="362" t="s">
        <v>25416</v>
      </c>
      <c r="B25297" s="364">
        <v>3.4</v>
      </c>
    </row>
    <row r="25298" spans="1:2">
      <c r="A25298" s="362" t="s">
        <v>25417</v>
      </c>
      <c r="B25298" s="364">
        <v>2.7</v>
      </c>
    </row>
    <row r="25299" spans="1:2">
      <c r="A25299" s="362" t="s">
        <v>25418</v>
      </c>
      <c r="B25299" s="364">
        <v>84.3</v>
      </c>
    </row>
    <row r="25300" spans="1:2">
      <c r="A25300" s="362" t="s">
        <v>25419</v>
      </c>
      <c r="B25300" s="364">
        <v>132.44</v>
      </c>
    </row>
    <row r="25301" spans="1:2">
      <c r="A25301" s="362" t="s">
        <v>25420</v>
      </c>
      <c r="B25301" s="364">
        <v>16.920000000000002</v>
      </c>
    </row>
    <row r="25302" spans="1:2">
      <c r="A25302" s="362" t="s">
        <v>25421</v>
      </c>
      <c r="B25302" s="364">
        <v>7.98</v>
      </c>
    </row>
    <row r="25303" spans="1:2">
      <c r="A25303" s="362" t="s">
        <v>25422</v>
      </c>
      <c r="B25303" s="364">
        <v>47.12</v>
      </c>
    </row>
    <row r="25304" spans="1:2">
      <c r="A25304" s="362" t="s">
        <v>25423</v>
      </c>
      <c r="B25304" s="364">
        <v>6.75</v>
      </c>
    </row>
    <row r="25305" spans="1:2">
      <c r="A25305" s="362" t="s">
        <v>25424</v>
      </c>
      <c r="B25305" s="364">
        <v>6.94</v>
      </c>
    </row>
    <row r="25306" spans="1:2">
      <c r="A25306" s="362" t="s">
        <v>25425</v>
      </c>
      <c r="B25306" s="364">
        <v>58.67</v>
      </c>
    </row>
    <row r="25307" spans="1:2">
      <c r="A25307" s="362" t="s">
        <v>25426</v>
      </c>
      <c r="B25307" s="364">
        <v>70.39</v>
      </c>
    </row>
    <row r="25308" spans="1:2">
      <c r="A25308" s="362" t="s">
        <v>25427</v>
      </c>
      <c r="B25308" s="364">
        <v>468.37</v>
      </c>
    </row>
    <row r="25309" spans="1:2">
      <c r="A25309" s="362" t="s">
        <v>25428</v>
      </c>
      <c r="B25309" s="364">
        <v>490.67</v>
      </c>
    </row>
    <row r="25310" spans="1:2">
      <c r="A25310" s="362" t="s">
        <v>25429</v>
      </c>
      <c r="B25310" s="364">
        <v>474.95</v>
      </c>
    </row>
    <row r="25311" spans="1:2">
      <c r="A25311" s="362" t="s">
        <v>25430</v>
      </c>
      <c r="B25311" s="364">
        <v>644.64</v>
      </c>
    </row>
    <row r="25312" spans="1:2">
      <c r="A25312" s="362" t="s">
        <v>25431</v>
      </c>
      <c r="B25312" s="364">
        <v>802.17</v>
      </c>
    </row>
    <row r="25313" spans="1:2">
      <c r="A25313" s="362" t="s">
        <v>25432</v>
      </c>
      <c r="B25313" s="367">
        <v>1709.33</v>
      </c>
    </row>
    <row r="25314" spans="1:2">
      <c r="A25314" s="362" t="s">
        <v>25433</v>
      </c>
      <c r="B25314" s="367">
        <v>1709.33</v>
      </c>
    </row>
    <row r="25315" spans="1:2">
      <c r="A25315" s="362" t="s">
        <v>25434</v>
      </c>
      <c r="B25315" s="364">
        <v>34.409999999999997</v>
      </c>
    </row>
    <row r="25316" spans="1:2">
      <c r="A25316" s="362" t="s">
        <v>25435</v>
      </c>
      <c r="B25316" s="367">
        <v>6045.98</v>
      </c>
    </row>
    <row r="25317" spans="1:2">
      <c r="A25317" s="362" t="s">
        <v>25436</v>
      </c>
      <c r="B25317" s="364">
        <v>21.89</v>
      </c>
    </row>
    <row r="25318" spans="1:2">
      <c r="A25318" s="362" t="s">
        <v>25437</v>
      </c>
      <c r="B25318" s="367">
        <v>3848.45</v>
      </c>
    </row>
    <row r="25319" spans="1:2">
      <c r="A25319" s="362" t="s">
        <v>25438</v>
      </c>
      <c r="B25319" s="367">
        <v>2398.2800000000002</v>
      </c>
    </row>
    <row r="25320" spans="1:2">
      <c r="A25320" s="362" t="s">
        <v>25439</v>
      </c>
      <c r="B25320" s="364">
        <v>6.1</v>
      </c>
    </row>
    <row r="25321" spans="1:2">
      <c r="A25321" s="362" t="s">
        <v>25440</v>
      </c>
      <c r="B25321" s="364">
        <v>3.68</v>
      </c>
    </row>
    <row r="25322" spans="1:2">
      <c r="A25322" s="362" t="s">
        <v>25441</v>
      </c>
      <c r="B25322" s="364">
        <v>2.86</v>
      </c>
    </row>
    <row r="25323" spans="1:2">
      <c r="A25323" s="362" t="s">
        <v>25442</v>
      </c>
      <c r="B25323" s="364">
        <v>2.42</v>
      </c>
    </row>
    <row r="25324" spans="1:2">
      <c r="A25324" s="362" t="s">
        <v>25443</v>
      </c>
      <c r="B25324" s="364">
        <v>2.4500000000000002</v>
      </c>
    </row>
    <row r="25325" spans="1:2">
      <c r="A25325" s="362" t="s">
        <v>25444</v>
      </c>
      <c r="B25325" s="364">
        <v>1.96</v>
      </c>
    </row>
    <row r="25326" spans="1:2">
      <c r="A25326" s="362" t="s">
        <v>25445</v>
      </c>
      <c r="B25326" s="364">
        <v>2.7</v>
      </c>
    </row>
    <row r="25327" spans="1:2">
      <c r="A25327" s="362" t="s">
        <v>25446</v>
      </c>
      <c r="B25327" s="364">
        <v>2.0499999999999998</v>
      </c>
    </row>
    <row r="25328" spans="1:2">
      <c r="A25328" s="362" t="s">
        <v>25447</v>
      </c>
      <c r="B25328" s="364">
        <v>4.26</v>
      </c>
    </row>
    <row r="25329" spans="1:2">
      <c r="A25329" s="362" t="s">
        <v>25448</v>
      </c>
      <c r="B25329" s="364">
        <v>2.02</v>
      </c>
    </row>
    <row r="25330" spans="1:2">
      <c r="A25330" s="362" t="s">
        <v>25449</v>
      </c>
      <c r="B25330" s="364">
        <v>2.5</v>
      </c>
    </row>
    <row r="25331" spans="1:2">
      <c r="A25331" s="362" t="s">
        <v>25450</v>
      </c>
      <c r="B25331" s="364">
        <v>1.54</v>
      </c>
    </row>
    <row r="25332" spans="1:2">
      <c r="A25332" s="362" t="s">
        <v>25451</v>
      </c>
      <c r="B25332" s="364">
        <v>1.92</v>
      </c>
    </row>
    <row r="25333" spans="1:2">
      <c r="A25333" s="362" t="s">
        <v>25452</v>
      </c>
      <c r="B25333" s="364">
        <v>2.31</v>
      </c>
    </row>
    <row r="25334" spans="1:2">
      <c r="A25334" s="362" t="s">
        <v>25453</v>
      </c>
      <c r="B25334" s="364">
        <v>1.51</v>
      </c>
    </row>
    <row r="25335" spans="1:2">
      <c r="A25335" s="362" t="s">
        <v>25454</v>
      </c>
      <c r="B25335" s="364">
        <v>1.48</v>
      </c>
    </row>
    <row r="25336" spans="1:2">
      <c r="A25336" s="362" t="s">
        <v>25455</v>
      </c>
      <c r="B25336" s="364">
        <v>1.68</v>
      </c>
    </row>
    <row r="25337" spans="1:2">
      <c r="A25337" s="362" t="s">
        <v>25456</v>
      </c>
      <c r="B25337" s="364">
        <v>36.96</v>
      </c>
    </row>
    <row r="25338" spans="1:2">
      <c r="A25338" s="362" t="s">
        <v>25457</v>
      </c>
      <c r="B25338" s="364">
        <v>27.19</v>
      </c>
    </row>
    <row r="25339" spans="1:2">
      <c r="A25339" s="362" t="s">
        <v>25458</v>
      </c>
      <c r="B25339" s="364">
        <v>14.64</v>
      </c>
    </row>
    <row r="25340" spans="1:2">
      <c r="A25340" s="362" t="s">
        <v>25459</v>
      </c>
      <c r="B25340" s="364">
        <v>33.47</v>
      </c>
    </row>
    <row r="25341" spans="1:2">
      <c r="A25341" s="362" t="s">
        <v>25460</v>
      </c>
      <c r="B25341" s="364">
        <v>22.9</v>
      </c>
    </row>
    <row r="25342" spans="1:2">
      <c r="A25342" s="362" t="s">
        <v>25461</v>
      </c>
      <c r="B25342" s="364">
        <v>52.3</v>
      </c>
    </row>
    <row r="25343" spans="1:2">
      <c r="A25343" s="362" t="s">
        <v>25462</v>
      </c>
      <c r="B25343" s="364">
        <v>36.96</v>
      </c>
    </row>
    <row r="25344" spans="1:2">
      <c r="A25344" s="362" t="s">
        <v>25463</v>
      </c>
      <c r="B25344" s="364">
        <v>36.96</v>
      </c>
    </row>
    <row r="25345" spans="1:2">
      <c r="A25345" s="362" t="s">
        <v>25464</v>
      </c>
      <c r="B25345" s="364">
        <v>46.02</v>
      </c>
    </row>
    <row r="25346" spans="1:2">
      <c r="A25346" s="362" t="s">
        <v>25465</v>
      </c>
      <c r="B25346" s="364">
        <v>78.180000000000007</v>
      </c>
    </row>
    <row r="25347" spans="1:2">
      <c r="A25347" s="362" t="s">
        <v>25466</v>
      </c>
      <c r="B25347" s="364">
        <v>53.07</v>
      </c>
    </row>
    <row r="25348" spans="1:2">
      <c r="A25348" s="362" t="s">
        <v>25467</v>
      </c>
      <c r="B25348" s="364">
        <v>20.55</v>
      </c>
    </row>
    <row r="25349" spans="1:2">
      <c r="A25349" s="362" t="s">
        <v>25468</v>
      </c>
      <c r="B25349" s="367">
        <v>10095</v>
      </c>
    </row>
    <row r="25350" spans="1:2">
      <c r="A25350" s="362" t="s">
        <v>25469</v>
      </c>
      <c r="B25350" s="364">
        <v>54.01</v>
      </c>
    </row>
    <row r="25351" spans="1:2">
      <c r="A25351" s="362" t="s">
        <v>25470</v>
      </c>
      <c r="B25351" s="367">
        <v>9489.82</v>
      </c>
    </row>
    <row r="25352" spans="1:2">
      <c r="A25352" s="362" t="s">
        <v>25471</v>
      </c>
      <c r="B25352" s="364">
        <v>14.96</v>
      </c>
    </row>
    <row r="25353" spans="1:2">
      <c r="A25353" s="362" t="s">
        <v>25472</v>
      </c>
      <c r="B25353" s="367">
        <v>19353.25</v>
      </c>
    </row>
    <row r="25354" spans="1:2">
      <c r="A25354" s="362" t="s">
        <v>25473</v>
      </c>
      <c r="B25354" s="364">
        <v>10.46</v>
      </c>
    </row>
    <row r="25355" spans="1:2">
      <c r="A25355" s="362" t="s">
        <v>25474</v>
      </c>
      <c r="B25355" s="364">
        <v>10.46</v>
      </c>
    </row>
    <row r="25356" spans="1:2">
      <c r="A25356" s="362" t="s">
        <v>25475</v>
      </c>
      <c r="B25356" s="364">
        <v>696.44</v>
      </c>
    </row>
    <row r="25357" spans="1:2">
      <c r="A25357" s="362" t="s">
        <v>25476</v>
      </c>
      <c r="B25357" s="364">
        <v>830.82</v>
      </c>
    </row>
    <row r="25358" spans="1:2">
      <c r="A25358" s="362" t="s">
        <v>25477</v>
      </c>
      <c r="B25358" s="364">
        <v>409.06</v>
      </c>
    </row>
    <row r="25359" spans="1:2">
      <c r="A25359" s="362" t="s">
        <v>25478</v>
      </c>
      <c r="B25359" s="364">
        <v>918.25</v>
      </c>
    </row>
    <row r="25360" spans="1:2">
      <c r="A25360" s="362" t="s">
        <v>25479</v>
      </c>
      <c r="B25360" s="367">
        <v>1009.21</v>
      </c>
    </row>
    <row r="25361" spans="1:2">
      <c r="A25361" s="362" t="s">
        <v>25480</v>
      </c>
      <c r="B25361" s="364">
        <v>11.94</v>
      </c>
    </row>
    <row r="25362" spans="1:2">
      <c r="A25362" s="362" t="s">
        <v>25481</v>
      </c>
      <c r="B25362" s="364">
        <v>16.309999999999999</v>
      </c>
    </row>
    <row r="25363" spans="1:2">
      <c r="A25363" s="362" t="s">
        <v>25482</v>
      </c>
      <c r="B25363" s="364">
        <v>8.34</v>
      </c>
    </row>
    <row r="25364" spans="1:2">
      <c r="A25364" s="362" t="s">
        <v>25483</v>
      </c>
      <c r="B25364" s="364">
        <v>15.04</v>
      </c>
    </row>
    <row r="25365" spans="1:2">
      <c r="A25365" s="362" t="s">
        <v>25484</v>
      </c>
      <c r="B25365" s="364">
        <v>8.7799999999999994</v>
      </c>
    </row>
    <row r="25366" spans="1:2">
      <c r="A25366" s="362" t="s">
        <v>25485</v>
      </c>
      <c r="B25366" s="364">
        <v>11.91</v>
      </c>
    </row>
    <row r="25367" spans="1:2">
      <c r="A25367" s="362" t="s">
        <v>25486</v>
      </c>
      <c r="B25367" s="364">
        <v>27.61</v>
      </c>
    </row>
    <row r="25368" spans="1:2">
      <c r="A25368" s="362" t="s">
        <v>25487</v>
      </c>
      <c r="B25368" s="364">
        <v>32.159999999999997</v>
      </c>
    </row>
    <row r="25369" spans="1:2">
      <c r="A25369" s="362" t="s">
        <v>25488</v>
      </c>
      <c r="B25369" s="367">
        <v>230000</v>
      </c>
    </row>
    <row r="25370" spans="1:2">
      <c r="A25370" s="362" t="s">
        <v>25489</v>
      </c>
      <c r="B25370" s="367">
        <v>354957.48</v>
      </c>
    </row>
    <row r="25371" spans="1:2">
      <c r="A25371" s="362" t="s">
        <v>25490</v>
      </c>
      <c r="B25371" s="367">
        <v>349138.5</v>
      </c>
    </row>
    <row r="25372" spans="1:2">
      <c r="A25372" s="362" t="s">
        <v>25491</v>
      </c>
      <c r="B25372" s="367">
        <v>425948.98</v>
      </c>
    </row>
    <row r="25373" spans="1:2">
      <c r="A25373" s="362" t="s">
        <v>25492</v>
      </c>
      <c r="B25373" s="367">
        <v>438763.98</v>
      </c>
    </row>
    <row r="25374" spans="1:2">
      <c r="A25374" s="362" t="s">
        <v>25493</v>
      </c>
      <c r="B25374" s="364">
        <v>37.69</v>
      </c>
    </row>
    <row r="25375" spans="1:2">
      <c r="A25375" s="362" t="s">
        <v>25494</v>
      </c>
      <c r="B25375" s="367">
        <v>11786.83</v>
      </c>
    </row>
    <row r="25376" spans="1:2">
      <c r="A25376" s="362" t="s">
        <v>25495</v>
      </c>
      <c r="B25376" s="367">
        <v>12466.55</v>
      </c>
    </row>
    <row r="25377" spans="1:2">
      <c r="A25377" s="362" t="s">
        <v>25496</v>
      </c>
      <c r="B25377" s="367">
        <v>14833.52</v>
      </c>
    </row>
    <row r="25378" spans="1:2">
      <c r="A25378" s="362" t="s">
        <v>25497</v>
      </c>
      <c r="B25378" s="364">
        <v>588.96</v>
      </c>
    </row>
    <row r="25379" spans="1:2">
      <c r="A25379" s="362" t="s">
        <v>25498</v>
      </c>
      <c r="B25379" s="364">
        <v>260.27</v>
      </c>
    </row>
    <row r="25380" spans="1:2">
      <c r="A25380" s="362" t="s">
        <v>25499</v>
      </c>
      <c r="B25380" s="364">
        <v>318.8</v>
      </c>
    </row>
    <row r="25381" spans="1:2">
      <c r="A25381" s="362" t="s">
        <v>25500</v>
      </c>
      <c r="B25381" s="367">
        <v>58999.6</v>
      </c>
    </row>
    <row r="25382" spans="1:2">
      <c r="A25382" s="362" t="s">
        <v>25501</v>
      </c>
      <c r="B25382" s="364">
        <v>46.63</v>
      </c>
    </row>
    <row r="25383" spans="1:2">
      <c r="A25383" s="362" t="s">
        <v>25502</v>
      </c>
      <c r="B25383" s="364">
        <v>156.38999999999999</v>
      </c>
    </row>
    <row r="25384" spans="1:2">
      <c r="A25384" s="362" t="s">
        <v>25503</v>
      </c>
      <c r="B25384" s="364">
        <v>343.6</v>
      </c>
    </row>
    <row r="25385" spans="1:2">
      <c r="A25385" s="362" t="s">
        <v>25504</v>
      </c>
      <c r="B25385" s="364">
        <v>264.94</v>
      </c>
    </row>
    <row r="25386" spans="1:2">
      <c r="A25386" s="362" t="s">
        <v>25505</v>
      </c>
      <c r="B25386" s="364">
        <v>141.24</v>
      </c>
    </row>
    <row r="25387" spans="1:2">
      <c r="A25387" s="362" t="s">
        <v>25506</v>
      </c>
      <c r="B25387" s="364">
        <v>204.49</v>
      </c>
    </row>
    <row r="25388" spans="1:2">
      <c r="A25388" s="362" t="s">
        <v>25507</v>
      </c>
      <c r="B25388" s="364">
        <v>975.05</v>
      </c>
    </row>
    <row r="25389" spans="1:2">
      <c r="A25389" s="362" t="s">
        <v>25508</v>
      </c>
      <c r="B25389" s="364">
        <v>23.51</v>
      </c>
    </row>
    <row r="25390" spans="1:2">
      <c r="A25390" s="362" t="s">
        <v>25509</v>
      </c>
      <c r="B25390" s="367">
        <v>4133.08</v>
      </c>
    </row>
    <row r="25391" spans="1:2">
      <c r="A25391" s="362" t="s">
        <v>25510</v>
      </c>
      <c r="B25391" s="367">
        <v>4560.5600000000004</v>
      </c>
    </row>
    <row r="25392" spans="1:2">
      <c r="A25392" s="362" t="s">
        <v>25511</v>
      </c>
      <c r="B25392" s="364">
        <v>25.95</v>
      </c>
    </row>
    <row r="25393" spans="1:2">
      <c r="A25393" s="362" t="s">
        <v>25512</v>
      </c>
      <c r="B25393" s="364">
        <v>32.33</v>
      </c>
    </row>
    <row r="25394" spans="1:2">
      <c r="A25394" s="362" t="s">
        <v>25513</v>
      </c>
      <c r="B25394" s="367">
        <v>5682.02</v>
      </c>
    </row>
    <row r="25395" spans="1:2">
      <c r="A25395" s="362" t="s">
        <v>25514</v>
      </c>
      <c r="B25395" s="367">
        <v>2615.1999999999998</v>
      </c>
    </row>
    <row r="25396" spans="1:2">
      <c r="A25396" s="362" t="s">
        <v>25515</v>
      </c>
      <c r="B25396" s="367">
        <v>6987.32</v>
      </c>
    </row>
    <row r="25397" spans="1:2">
      <c r="A25397" s="362" t="s">
        <v>25516</v>
      </c>
      <c r="B25397" s="367">
        <v>3472.94</v>
      </c>
    </row>
    <row r="25398" spans="1:2">
      <c r="A25398" s="362" t="s">
        <v>25517</v>
      </c>
      <c r="B25398" s="367">
        <v>3264.15</v>
      </c>
    </row>
    <row r="25399" spans="1:2">
      <c r="A25399" s="362" t="s">
        <v>25518</v>
      </c>
      <c r="B25399" s="367">
        <v>4025.09</v>
      </c>
    </row>
    <row r="25400" spans="1:2">
      <c r="A25400" s="362" t="s">
        <v>25519</v>
      </c>
      <c r="B25400" s="367">
        <v>1400000</v>
      </c>
    </row>
    <row r="25401" spans="1:2">
      <c r="A25401" s="362" t="s">
        <v>25520</v>
      </c>
      <c r="B25401" s="367">
        <v>1739674.58</v>
      </c>
    </row>
    <row r="25402" spans="1:2">
      <c r="A25402" s="362" t="s">
        <v>25521</v>
      </c>
      <c r="B25402" s="367">
        <v>1831231.92</v>
      </c>
    </row>
    <row r="25403" spans="1:2">
      <c r="A25403" s="362" t="s">
        <v>25522</v>
      </c>
      <c r="B25403" s="367">
        <v>5188.45</v>
      </c>
    </row>
    <row r="25404" spans="1:2">
      <c r="A25404" s="362" t="s">
        <v>25523</v>
      </c>
      <c r="B25404" s="367">
        <v>2572.79</v>
      </c>
    </row>
    <row r="25405" spans="1:2">
      <c r="A25405" s="362" t="s">
        <v>25524</v>
      </c>
      <c r="B25405" s="367">
        <v>2119.48</v>
      </c>
    </row>
    <row r="25406" spans="1:2">
      <c r="A25406" s="362" t="s">
        <v>25525</v>
      </c>
      <c r="B25406" s="367">
        <v>2073.38</v>
      </c>
    </row>
    <row r="25407" spans="1:2">
      <c r="A25407" s="362" t="s">
        <v>25526</v>
      </c>
      <c r="B25407" s="364">
        <v>24.96</v>
      </c>
    </row>
    <row r="25408" spans="1:2">
      <c r="A25408" s="362" t="s">
        <v>25527</v>
      </c>
      <c r="B25408" s="367">
        <v>4388.5200000000004</v>
      </c>
    </row>
    <row r="25409" spans="1:2">
      <c r="A25409" s="362" t="s">
        <v>25528</v>
      </c>
      <c r="B25409" s="364">
        <v>23.56</v>
      </c>
    </row>
    <row r="25410" spans="1:2">
      <c r="A25410" s="362" t="s">
        <v>25529</v>
      </c>
      <c r="B25410" s="367">
        <v>4139.49</v>
      </c>
    </row>
    <row r="25411" spans="1:2">
      <c r="A25411" s="362" t="s">
        <v>25530</v>
      </c>
      <c r="B25411" s="364">
        <v>33.36</v>
      </c>
    </row>
    <row r="25412" spans="1:2">
      <c r="A25412" s="362" t="s">
        <v>25531</v>
      </c>
      <c r="B25412" s="367">
        <v>5860.58</v>
      </c>
    </row>
    <row r="25413" spans="1:2">
      <c r="A25413" s="362" t="s">
        <v>25532</v>
      </c>
      <c r="B25413" s="364">
        <v>17.170000000000002</v>
      </c>
    </row>
    <row r="25414" spans="1:2">
      <c r="A25414" s="362" t="s">
        <v>25533</v>
      </c>
      <c r="B25414" s="367">
        <v>3017.25</v>
      </c>
    </row>
    <row r="25415" spans="1:2">
      <c r="A25415" s="362" t="s">
        <v>25534</v>
      </c>
      <c r="B25415" s="364">
        <v>28.1</v>
      </c>
    </row>
    <row r="25416" spans="1:2">
      <c r="A25416" s="362" t="s">
        <v>25535</v>
      </c>
      <c r="B25416" s="367">
        <v>4939.72</v>
      </c>
    </row>
    <row r="25417" spans="1:2">
      <c r="A25417" s="362" t="s">
        <v>25536</v>
      </c>
      <c r="B25417" s="364">
        <v>17.89</v>
      </c>
    </row>
    <row r="25418" spans="1:2">
      <c r="A25418" s="362" t="s">
        <v>25537</v>
      </c>
      <c r="B25418" s="367">
        <v>3145.88</v>
      </c>
    </row>
    <row r="25419" spans="1:2">
      <c r="A25419" s="362" t="s">
        <v>25538</v>
      </c>
      <c r="B25419" s="364">
        <v>84.72</v>
      </c>
    </row>
    <row r="25420" spans="1:2">
      <c r="A25420" s="362" t="s">
        <v>25539</v>
      </c>
      <c r="B25420" s="364">
        <v>75.430000000000007</v>
      </c>
    </row>
    <row r="25421" spans="1:2">
      <c r="A25421" s="362" t="s">
        <v>25540</v>
      </c>
      <c r="B25421" s="364">
        <v>71.12</v>
      </c>
    </row>
    <row r="25422" spans="1:2">
      <c r="A25422" s="362" t="s">
        <v>25541</v>
      </c>
      <c r="B25422" s="364">
        <v>86.82</v>
      </c>
    </row>
    <row r="25423" spans="1:2">
      <c r="A25423" s="362" t="s">
        <v>25542</v>
      </c>
      <c r="B25423" s="364">
        <v>73.22</v>
      </c>
    </row>
    <row r="25424" spans="1:2">
      <c r="A25424" s="362" t="s">
        <v>25543</v>
      </c>
      <c r="B25424" s="364">
        <v>26.94</v>
      </c>
    </row>
    <row r="25425" spans="1:2">
      <c r="A25425" s="362" t="s">
        <v>25544</v>
      </c>
      <c r="B25425" s="364">
        <v>8.5399999999999991</v>
      </c>
    </row>
    <row r="25426" spans="1:2">
      <c r="A25426" s="362" t="s">
        <v>25545</v>
      </c>
      <c r="B25426" s="364">
        <v>26.72</v>
      </c>
    </row>
    <row r="25427" spans="1:2">
      <c r="A25427" s="362" t="s">
        <v>25546</v>
      </c>
      <c r="B25427" s="364">
        <v>16.559999999999999</v>
      </c>
    </row>
    <row r="25428" spans="1:2">
      <c r="A25428" s="362" t="s">
        <v>25547</v>
      </c>
      <c r="B25428" s="364">
        <v>64.13</v>
      </c>
    </row>
    <row r="25429" spans="1:2">
      <c r="A25429" s="362" t="s">
        <v>25548</v>
      </c>
      <c r="B25429" s="364">
        <v>0.96</v>
      </c>
    </row>
    <row r="25430" spans="1:2">
      <c r="A25430" s="362" t="s">
        <v>25549</v>
      </c>
      <c r="B25430" s="364">
        <v>19.77</v>
      </c>
    </row>
    <row r="25431" spans="1:2">
      <c r="A25431" s="362" t="s">
        <v>25550</v>
      </c>
      <c r="B25431" s="364">
        <v>40.619999999999997</v>
      </c>
    </row>
    <row r="25432" spans="1:2">
      <c r="A25432" s="362" t="s">
        <v>25551</v>
      </c>
      <c r="B25432" s="364">
        <v>40.08</v>
      </c>
    </row>
    <row r="25433" spans="1:2">
      <c r="A25433" s="362" t="s">
        <v>25552</v>
      </c>
      <c r="B25433" s="364">
        <v>0.93</v>
      </c>
    </row>
    <row r="25434" spans="1:2">
      <c r="A25434" s="362" t="s">
        <v>25553</v>
      </c>
      <c r="B25434" s="367">
        <v>6377.55</v>
      </c>
    </row>
    <row r="25435" spans="1:2">
      <c r="A25435" s="362" t="s">
        <v>25554</v>
      </c>
      <c r="B25435" s="364">
        <v>13.02</v>
      </c>
    </row>
    <row r="25436" spans="1:2">
      <c r="A25436" s="362" t="s">
        <v>25555</v>
      </c>
      <c r="B25436" s="364">
        <v>8.57</v>
      </c>
    </row>
    <row r="25437" spans="1:2">
      <c r="A25437" s="362" t="s">
        <v>25556</v>
      </c>
      <c r="B25437" s="364">
        <v>1.44</v>
      </c>
    </row>
    <row r="25438" spans="1:2">
      <c r="A25438" s="362" t="s">
        <v>25557</v>
      </c>
      <c r="B25438" s="364">
        <v>4.13</v>
      </c>
    </row>
    <row r="25439" spans="1:2">
      <c r="A25439" s="362" t="s">
        <v>25558</v>
      </c>
      <c r="B25439" s="364">
        <v>18.489999999999998</v>
      </c>
    </row>
    <row r="25440" spans="1:2">
      <c r="A25440" s="362" t="s">
        <v>25559</v>
      </c>
      <c r="B25440" s="364">
        <v>2.0699999999999998</v>
      </c>
    </row>
    <row r="25441" spans="1:2">
      <c r="A25441" s="362" t="s">
        <v>25560</v>
      </c>
      <c r="B25441" s="364">
        <v>23.7</v>
      </c>
    </row>
    <row r="25442" spans="1:2">
      <c r="A25442" s="362" t="s">
        <v>25561</v>
      </c>
      <c r="B25442" s="364">
        <v>17.84</v>
      </c>
    </row>
    <row r="25443" spans="1:2">
      <c r="A25443" s="362" t="s">
        <v>25562</v>
      </c>
      <c r="B25443" s="364">
        <v>5.92</v>
      </c>
    </row>
    <row r="25444" spans="1:2">
      <c r="A25444" s="362" t="s">
        <v>25563</v>
      </c>
      <c r="B25444" s="364">
        <v>12.11</v>
      </c>
    </row>
    <row r="25445" spans="1:2">
      <c r="A25445" s="362" t="s">
        <v>25564</v>
      </c>
      <c r="B25445" s="364">
        <v>56.4</v>
      </c>
    </row>
    <row r="25446" spans="1:2">
      <c r="A25446" s="362" t="s">
        <v>25565</v>
      </c>
      <c r="B25446" s="364">
        <v>36.85</v>
      </c>
    </row>
    <row r="25447" spans="1:2">
      <c r="A25447" s="362" t="s">
        <v>25566</v>
      </c>
      <c r="B25447" s="364">
        <v>8.2100000000000009</v>
      </c>
    </row>
    <row r="25448" spans="1:2">
      <c r="A25448" s="362" t="s">
        <v>25567</v>
      </c>
      <c r="B25448" s="364">
        <v>91.75</v>
      </c>
    </row>
    <row r="25449" spans="1:2">
      <c r="A25449" s="362" t="s">
        <v>25568</v>
      </c>
      <c r="B25449" s="364">
        <v>147.72</v>
      </c>
    </row>
    <row r="25450" spans="1:2">
      <c r="A25450" s="362" t="s">
        <v>25569</v>
      </c>
      <c r="B25450" s="364">
        <v>326.07</v>
      </c>
    </row>
    <row r="25451" spans="1:2">
      <c r="A25451" s="362" t="s">
        <v>25570</v>
      </c>
      <c r="B25451" s="364">
        <v>541.79</v>
      </c>
    </row>
    <row r="25452" spans="1:2">
      <c r="A25452" s="362" t="s">
        <v>25571</v>
      </c>
      <c r="B25452" s="364">
        <v>31.29</v>
      </c>
    </row>
    <row r="25453" spans="1:2">
      <c r="A25453" s="362" t="s">
        <v>25572</v>
      </c>
      <c r="B25453" s="364">
        <v>31.29</v>
      </c>
    </row>
    <row r="25454" spans="1:2">
      <c r="A25454" s="362" t="s">
        <v>25573</v>
      </c>
      <c r="B25454" s="364">
        <v>31.29</v>
      </c>
    </row>
    <row r="25455" spans="1:2">
      <c r="A25455" s="362" t="s">
        <v>25574</v>
      </c>
      <c r="B25455" s="364">
        <v>25.18</v>
      </c>
    </row>
    <row r="25456" spans="1:2">
      <c r="A25456" s="362" t="s">
        <v>25575</v>
      </c>
      <c r="B25456" s="364">
        <v>24.45</v>
      </c>
    </row>
    <row r="25457" spans="1:2">
      <c r="A25457" s="362" t="s">
        <v>25576</v>
      </c>
      <c r="B25457" s="364">
        <v>24.45</v>
      </c>
    </row>
    <row r="25458" spans="1:2">
      <c r="A25458" s="362" t="s">
        <v>25577</v>
      </c>
      <c r="B25458" s="364">
        <v>7.23</v>
      </c>
    </row>
    <row r="25459" spans="1:2">
      <c r="A25459" s="362" t="s">
        <v>25578</v>
      </c>
      <c r="B25459" s="364">
        <v>14.75</v>
      </c>
    </row>
    <row r="25460" spans="1:2">
      <c r="A25460" s="362" t="s">
        <v>25579</v>
      </c>
      <c r="B25460" s="364">
        <v>14.75</v>
      </c>
    </row>
    <row r="25461" spans="1:2">
      <c r="A25461" s="362" t="s">
        <v>25580</v>
      </c>
      <c r="B25461" s="364">
        <v>78.12</v>
      </c>
    </row>
    <row r="25462" spans="1:2">
      <c r="A25462" s="362" t="s">
        <v>25581</v>
      </c>
      <c r="B25462" s="364">
        <v>47.21</v>
      </c>
    </row>
    <row r="25463" spans="1:2">
      <c r="A25463" s="362" t="s">
        <v>25582</v>
      </c>
      <c r="B25463" s="364">
        <v>47.21</v>
      </c>
    </row>
    <row r="25464" spans="1:2">
      <c r="A25464" s="362" t="s">
        <v>25583</v>
      </c>
      <c r="B25464" s="364">
        <v>47.21</v>
      </c>
    </row>
    <row r="25465" spans="1:2">
      <c r="A25465" s="362" t="s">
        <v>25584</v>
      </c>
      <c r="B25465" s="364">
        <v>9.41</v>
      </c>
    </row>
    <row r="25466" spans="1:2">
      <c r="A25466" s="362" t="s">
        <v>25585</v>
      </c>
      <c r="B25466" s="364">
        <v>142.68</v>
      </c>
    </row>
    <row r="25467" spans="1:2">
      <c r="A25467" s="362" t="s">
        <v>25586</v>
      </c>
      <c r="B25467" s="364">
        <v>126.01</v>
      </c>
    </row>
    <row r="25468" spans="1:2">
      <c r="A25468" s="362" t="s">
        <v>25587</v>
      </c>
      <c r="B25468" s="364">
        <v>64.290000000000006</v>
      </c>
    </row>
    <row r="25469" spans="1:2">
      <c r="A25469" s="362" t="s">
        <v>25588</v>
      </c>
      <c r="B25469" s="364">
        <v>43.37</v>
      </c>
    </row>
    <row r="25470" spans="1:2">
      <c r="A25470" s="362" t="s">
        <v>25589</v>
      </c>
      <c r="B25470" s="364">
        <v>14.82</v>
      </c>
    </row>
    <row r="25471" spans="1:2">
      <c r="A25471" s="362" t="s">
        <v>25590</v>
      </c>
      <c r="B25471" s="364">
        <v>28.73</v>
      </c>
    </row>
    <row r="25472" spans="1:2">
      <c r="A25472" s="362" t="s">
        <v>25591</v>
      </c>
      <c r="B25472" s="364">
        <v>168.03</v>
      </c>
    </row>
    <row r="25473" spans="1:2">
      <c r="A25473" s="362" t="s">
        <v>25592</v>
      </c>
      <c r="B25473" s="364">
        <v>105.77</v>
      </c>
    </row>
    <row r="25474" spans="1:2">
      <c r="A25474" s="362" t="s">
        <v>25593</v>
      </c>
      <c r="B25474" s="364">
        <v>19.14</v>
      </c>
    </row>
    <row r="25475" spans="1:2">
      <c r="A25475" s="362" t="s">
        <v>25594</v>
      </c>
      <c r="B25475" s="364">
        <v>13.02</v>
      </c>
    </row>
    <row r="25476" spans="1:2">
      <c r="A25476" s="362" t="s">
        <v>25595</v>
      </c>
      <c r="B25476" s="367">
        <v>2292.0500000000002</v>
      </c>
    </row>
    <row r="25477" spans="1:2">
      <c r="A25477" s="362" t="s">
        <v>25596</v>
      </c>
      <c r="B25477" s="367">
        <v>58867.34</v>
      </c>
    </row>
    <row r="25478" spans="1:2">
      <c r="A25478" s="362" t="s">
        <v>25597</v>
      </c>
      <c r="B25478" s="367">
        <v>85927.95</v>
      </c>
    </row>
    <row r="25479" spans="1:2">
      <c r="A25479" s="362" t="s">
        <v>25598</v>
      </c>
      <c r="B25479" s="367">
        <v>103986.89</v>
      </c>
    </row>
    <row r="25480" spans="1:2">
      <c r="A25480" s="362" t="s">
        <v>25599</v>
      </c>
      <c r="B25480" s="367">
        <v>162897.79999999999</v>
      </c>
    </row>
    <row r="25481" spans="1:2">
      <c r="A25481" s="362" t="s">
        <v>25600</v>
      </c>
      <c r="B25481" s="367">
        <v>47069.71</v>
      </c>
    </row>
    <row r="25482" spans="1:2">
      <c r="A25482" s="362" t="s">
        <v>25601</v>
      </c>
      <c r="B25482" s="364">
        <v>5.31</v>
      </c>
    </row>
    <row r="25483" spans="1:2">
      <c r="A25483" s="362" t="s">
        <v>25602</v>
      </c>
      <c r="B25483" s="364">
        <v>15.63</v>
      </c>
    </row>
    <row r="25484" spans="1:2">
      <c r="A25484" s="362" t="s">
        <v>25603</v>
      </c>
      <c r="B25484" s="364">
        <v>6.12</v>
      </c>
    </row>
    <row r="25485" spans="1:2">
      <c r="A25485" s="362" t="s">
        <v>25604</v>
      </c>
      <c r="B25485" s="364">
        <v>4.63</v>
      </c>
    </row>
    <row r="25486" spans="1:2">
      <c r="A25486" s="362" t="s">
        <v>25605</v>
      </c>
      <c r="B25486" s="364">
        <v>7.2</v>
      </c>
    </row>
    <row r="25487" spans="1:2">
      <c r="A25487" s="362" t="s">
        <v>25606</v>
      </c>
      <c r="B25487" s="364">
        <v>24.3</v>
      </c>
    </row>
    <row r="25488" spans="1:2">
      <c r="A25488" s="362" t="s">
        <v>25607</v>
      </c>
      <c r="B25488" s="364">
        <v>23.22</v>
      </c>
    </row>
    <row r="25489" spans="1:2">
      <c r="A25489" s="362" t="s">
        <v>25608</v>
      </c>
      <c r="B25489" s="364">
        <v>28.85</v>
      </c>
    </row>
    <row r="25490" spans="1:2">
      <c r="A25490" s="362" t="s">
        <v>25609</v>
      </c>
      <c r="B25490" s="367">
        <v>5070.8100000000004</v>
      </c>
    </row>
    <row r="25491" spans="1:2">
      <c r="A25491" s="362" t="s">
        <v>25610</v>
      </c>
      <c r="B25491" s="364">
        <v>22.51</v>
      </c>
    </row>
    <row r="25492" spans="1:2">
      <c r="A25492" s="362" t="s">
        <v>25611</v>
      </c>
      <c r="B25492" s="367">
        <v>3956.85</v>
      </c>
    </row>
    <row r="25493" spans="1:2">
      <c r="A25493" s="362" t="s">
        <v>25612</v>
      </c>
      <c r="B25493" s="364">
        <v>21.72</v>
      </c>
    </row>
    <row r="25494" spans="1:2">
      <c r="A25494" s="362" t="s">
        <v>25613</v>
      </c>
      <c r="B25494" s="367">
        <v>3818.5</v>
      </c>
    </row>
    <row r="25495" spans="1:2">
      <c r="A25495" s="362" t="s">
        <v>25614</v>
      </c>
      <c r="B25495" s="364">
        <v>23.79</v>
      </c>
    </row>
    <row r="25496" spans="1:2">
      <c r="A25496" s="362" t="s">
        <v>25615</v>
      </c>
      <c r="B25496" s="367">
        <v>4182.0600000000004</v>
      </c>
    </row>
    <row r="25497" spans="1:2">
      <c r="A25497" s="362" t="s">
        <v>25616</v>
      </c>
      <c r="B25497" s="367">
        <v>4869.99</v>
      </c>
    </row>
    <row r="25498" spans="1:2">
      <c r="A25498" s="362" t="s">
        <v>25617</v>
      </c>
      <c r="B25498" s="364">
        <v>27.72</v>
      </c>
    </row>
    <row r="25499" spans="1:2">
      <c r="A25499" s="362" t="s">
        <v>25618</v>
      </c>
      <c r="B25499" s="364">
        <v>30.37</v>
      </c>
    </row>
    <row r="25500" spans="1:2">
      <c r="A25500" s="362" t="s">
        <v>25619</v>
      </c>
      <c r="B25500" s="367">
        <v>5334.86</v>
      </c>
    </row>
    <row r="25501" spans="1:2">
      <c r="A25501" s="362" t="s">
        <v>25620</v>
      </c>
      <c r="B25501" s="364">
        <v>29.15</v>
      </c>
    </row>
    <row r="25502" spans="1:2">
      <c r="A25502" s="362" t="s">
        <v>25621</v>
      </c>
      <c r="B25502" s="367">
        <v>5121.28</v>
      </c>
    </row>
    <row r="25503" spans="1:2">
      <c r="A25503" s="362" t="s">
        <v>25622</v>
      </c>
      <c r="B25503" s="364">
        <v>29.15</v>
      </c>
    </row>
    <row r="25504" spans="1:2">
      <c r="A25504" s="362" t="s">
        <v>25623</v>
      </c>
      <c r="B25504" s="367">
        <v>5121.28</v>
      </c>
    </row>
    <row r="25505" spans="1:2">
      <c r="A25505" s="362" t="s">
        <v>25624</v>
      </c>
      <c r="B25505" s="364">
        <v>27.19</v>
      </c>
    </row>
    <row r="25506" spans="1:2">
      <c r="A25506" s="362" t="s">
        <v>25625</v>
      </c>
      <c r="B25506" s="367">
        <v>4775.91</v>
      </c>
    </row>
    <row r="25507" spans="1:2">
      <c r="A25507" s="362" t="s">
        <v>25626</v>
      </c>
      <c r="B25507" s="364">
        <v>29.94</v>
      </c>
    </row>
    <row r="25508" spans="1:2">
      <c r="A25508" s="362" t="s">
        <v>25627</v>
      </c>
      <c r="B25508" s="367">
        <v>5260.13</v>
      </c>
    </row>
    <row r="25509" spans="1:2">
      <c r="A25509" s="362" t="s">
        <v>25628</v>
      </c>
      <c r="B25509" s="364">
        <v>25.95</v>
      </c>
    </row>
    <row r="25510" spans="1:2">
      <c r="A25510" s="362" t="s">
        <v>25629</v>
      </c>
      <c r="B25510" s="367">
        <v>4560.5600000000004</v>
      </c>
    </row>
    <row r="25511" spans="1:2">
      <c r="A25511" s="362" t="s">
        <v>25630</v>
      </c>
      <c r="B25511" s="364">
        <v>28.19</v>
      </c>
    </row>
    <row r="25512" spans="1:2">
      <c r="A25512" s="362" t="s">
        <v>25631</v>
      </c>
      <c r="B25512" s="367">
        <v>4952.99</v>
      </c>
    </row>
    <row r="25513" spans="1:2">
      <c r="A25513" s="362" t="s">
        <v>25632</v>
      </c>
      <c r="B25513" s="364">
        <v>34.58</v>
      </c>
    </row>
    <row r="25514" spans="1:2">
      <c r="A25514" s="362" t="s">
        <v>25633</v>
      </c>
      <c r="B25514" s="367">
        <v>6076.42</v>
      </c>
    </row>
    <row r="25515" spans="1:2">
      <c r="A25515" s="362" t="s">
        <v>25634</v>
      </c>
      <c r="B25515" s="364">
        <v>29.15</v>
      </c>
    </row>
    <row r="25516" spans="1:2">
      <c r="A25516" s="362" t="s">
        <v>25635</v>
      </c>
      <c r="B25516" s="367">
        <v>5121.28</v>
      </c>
    </row>
    <row r="25517" spans="1:2">
      <c r="A25517" s="362" t="s">
        <v>25636</v>
      </c>
      <c r="B25517" s="367">
        <v>5113.49</v>
      </c>
    </row>
    <row r="25518" spans="1:2">
      <c r="A25518" s="362" t="s">
        <v>25637</v>
      </c>
      <c r="B25518" s="364">
        <v>29.09</v>
      </c>
    </row>
    <row r="25519" spans="1:2">
      <c r="A25519" s="362" t="s">
        <v>25638</v>
      </c>
      <c r="B25519" s="364">
        <v>26.91</v>
      </c>
    </row>
    <row r="25520" spans="1:2">
      <c r="A25520" s="362" t="s">
        <v>25639</v>
      </c>
      <c r="B25520" s="367">
        <v>4727.1000000000004</v>
      </c>
    </row>
    <row r="25521" spans="1:2">
      <c r="A25521" s="362" t="s">
        <v>25640</v>
      </c>
      <c r="B25521" s="364">
        <v>28.7</v>
      </c>
    </row>
    <row r="25522" spans="1:2">
      <c r="A25522" s="362" t="s">
        <v>25641</v>
      </c>
      <c r="B25522" s="367">
        <v>5044.05</v>
      </c>
    </row>
    <row r="25523" spans="1:2">
      <c r="A25523" s="362" t="s">
        <v>25642</v>
      </c>
      <c r="B25523" s="364">
        <v>24.99</v>
      </c>
    </row>
    <row r="25524" spans="1:2">
      <c r="A25524" s="362" t="s">
        <v>25643</v>
      </c>
      <c r="B25524" s="367">
        <v>4391.28</v>
      </c>
    </row>
    <row r="25525" spans="1:2">
      <c r="A25525" s="362" t="s">
        <v>25644</v>
      </c>
      <c r="B25525" s="364">
        <v>12.39</v>
      </c>
    </row>
    <row r="25526" spans="1:2">
      <c r="A25526" s="362" t="s">
        <v>25645</v>
      </c>
      <c r="B25526" s="367">
        <v>745920</v>
      </c>
    </row>
    <row r="25527" spans="1:2">
      <c r="A25527" s="362" t="s">
        <v>25646</v>
      </c>
      <c r="B25527" s="367">
        <v>840000</v>
      </c>
    </row>
    <row r="25528" spans="1:2">
      <c r="A25528" s="362" t="s">
        <v>25647</v>
      </c>
      <c r="B25528" s="367">
        <v>1164799.94</v>
      </c>
    </row>
    <row r="25529" spans="1:2">
      <c r="A25529" s="362" t="s">
        <v>25648</v>
      </c>
      <c r="B25529" s="367">
        <v>1326079.94</v>
      </c>
    </row>
    <row r="25530" spans="1:2">
      <c r="A25530" s="362" t="s">
        <v>25649</v>
      </c>
      <c r="B25530" s="367">
        <v>773919.97</v>
      </c>
    </row>
    <row r="25531" spans="1:2">
      <c r="A25531" s="362" t="s">
        <v>25650</v>
      </c>
      <c r="B25531" s="364">
        <v>16.89</v>
      </c>
    </row>
    <row r="25532" spans="1:2">
      <c r="A25532" s="362" t="s">
        <v>25651</v>
      </c>
      <c r="B25532" s="364">
        <v>18.420000000000002</v>
      </c>
    </row>
    <row r="25533" spans="1:2">
      <c r="A25533" s="362" t="s">
        <v>25652</v>
      </c>
      <c r="B25533" s="364">
        <v>41.46</v>
      </c>
    </row>
    <row r="25534" spans="1:2">
      <c r="A25534" s="362" t="s">
        <v>25653</v>
      </c>
      <c r="B25534" s="364">
        <v>32.19</v>
      </c>
    </row>
    <row r="25535" spans="1:2">
      <c r="A25535" s="362" t="s">
        <v>25654</v>
      </c>
      <c r="B25535" s="364">
        <v>67.95</v>
      </c>
    </row>
    <row r="25536" spans="1:2">
      <c r="A25536" s="362" t="s">
        <v>25655</v>
      </c>
      <c r="B25536" s="364">
        <v>101.95</v>
      </c>
    </row>
    <row r="25537" spans="1:2">
      <c r="A25537" s="362" t="s">
        <v>25656</v>
      </c>
      <c r="B25537" s="364">
        <v>115.36</v>
      </c>
    </row>
    <row r="25538" spans="1:2">
      <c r="A25538" s="362" t="s">
        <v>25657</v>
      </c>
      <c r="B25538" s="364">
        <v>174.06</v>
      </c>
    </row>
    <row r="25539" spans="1:2">
      <c r="A25539" s="362" t="s">
        <v>25658</v>
      </c>
      <c r="B25539" s="364">
        <v>279.93</v>
      </c>
    </row>
    <row r="25540" spans="1:2">
      <c r="A25540" s="362" t="s">
        <v>25659</v>
      </c>
      <c r="B25540" s="364">
        <v>331.87</v>
      </c>
    </row>
    <row r="25541" spans="1:2">
      <c r="A25541" s="362" t="s">
        <v>25660</v>
      </c>
      <c r="B25541" s="364">
        <v>5.24</v>
      </c>
    </row>
    <row r="25542" spans="1:2">
      <c r="A25542" s="362" t="s">
        <v>25661</v>
      </c>
      <c r="B25542" s="364">
        <v>61.14</v>
      </c>
    </row>
    <row r="25543" spans="1:2">
      <c r="A25543" s="362" t="s">
        <v>25662</v>
      </c>
      <c r="B25543" s="364">
        <v>58.25</v>
      </c>
    </row>
    <row r="25544" spans="1:2">
      <c r="A25544" s="362" t="s">
        <v>25663</v>
      </c>
      <c r="B25544" s="367">
        <v>3228.24</v>
      </c>
    </row>
    <row r="25545" spans="1:2">
      <c r="A25545" s="362" t="s">
        <v>25664</v>
      </c>
      <c r="B25545" s="364">
        <v>222.26</v>
      </c>
    </row>
    <row r="25546" spans="1:2">
      <c r="A25546" s="362" t="s">
        <v>25665</v>
      </c>
      <c r="B25546" s="364">
        <v>403.54</v>
      </c>
    </row>
    <row r="25547" spans="1:2">
      <c r="A25547" s="362" t="s">
        <v>25666</v>
      </c>
      <c r="B25547" s="364">
        <v>147.63</v>
      </c>
    </row>
    <row r="25548" spans="1:2">
      <c r="A25548" s="362" t="s">
        <v>25667</v>
      </c>
      <c r="B25548" s="364">
        <v>0.4</v>
      </c>
    </row>
    <row r="25549" spans="1:2">
      <c r="A25549" s="362" t="s">
        <v>25668</v>
      </c>
      <c r="B25549" s="364">
        <v>14.43</v>
      </c>
    </row>
    <row r="25550" spans="1:2">
      <c r="A25550" s="362" t="s">
        <v>25669</v>
      </c>
      <c r="B25550" s="364">
        <v>3.64</v>
      </c>
    </row>
    <row r="25551" spans="1:2">
      <c r="A25551" s="362" t="s">
        <v>25670</v>
      </c>
      <c r="B25551" s="364">
        <v>7.0000000000000007E-2</v>
      </c>
    </row>
    <row r="25552" spans="1:2">
      <c r="A25552" s="362" t="s">
        <v>25671</v>
      </c>
      <c r="B25552" s="364">
        <v>0.28000000000000003</v>
      </c>
    </row>
    <row r="25553" spans="1:2">
      <c r="A25553" s="362" t="s">
        <v>25672</v>
      </c>
      <c r="B25553" s="364">
        <v>0.4</v>
      </c>
    </row>
    <row r="25554" spans="1:2">
      <c r="A25554" s="362" t="s">
        <v>25673</v>
      </c>
      <c r="B25554" s="364">
        <v>0.68</v>
      </c>
    </row>
    <row r="25555" spans="1:2">
      <c r="A25555" s="362" t="s">
        <v>25674</v>
      </c>
      <c r="B25555" s="364">
        <v>15.46</v>
      </c>
    </row>
    <row r="25556" spans="1:2">
      <c r="A25556" s="362" t="s">
        <v>25675</v>
      </c>
      <c r="B25556" s="364">
        <v>6.77</v>
      </c>
    </row>
    <row r="25557" spans="1:2">
      <c r="A25557" s="362" t="s">
        <v>25676</v>
      </c>
      <c r="B25557" s="364">
        <v>0.22</v>
      </c>
    </row>
    <row r="25558" spans="1:2">
      <c r="A25558" s="362" t="s">
        <v>25677</v>
      </c>
      <c r="B25558" s="364">
        <v>0.4</v>
      </c>
    </row>
    <row r="25559" spans="1:2">
      <c r="A25559" s="362" t="s">
        <v>25678</v>
      </c>
      <c r="B25559" s="364">
        <v>3.09</v>
      </c>
    </row>
    <row r="25560" spans="1:2">
      <c r="A25560" s="362" t="s">
        <v>25679</v>
      </c>
      <c r="B25560" s="364">
        <v>0.16</v>
      </c>
    </row>
    <row r="25561" spans="1:2">
      <c r="A25561" s="362" t="s">
        <v>25680</v>
      </c>
      <c r="B25561" s="364">
        <v>0.26</v>
      </c>
    </row>
    <row r="25562" spans="1:2">
      <c r="A25562" s="362" t="s">
        <v>25681</v>
      </c>
      <c r="B25562" s="364">
        <v>0.35</v>
      </c>
    </row>
    <row r="25563" spans="1:2">
      <c r="A25563" s="362" t="s">
        <v>25682</v>
      </c>
      <c r="B25563" s="364">
        <v>0.24</v>
      </c>
    </row>
    <row r="25564" spans="1:2">
      <c r="A25564" s="362" t="s">
        <v>25683</v>
      </c>
      <c r="B25564" s="364">
        <v>0.31</v>
      </c>
    </row>
    <row r="25565" spans="1:2">
      <c r="A25565" s="362" t="s">
        <v>25684</v>
      </c>
      <c r="B25565" s="364">
        <v>0.39</v>
      </c>
    </row>
    <row r="25566" spans="1:2">
      <c r="A25566" s="362" t="s">
        <v>25685</v>
      </c>
      <c r="B25566" s="364">
        <v>0.28000000000000003</v>
      </c>
    </row>
    <row r="25567" spans="1:2">
      <c r="A25567" s="362" t="s">
        <v>25686</v>
      </c>
      <c r="B25567" s="364">
        <v>0.37</v>
      </c>
    </row>
    <row r="25568" spans="1:2">
      <c r="A25568" s="362" t="s">
        <v>25687</v>
      </c>
      <c r="B25568" s="364">
        <v>3.3</v>
      </c>
    </row>
    <row r="25569" spans="1:2">
      <c r="A25569" s="362" t="s">
        <v>25688</v>
      </c>
      <c r="B25569" s="364">
        <v>29.84</v>
      </c>
    </row>
    <row r="25570" spans="1:2">
      <c r="A25570" s="362" t="s">
        <v>25689</v>
      </c>
      <c r="B25570" s="364">
        <v>31.27</v>
      </c>
    </row>
    <row r="25571" spans="1:2">
      <c r="A25571" s="362" t="s">
        <v>25690</v>
      </c>
      <c r="B25571" s="364">
        <v>9.44</v>
      </c>
    </row>
    <row r="25572" spans="1:2">
      <c r="A25572" s="362" t="s">
        <v>25691</v>
      </c>
      <c r="B25572" s="364">
        <v>5.58</v>
      </c>
    </row>
    <row r="25573" spans="1:2">
      <c r="A25573" s="362" t="s">
        <v>25692</v>
      </c>
      <c r="B25573" s="364">
        <v>4.96</v>
      </c>
    </row>
    <row r="25574" spans="1:2">
      <c r="A25574" s="362" t="s">
        <v>25693</v>
      </c>
      <c r="B25574" s="364">
        <v>21</v>
      </c>
    </row>
    <row r="25575" spans="1:2">
      <c r="A25575" s="362" t="s">
        <v>25694</v>
      </c>
      <c r="B25575" s="364">
        <v>28.81</v>
      </c>
    </row>
    <row r="25576" spans="1:2">
      <c r="A25576" s="362" t="s">
        <v>25695</v>
      </c>
      <c r="B25576" s="364">
        <v>7.08</v>
      </c>
    </row>
    <row r="25577" spans="1:2">
      <c r="A25577" s="362" t="s">
        <v>25696</v>
      </c>
      <c r="B25577" s="364">
        <v>8.4499999999999993</v>
      </c>
    </row>
    <row r="25578" spans="1:2">
      <c r="A25578" s="362" t="s">
        <v>25697</v>
      </c>
      <c r="B25578" s="364">
        <v>9.3000000000000007</v>
      </c>
    </row>
    <row r="25579" spans="1:2">
      <c r="A25579" s="362" t="s">
        <v>25698</v>
      </c>
      <c r="B25579" s="364">
        <v>11.23</v>
      </c>
    </row>
    <row r="25580" spans="1:2">
      <c r="A25580" s="362" t="s">
        <v>25699</v>
      </c>
      <c r="B25580" s="364">
        <v>12.39</v>
      </c>
    </row>
    <row r="25581" spans="1:2">
      <c r="A25581" s="362" t="s">
        <v>25700</v>
      </c>
      <c r="B25581" s="364">
        <v>16.71</v>
      </c>
    </row>
    <row r="25582" spans="1:2">
      <c r="A25582" s="362" t="s">
        <v>25701</v>
      </c>
      <c r="B25582" s="364">
        <v>14.24</v>
      </c>
    </row>
    <row r="25583" spans="1:2">
      <c r="A25583" s="362" t="s">
        <v>25702</v>
      </c>
      <c r="B25583" s="364">
        <v>16.62</v>
      </c>
    </row>
    <row r="25584" spans="1:2">
      <c r="A25584" s="362" t="s">
        <v>25703</v>
      </c>
      <c r="B25584" s="364">
        <v>22.08</v>
      </c>
    </row>
    <row r="25585" spans="1:2">
      <c r="A25585" s="362" t="s">
        <v>25704</v>
      </c>
      <c r="B25585" s="364">
        <v>25.05</v>
      </c>
    </row>
    <row r="25586" spans="1:2">
      <c r="A25586" s="362" t="s">
        <v>25705</v>
      </c>
      <c r="B25586" s="364">
        <v>27.24</v>
      </c>
    </row>
    <row r="25587" spans="1:2">
      <c r="A25587" s="362" t="s">
        <v>25706</v>
      </c>
      <c r="B25587" s="364">
        <v>34.29</v>
      </c>
    </row>
    <row r="25588" spans="1:2">
      <c r="A25588" s="362" t="s">
        <v>25707</v>
      </c>
      <c r="B25588" s="364">
        <v>25.42</v>
      </c>
    </row>
    <row r="25589" spans="1:2">
      <c r="A25589" s="362" t="s">
        <v>25708</v>
      </c>
      <c r="B25589" s="364">
        <v>7.0000000000000007E-2</v>
      </c>
    </row>
    <row r="25590" spans="1:2">
      <c r="A25590" s="362" t="s">
        <v>25709</v>
      </c>
      <c r="B25590" s="364">
        <v>0.11</v>
      </c>
    </row>
    <row r="25591" spans="1:2">
      <c r="A25591" s="362" t="s">
        <v>25710</v>
      </c>
      <c r="B25591" s="364">
        <v>0.12</v>
      </c>
    </row>
    <row r="25592" spans="1:2">
      <c r="A25592" s="362" t="s">
        <v>25711</v>
      </c>
      <c r="B25592" s="364">
        <v>0.25</v>
      </c>
    </row>
    <row r="25593" spans="1:2">
      <c r="A25593" s="362" t="s">
        <v>25712</v>
      </c>
      <c r="B25593" s="364">
        <v>0.49</v>
      </c>
    </row>
    <row r="25594" spans="1:2">
      <c r="A25594" s="362" t="s">
        <v>25713</v>
      </c>
      <c r="B25594" s="364">
        <v>0.63</v>
      </c>
    </row>
    <row r="25595" spans="1:2">
      <c r="A25595" s="362" t="s">
        <v>25714</v>
      </c>
      <c r="B25595" s="364">
        <v>2.12</v>
      </c>
    </row>
    <row r="25596" spans="1:2">
      <c r="A25596" s="362" t="s">
        <v>25715</v>
      </c>
      <c r="B25596" s="364">
        <v>2</v>
      </c>
    </row>
    <row r="25597" spans="1:2">
      <c r="A25597" s="362" t="s">
        <v>25716</v>
      </c>
      <c r="B25597" s="364">
        <v>2.73</v>
      </c>
    </row>
    <row r="25598" spans="1:2">
      <c r="A25598" s="362" t="s">
        <v>25717</v>
      </c>
      <c r="B25598" s="364">
        <v>3.17</v>
      </c>
    </row>
    <row r="25599" spans="1:2">
      <c r="A25599" s="362" t="s">
        <v>25718</v>
      </c>
      <c r="B25599" s="364">
        <v>3.68</v>
      </c>
    </row>
    <row r="25600" spans="1:2">
      <c r="A25600" s="362" t="s">
        <v>25719</v>
      </c>
      <c r="B25600" s="364">
        <v>7.61</v>
      </c>
    </row>
    <row r="25601" spans="1:2">
      <c r="A25601" s="362" t="s">
        <v>25720</v>
      </c>
      <c r="B25601" s="364">
        <v>5.71</v>
      </c>
    </row>
    <row r="25602" spans="1:2">
      <c r="A25602" s="362" t="s">
        <v>25721</v>
      </c>
      <c r="B25602" s="364">
        <v>1.36</v>
      </c>
    </row>
    <row r="25603" spans="1:2">
      <c r="A25603" s="362" t="s">
        <v>25722</v>
      </c>
      <c r="B25603" s="364">
        <v>1.66</v>
      </c>
    </row>
    <row r="25604" spans="1:2">
      <c r="A25604" s="362" t="s">
        <v>25723</v>
      </c>
      <c r="B25604" s="364">
        <v>5.04</v>
      </c>
    </row>
    <row r="25605" spans="1:2">
      <c r="A25605" s="362" t="s">
        <v>25724</v>
      </c>
      <c r="B25605" s="364">
        <v>2.46</v>
      </c>
    </row>
    <row r="25606" spans="1:2">
      <c r="A25606" s="362" t="s">
        <v>25725</v>
      </c>
      <c r="B25606" s="364">
        <v>41.66</v>
      </c>
    </row>
    <row r="25607" spans="1:2">
      <c r="A25607" s="362" t="s">
        <v>25726</v>
      </c>
      <c r="B25607" s="364">
        <v>0.34</v>
      </c>
    </row>
    <row r="25608" spans="1:2">
      <c r="A25608" s="362" t="s">
        <v>25727</v>
      </c>
      <c r="B25608" s="364">
        <v>1.66</v>
      </c>
    </row>
    <row r="25609" spans="1:2">
      <c r="A25609" s="362" t="s">
        <v>25728</v>
      </c>
      <c r="B25609" s="364">
        <v>6.25</v>
      </c>
    </row>
    <row r="25610" spans="1:2">
      <c r="A25610" s="362" t="s">
        <v>25729</v>
      </c>
      <c r="B25610" s="364">
        <v>8</v>
      </c>
    </row>
    <row r="25611" spans="1:2">
      <c r="A25611" s="362" t="s">
        <v>25730</v>
      </c>
      <c r="B25611" s="364">
        <v>2.29</v>
      </c>
    </row>
    <row r="25612" spans="1:2">
      <c r="A25612" s="362" t="s">
        <v>25731</v>
      </c>
      <c r="B25612" s="364">
        <v>1.03</v>
      </c>
    </row>
    <row r="25613" spans="1:2">
      <c r="A25613" s="362" t="s">
        <v>25732</v>
      </c>
      <c r="B25613" s="364">
        <v>1.72</v>
      </c>
    </row>
    <row r="25614" spans="1:2">
      <c r="A25614" s="362" t="s">
        <v>25733</v>
      </c>
      <c r="B25614" s="364">
        <v>71.73</v>
      </c>
    </row>
    <row r="25615" spans="1:2">
      <c r="A25615" s="362" t="s">
        <v>25734</v>
      </c>
      <c r="B25615" s="364">
        <v>172.61</v>
      </c>
    </row>
    <row r="25616" spans="1:2">
      <c r="A25616" s="362" t="s">
        <v>25735</v>
      </c>
      <c r="B25616" s="364">
        <v>71.42</v>
      </c>
    </row>
    <row r="25617" spans="1:2">
      <c r="A25617" s="362" t="s">
        <v>25736</v>
      </c>
      <c r="B25617" s="364">
        <v>282.73</v>
      </c>
    </row>
    <row r="25618" spans="1:2">
      <c r="A25618" s="362" t="s">
        <v>25737</v>
      </c>
      <c r="B25618" s="367">
        <v>3062.64</v>
      </c>
    </row>
    <row r="25619" spans="1:2">
      <c r="A25619" s="362" t="s">
        <v>25738</v>
      </c>
      <c r="B25619" s="364">
        <v>31.44</v>
      </c>
    </row>
    <row r="25620" spans="1:2">
      <c r="A25620" s="362" t="s">
        <v>25739</v>
      </c>
      <c r="B25620" s="364">
        <v>55.57</v>
      </c>
    </row>
    <row r="25621" spans="1:2">
      <c r="A25621" s="362" t="s">
        <v>25740</v>
      </c>
      <c r="B25621" s="364">
        <v>66.459999999999994</v>
      </c>
    </row>
    <row r="25622" spans="1:2">
      <c r="A25622" s="362" t="s">
        <v>25741</v>
      </c>
      <c r="B25622" s="364">
        <v>199.63</v>
      </c>
    </row>
    <row r="25623" spans="1:2">
      <c r="A25623" s="362" t="s">
        <v>25742</v>
      </c>
      <c r="B25623" s="364">
        <v>128.57</v>
      </c>
    </row>
    <row r="25624" spans="1:2">
      <c r="A25624" s="362" t="s">
        <v>25743</v>
      </c>
      <c r="B25624" s="364">
        <v>217.15</v>
      </c>
    </row>
    <row r="25625" spans="1:2">
      <c r="A25625" s="362" t="s">
        <v>25744</v>
      </c>
      <c r="B25625" s="364">
        <v>153.72999999999999</v>
      </c>
    </row>
    <row r="25626" spans="1:2">
      <c r="A25626" s="362" t="s">
        <v>25745</v>
      </c>
      <c r="B25626" s="364">
        <v>26.99</v>
      </c>
    </row>
    <row r="25627" spans="1:2">
      <c r="A25627" s="362" t="s">
        <v>25746</v>
      </c>
      <c r="B25627" s="367">
        <v>4744.96</v>
      </c>
    </row>
    <row r="25628" spans="1:2">
      <c r="A25628" s="362" t="s">
        <v>25747</v>
      </c>
      <c r="B25628" s="364">
        <v>13.07</v>
      </c>
    </row>
    <row r="25629" spans="1:2">
      <c r="A25629" s="362" t="s">
        <v>25748</v>
      </c>
      <c r="B25629" s="364">
        <v>14.2</v>
      </c>
    </row>
    <row r="25630" spans="1:2">
      <c r="A25630" s="362" t="s">
        <v>25749</v>
      </c>
      <c r="B25630" s="364">
        <v>24.87</v>
      </c>
    </row>
    <row r="25631" spans="1:2">
      <c r="A25631" s="362" t="s">
        <v>25750</v>
      </c>
      <c r="B25631" s="364">
        <v>33.64</v>
      </c>
    </row>
    <row r="25632" spans="1:2">
      <c r="A25632" s="362" t="s">
        <v>25751</v>
      </c>
      <c r="B25632" s="364">
        <v>225</v>
      </c>
    </row>
    <row r="25633" spans="1:2">
      <c r="A25633" s="362" t="s">
        <v>25752</v>
      </c>
      <c r="B25633" s="364">
        <v>602.57000000000005</v>
      </c>
    </row>
    <row r="25634" spans="1:2">
      <c r="A25634" s="362" t="s">
        <v>25753</v>
      </c>
      <c r="B25634" s="367">
        <v>1353.88</v>
      </c>
    </row>
    <row r="25635" spans="1:2">
      <c r="A25635" s="362" t="s">
        <v>25754</v>
      </c>
      <c r="B25635" s="367">
        <v>2123.75</v>
      </c>
    </row>
    <row r="25636" spans="1:2">
      <c r="A25636" s="362" t="s">
        <v>25755</v>
      </c>
      <c r="B25636" s="364">
        <v>29.9</v>
      </c>
    </row>
    <row r="25637" spans="1:2">
      <c r="A25637" s="362" t="s">
        <v>25756</v>
      </c>
      <c r="B25637" s="364">
        <v>26.98</v>
      </c>
    </row>
    <row r="25638" spans="1:2">
      <c r="A25638" s="362" t="s">
        <v>25757</v>
      </c>
      <c r="B25638" s="364">
        <v>28.91</v>
      </c>
    </row>
    <row r="25639" spans="1:2">
      <c r="A25639" s="362" t="s">
        <v>25758</v>
      </c>
      <c r="B25639" s="364">
        <v>82.69</v>
      </c>
    </row>
    <row r="25640" spans="1:2">
      <c r="A25640" s="362" t="s">
        <v>25759</v>
      </c>
      <c r="B25640" s="364">
        <v>94.75</v>
      </c>
    </row>
    <row r="25641" spans="1:2">
      <c r="A25641" s="362" t="s">
        <v>25760</v>
      </c>
      <c r="B25641" s="364">
        <v>82.06</v>
      </c>
    </row>
    <row r="25642" spans="1:2">
      <c r="A25642" s="362" t="s">
        <v>25761</v>
      </c>
      <c r="B25642" s="364">
        <v>82.5</v>
      </c>
    </row>
    <row r="25643" spans="1:2">
      <c r="A25643" s="362" t="s">
        <v>25762</v>
      </c>
      <c r="B25643" s="364">
        <v>77.52</v>
      </c>
    </row>
    <row r="25644" spans="1:2">
      <c r="A25644" s="362" t="s">
        <v>25763</v>
      </c>
      <c r="B25644" s="364">
        <v>76.849999999999994</v>
      </c>
    </row>
    <row r="25645" spans="1:2">
      <c r="A25645" s="362" t="s">
        <v>25764</v>
      </c>
      <c r="B25645" s="364">
        <v>70.34</v>
      </c>
    </row>
    <row r="25646" spans="1:2">
      <c r="A25646" s="362" t="s">
        <v>25765</v>
      </c>
      <c r="B25646" s="364">
        <v>75.8</v>
      </c>
    </row>
    <row r="25647" spans="1:2">
      <c r="A25647" s="362" t="s">
        <v>25766</v>
      </c>
      <c r="B25647" s="364">
        <v>77.14</v>
      </c>
    </row>
    <row r="25648" spans="1:2">
      <c r="A25648" s="362" t="s">
        <v>25767</v>
      </c>
      <c r="B25648" s="364">
        <v>89</v>
      </c>
    </row>
    <row r="25649" spans="1:2">
      <c r="A25649" s="362" t="s">
        <v>25768</v>
      </c>
      <c r="B25649" s="364">
        <v>93.96</v>
      </c>
    </row>
    <row r="25650" spans="1:2">
      <c r="A25650" s="362" t="s">
        <v>25769</v>
      </c>
      <c r="B25650" s="364">
        <v>55.89</v>
      </c>
    </row>
    <row r="25651" spans="1:2">
      <c r="A25651" s="362" t="s">
        <v>25770</v>
      </c>
      <c r="B25651" s="364">
        <v>108.42</v>
      </c>
    </row>
    <row r="25652" spans="1:2">
      <c r="A25652" s="362" t="s">
        <v>25771</v>
      </c>
      <c r="B25652" s="364">
        <v>53</v>
      </c>
    </row>
    <row r="25653" spans="1:2">
      <c r="A25653" s="362" t="s">
        <v>25772</v>
      </c>
      <c r="B25653" s="364">
        <v>169.97</v>
      </c>
    </row>
    <row r="25654" spans="1:2">
      <c r="A25654" s="362" t="s">
        <v>25773</v>
      </c>
      <c r="B25654" s="364">
        <v>57.61</v>
      </c>
    </row>
    <row r="25655" spans="1:2">
      <c r="A25655" s="362" t="s">
        <v>25774</v>
      </c>
      <c r="B25655" s="364">
        <v>24.99</v>
      </c>
    </row>
    <row r="25656" spans="1:2">
      <c r="A25656" s="362" t="s">
        <v>25775</v>
      </c>
      <c r="B25656" s="367">
        <v>4389.4399999999996</v>
      </c>
    </row>
    <row r="25657" spans="1:2">
      <c r="A25657" s="362" t="s">
        <v>25776</v>
      </c>
      <c r="B25657" s="364">
        <v>82.65</v>
      </c>
    </row>
    <row r="25658" spans="1:2">
      <c r="A25658" s="362" t="s">
        <v>25777</v>
      </c>
      <c r="B25658" s="364">
        <v>88.87</v>
      </c>
    </row>
    <row r="25659" spans="1:2">
      <c r="A25659" s="362" t="s">
        <v>25778</v>
      </c>
      <c r="B25659" s="364">
        <v>98.69</v>
      </c>
    </row>
    <row r="25660" spans="1:2">
      <c r="A25660" s="362" t="s">
        <v>25779</v>
      </c>
      <c r="B25660" s="364">
        <v>123.02</v>
      </c>
    </row>
    <row r="25661" spans="1:2">
      <c r="A25661" s="362" t="s">
        <v>25780</v>
      </c>
      <c r="B25661" s="364">
        <v>41.38</v>
      </c>
    </row>
    <row r="25662" spans="1:2">
      <c r="A25662" s="362" t="s">
        <v>25781</v>
      </c>
      <c r="B25662" s="364">
        <v>2.59</v>
      </c>
    </row>
    <row r="25663" spans="1:2">
      <c r="A25663" s="362" t="s">
        <v>25782</v>
      </c>
      <c r="B25663" s="364">
        <v>2.5499999999999998</v>
      </c>
    </row>
    <row r="25664" spans="1:2">
      <c r="A25664" s="362" t="s">
        <v>25783</v>
      </c>
      <c r="B25664" s="367">
        <v>13802.21</v>
      </c>
    </row>
    <row r="25665" spans="1:2">
      <c r="A25665" s="362" t="s">
        <v>25784</v>
      </c>
      <c r="B25665" s="364">
        <v>13.52</v>
      </c>
    </row>
    <row r="25666" spans="1:2">
      <c r="A25666" s="362" t="s">
        <v>25785</v>
      </c>
      <c r="B25666" s="364">
        <v>13.52</v>
      </c>
    </row>
    <row r="25667" spans="1:2">
      <c r="A25667" s="362" t="s">
        <v>25786</v>
      </c>
      <c r="B25667" s="364">
        <v>13.74</v>
      </c>
    </row>
    <row r="25668" spans="1:2">
      <c r="A25668" s="362" t="s">
        <v>25787</v>
      </c>
      <c r="B25668" s="364">
        <v>11.32</v>
      </c>
    </row>
    <row r="25669" spans="1:2">
      <c r="A25669" s="362" t="s">
        <v>25788</v>
      </c>
      <c r="B25669" s="364">
        <v>10.66</v>
      </c>
    </row>
    <row r="25670" spans="1:2">
      <c r="A25670" s="362" t="s">
        <v>25789</v>
      </c>
      <c r="B25670" s="364">
        <v>11.38</v>
      </c>
    </row>
    <row r="25671" spans="1:2">
      <c r="A25671" s="362" t="s">
        <v>25790</v>
      </c>
      <c r="B25671" s="364">
        <v>12.4</v>
      </c>
    </row>
    <row r="25672" spans="1:2">
      <c r="A25672" s="362" t="s">
        <v>25791</v>
      </c>
      <c r="B25672" s="364">
        <v>10.66</v>
      </c>
    </row>
    <row r="25673" spans="1:2">
      <c r="A25673" s="362" t="s">
        <v>25792</v>
      </c>
      <c r="B25673" s="364">
        <v>11.32</v>
      </c>
    </row>
    <row r="25674" spans="1:2">
      <c r="A25674" s="362" t="s">
        <v>25793</v>
      </c>
      <c r="B25674" s="364">
        <v>11.32</v>
      </c>
    </row>
    <row r="25675" spans="1:2">
      <c r="A25675" s="362" t="s">
        <v>25794</v>
      </c>
      <c r="B25675" s="364">
        <v>10.74</v>
      </c>
    </row>
    <row r="25676" spans="1:2">
      <c r="A25676" s="362" t="s">
        <v>25795</v>
      </c>
      <c r="B25676" s="364">
        <v>10.74</v>
      </c>
    </row>
    <row r="25677" spans="1:2">
      <c r="A25677" s="362" t="s">
        <v>25796</v>
      </c>
      <c r="B25677" s="364">
        <v>6.87</v>
      </c>
    </row>
    <row r="25678" spans="1:2">
      <c r="A25678" s="362" t="s">
        <v>25797</v>
      </c>
      <c r="B25678" s="364">
        <v>4.08</v>
      </c>
    </row>
    <row r="25679" spans="1:2">
      <c r="A25679" s="362" t="s">
        <v>25798</v>
      </c>
      <c r="B25679" s="364">
        <v>4.03</v>
      </c>
    </row>
    <row r="25680" spans="1:2">
      <c r="A25680" s="362" t="s">
        <v>25799</v>
      </c>
      <c r="B25680" s="364">
        <v>22.04</v>
      </c>
    </row>
    <row r="25681" spans="1:2">
      <c r="A25681" s="362" t="s">
        <v>25800</v>
      </c>
      <c r="B25681" s="364">
        <v>41.11</v>
      </c>
    </row>
    <row r="25682" spans="1:2">
      <c r="A25682" s="362" t="s">
        <v>25801</v>
      </c>
      <c r="B25682" s="364">
        <v>13.2</v>
      </c>
    </row>
    <row r="25683" spans="1:2">
      <c r="A25683" s="362" t="s">
        <v>25802</v>
      </c>
      <c r="B25683" s="364">
        <v>202.04</v>
      </c>
    </row>
    <row r="25684" spans="1:2">
      <c r="A25684" s="362" t="s">
        <v>25803</v>
      </c>
      <c r="B25684" s="364">
        <v>91.32</v>
      </c>
    </row>
    <row r="25685" spans="1:2">
      <c r="A25685" s="362" t="s">
        <v>25804</v>
      </c>
      <c r="B25685" s="364">
        <v>7.66</v>
      </c>
    </row>
    <row r="25686" spans="1:2">
      <c r="A25686" s="362" t="s">
        <v>25805</v>
      </c>
      <c r="B25686" s="364">
        <v>9.33</v>
      </c>
    </row>
    <row r="25687" spans="1:2">
      <c r="A25687" s="362" t="s">
        <v>25806</v>
      </c>
      <c r="B25687" s="364">
        <v>10.3</v>
      </c>
    </row>
    <row r="25688" spans="1:2">
      <c r="A25688" s="362" t="s">
        <v>25807</v>
      </c>
      <c r="B25688" s="364">
        <v>6.23</v>
      </c>
    </row>
    <row r="25689" spans="1:2">
      <c r="A25689" s="362" t="s">
        <v>25808</v>
      </c>
      <c r="B25689" s="364">
        <v>9.07</v>
      </c>
    </row>
    <row r="25690" spans="1:2">
      <c r="A25690" s="362" t="s">
        <v>25809</v>
      </c>
      <c r="B25690" s="364">
        <v>10.59</v>
      </c>
    </row>
    <row r="25691" spans="1:2">
      <c r="A25691" s="362" t="s">
        <v>25810</v>
      </c>
      <c r="B25691" s="364">
        <v>12.29</v>
      </c>
    </row>
    <row r="25692" spans="1:2">
      <c r="A25692" s="362" t="s">
        <v>25811</v>
      </c>
      <c r="B25692" s="364">
        <v>27.64</v>
      </c>
    </row>
    <row r="25693" spans="1:2">
      <c r="A25693" s="362" t="s">
        <v>25812</v>
      </c>
      <c r="B25693" s="364">
        <v>8.7200000000000006</v>
      </c>
    </row>
    <row r="25694" spans="1:2">
      <c r="A25694" s="362" t="s">
        <v>25813</v>
      </c>
      <c r="B25694" s="364">
        <v>6.66</v>
      </c>
    </row>
    <row r="25695" spans="1:2">
      <c r="A25695" s="362" t="s">
        <v>25814</v>
      </c>
      <c r="B25695" s="364">
        <v>5.77</v>
      </c>
    </row>
    <row r="25696" spans="1:2">
      <c r="A25696" s="362" t="s">
        <v>25815</v>
      </c>
      <c r="B25696" s="364">
        <v>6.12</v>
      </c>
    </row>
    <row r="25697" spans="1:2">
      <c r="A25697" s="362" t="s">
        <v>25816</v>
      </c>
      <c r="B25697" s="364">
        <v>6.04</v>
      </c>
    </row>
    <row r="25698" spans="1:2">
      <c r="A25698" s="362" t="s">
        <v>25817</v>
      </c>
      <c r="B25698" s="364">
        <v>8.19</v>
      </c>
    </row>
    <row r="25699" spans="1:2">
      <c r="A25699" s="362" t="s">
        <v>25818</v>
      </c>
      <c r="B25699" s="364">
        <v>10.48</v>
      </c>
    </row>
    <row r="25700" spans="1:2">
      <c r="A25700" s="362" t="s">
        <v>25819</v>
      </c>
      <c r="B25700" s="364">
        <v>19.510000000000002</v>
      </c>
    </row>
    <row r="25701" spans="1:2">
      <c r="A25701" s="362" t="s">
        <v>25820</v>
      </c>
      <c r="B25701" s="364">
        <v>11.36</v>
      </c>
    </row>
    <row r="25702" spans="1:2">
      <c r="A25702" s="362" t="s">
        <v>25821</v>
      </c>
      <c r="B25702" s="364">
        <v>6.25</v>
      </c>
    </row>
    <row r="25703" spans="1:2">
      <c r="A25703" s="362" t="s">
        <v>25822</v>
      </c>
      <c r="B25703" s="367">
        <v>4098092.07</v>
      </c>
    </row>
    <row r="25704" spans="1:2">
      <c r="A25704" s="362" t="s">
        <v>25823</v>
      </c>
      <c r="B25704" s="367">
        <v>6372368.3799999999</v>
      </c>
    </row>
    <row r="25705" spans="1:2">
      <c r="A25705" s="362" t="s">
        <v>25824</v>
      </c>
      <c r="B25705" s="367">
        <v>1560131.61</v>
      </c>
    </row>
    <row r="25706" spans="1:2">
      <c r="A25706" s="362" t="s">
        <v>25825</v>
      </c>
      <c r="B25706" s="367">
        <v>57877.37</v>
      </c>
    </row>
    <row r="25707" spans="1:2">
      <c r="A25707" s="362" t="s">
        <v>25826</v>
      </c>
      <c r="B25707" s="367">
        <v>8340.7199999999993</v>
      </c>
    </row>
    <row r="25708" spans="1:2">
      <c r="A25708" s="362" t="s">
        <v>25827</v>
      </c>
      <c r="B25708" s="367">
        <v>26110.09</v>
      </c>
    </row>
    <row r="25709" spans="1:2">
      <c r="A25709" s="362" t="s">
        <v>25828</v>
      </c>
      <c r="B25709" s="367">
        <v>14279.98</v>
      </c>
    </row>
    <row r="25710" spans="1:2">
      <c r="A25710" s="362" t="s">
        <v>25829</v>
      </c>
      <c r="B25710" s="367">
        <v>855875</v>
      </c>
    </row>
    <row r="25711" spans="1:2">
      <c r="A25711" s="362" t="s">
        <v>25830</v>
      </c>
      <c r="B25711" s="367">
        <v>892987.24</v>
      </c>
    </row>
    <row r="25712" spans="1:2">
      <c r="A25712" s="362" t="s">
        <v>25831</v>
      </c>
      <c r="B25712" s="367">
        <v>92721.01</v>
      </c>
    </row>
    <row r="25713" spans="1:2">
      <c r="A25713" s="362" t="s">
        <v>25832</v>
      </c>
      <c r="B25713" s="364">
        <v>68.510000000000005</v>
      </c>
    </row>
    <row r="25714" spans="1:2">
      <c r="A25714" s="362" t="s">
        <v>25833</v>
      </c>
      <c r="B25714" s="364">
        <v>145.41</v>
      </c>
    </row>
    <row r="25715" spans="1:2">
      <c r="A25715" s="362" t="s">
        <v>25834</v>
      </c>
      <c r="B25715" s="364">
        <v>253.01</v>
      </c>
    </row>
    <row r="25716" spans="1:2">
      <c r="A25716" s="362" t="s">
        <v>25835</v>
      </c>
      <c r="B25716" s="364">
        <v>5</v>
      </c>
    </row>
    <row r="25717" spans="1:2">
      <c r="A25717" s="362" t="s">
        <v>25836</v>
      </c>
      <c r="B25717" s="364">
        <v>2.44</v>
      </c>
    </row>
    <row r="25718" spans="1:2">
      <c r="A25718" s="362" t="s">
        <v>25837</v>
      </c>
      <c r="B25718" s="364">
        <v>58.88</v>
      </c>
    </row>
    <row r="25719" spans="1:2">
      <c r="A25719" s="362" t="s">
        <v>25838</v>
      </c>
      <c r="B25719" s="364">
        <v>50.63</v>
      </c>
    </row>
    <row r="25720" spans="1:2">
      <c r="A25720" s="362" t="s">
        <v>25839</v>
      </c>
      <c r="B25720" s="364">
        <v>67.16</v>
      </c>
    </row>
    <row r="25721" spans="1:2">
      <c r="A25721" s="362" t="s">
        <v>25840</v>
      </c>
      <c r="B25721" s="364">
        <v>41.43</v>
      </c>
    </row>
    <row r="25722" spans="1:2">
      <c r="A25722" s="362" t="s">
        <v>25841</v>
      </c>
      <c r="B25722" s="364">
        <v>43.4</v>
      </c>
    </row>
    <row r="25723" spans="1:2">
      <c r="A25723" s="362" t="s">
        <v>25842</v>
      </c>
      <c r="B25723" s="364">
        <v>9.82</v>
      </c>
    </row>
    <row r="25724" spans="1:2">
      <c r="A25724" s="362" t="s">
        <v>25843</v>
      </c>
      <c r="B25724" s="364">
        <v>43.92</v>
      </c>
    </row>
    <row r="25725" spans="1:2">
      <c r="A25725" s="362" t="s">
        <v>25844</v>
      </c>
      <c r="B25725" s="364">
        <v>60.11</v>
      </c>
    </row>
    <row r="25726" spans="1:2">
      <c r="A25726" s="362" t="s">
        <v>25845</v>
      </c>
      <c r="B25726" s="364">
        <v>24.86</v>
      </c>
    </row>
    <row r="25727" spans="1:2">
      <c r="A25727" s="362" t="s">
        <v>25846</v>
      </c>
      <c r="B25727" s="367">
        <v>4366.93</v>
      </c>
    </row>
    <row r="25728" spans="1:2">
      <c r="A25728" s="362" t="s">
        <v>25847</v>
      </c>
      <c r="B25728" s="364">
        <v>22.91</v>
      </c>
    </row>
    <row r="25729" spans="1:2">
      <c r="A25729" s="362" t="s">
        <v>25848</v>
      </c>
      <c r="B25729" s="367">
        <v>4027.2</v>
      </c>
    </row>
    <row r="25730" spans="1:2">
      <c r="A25730" s="362" t="s">
        <v>25849</v>
      </c>
      <c r="B25730" s="364">
        <v>24.86</v>
      </c>
    </row>
    <row r="25731" spans="1:2">
      <c r="A25731" s="362" t="s">
        <v>25850</v>
      </c>
      <c r="B25731" s="367">
        <v>4366.93</v>
      </c>
    </row>
    <row r="25732" spans="1:2">
      <c r="A25732" s="362" t="s">
        <v>25851</v>
      </c>
      <c r="B25732" s="364">
        <v>74.06</v>
      </c>
    </row>
    <row r="25733" spans="1:2">
      <c r="A25733" s="362" t="s">
        <v>25852</v>
      </c>
      <c r="B25733" s="364">
        <v>337.29</v>
      </c>
    </row>
    <row r="25734" spans="1:2">
      <c r="A25734" s="362" t="s">
        <v>25853</v>
      </c>
      <c r="B25734" s="364">
        <v>204.87</v>
      </c>
    </row>
    <row r="25735" spans="1:2">
      <c r="A25735" s="362" t="s">
        <v>25854</v>
      </c>
      <c r="B25735" s="364">
        <v>56.34</v>
      </c>
    </row>
    <row r="25736" spans="1:2">
      <c r="A25736" s="362" t="s">
        <v>25855</v>
      </c>
      <c r="B25736" s="364">
        <v>328.34</v>
      </c>
    </row>
    <row r="25737" spans="1:2">
      <c r="A25737" s="362" t="s">
        <v>25856</v>
      </c>
      <c r="B25737" s="364">
        <v>336.43</v>
      </c>
    </row>
    <row r="25738" spans="1:2">
      <c r="A25738" s="362" t="s">
        <v>25857</v>
      </c>
      <c r="B25738" s="364">
        <v>76.03</v>
      </c>
    </row>
    <row r="25739" spans="1:2">
      <c r="A25739" s="362" t="s">
        <v>25858</v>
      </c>
      <c r="B25739" s="364">
        <v>37.299999999999997</v>
      </c>
    </row>
    <row r="25740" spans="1:2">
      <c r="A25740" s="362" t="s">
        <v>25859</v>
      </c>
      <c r="B25740" s="364">
        <v>30.94</v>
      </c>
    </row>
    <row r="25741" spans="1:2">
      <c r="A25741" s="362" t="s">
        <v>25860</v>
      </c>
      <c r="B25741" s="364">
        <v>113.5</v>
      </c>
    </row>
    <row r="25742" spans="1:2">
      <c r="A25742" s="362" t="s">
        <v>25861</v>
      </c>
      <c r="B25742" s="364">
        <v>414.5</v>
      </c>
    </row>
    <row r="25743" spans="1:2">
      <c r="A25743" s="362" t="s">
        <v>25862</v>
      </c>
      <c r="B25743" s="364">
        <v>312.83</v>
      </c>
    </row>
    <row r="25744" spans="1:2">
      <c r="A25744" s="362" t="s">
        <v>25863</v>
      </c>
      <c r="B25744" s="364">
        <v>399.72</v>
      </c>
    </row>
    <row r="25745" spans="1:2">
      <c r="A25745" s="362" t="s">
        <v>25864</v>
      </c>
      <c r="B25745" s="364">
        <v>451.86</v>
      </c>
    </row>
    <row r="25746" spans="1:2">
      <c r="A25746" s="362" t="s">
        <v>25865</v>
      </c>
      <c r="B25746" s="364">
        <v>101.34</v>
      </c>
    </row>
    <row r="25747" spans="1:2">
      <c r="A25747" s="362" t="s">
        <v>25866</v>
      </c>
      <c r="B25747" s="364">
        <v>164.94</v>
      </c>
    </row>
    <row r="25748" spans="1:2">
      <c r="A25748" s="362" t="s">
        <v>25867</v>
      </c>
      <c r="B25748" s="364">
        <v>217.92</v>
      </c>
    </row>
    <row r="25749" spans="1:2">
      <c r="A25749" s="362" t="s">
        <v>25868</v>
      </c>
      <c r="B25749" s="364">
        <v>126.93</v>
      </c>
    </row>
    <row r="25750" spans="1:2">
      <c r="A25750" s="362" t="s">
        <v>25869</v>
      </c>
      <c r="B25750" s="364">
        <v>163.44</v>
      </c>
    </row>
    <row r="25751" spans="1:2">
      <c r="A25751" s="362" t="s">
        <v>25870</v>
      </c>
      <c r="B25751" s="364">
        <v>301.45</v>
      </c>
    </row>
    <row r="25752" spans="1:2">
      <c r="A25752" s="362" t="s">
        <v>25871</v>
      </c>
      <c r="B25752" s="364">
        <v>161.62</v>
      </c>
    </row>
    <row r="25753" spans="1:2">
      <c r="A25753" s="362" t="s">
        <v>25872</v>
      </c>
      <c r="B25753" s="364">
        <v>177.96</v>
      </c>
    </row>
    <row r="25754" spans="1:2">
      <c r="A25754" s="362" t="s">
        <v>25873</v>
      </c>
      <c r="B25754" s="364">
        <v>136.19999999999999</v>
      </c>
    </row>
    <row r="25755" spans="1:2">
      <c r="A25755" s="362" t="s">
        <v>25874</v>
      </c>
      <c r="B25755" s="364">
        <v>14.35</v>
      </c>
    </row>
    <row r="25756" spans="1:2">
      <c r="A25756" s="362" t="s">
        <v>25875</v>
      </c>
      <c r="B25756" s="364">
        <v>119.69</v>
      </c>
    </row>
    <row r="25757" spans="1:2">
      <c r="A25757" s="362" t="s">
        <v>25876</v>
      </c>
      <c r="B25757" s="364">
        <v>225.17</v>
      </c>
    </row>
    <row r="25758" spans="1:2">
      <c r="A25758" s="362" t="s">
        <v>25877</v>
      </c>
      <c r="B25758" s="364">
        <v>214.49</v>
      </c>
    </row>
    <row r="25759" spans="1:2">
      <c r="A25759" s="362" t="s">
        <v>25878</v>
      </c>
      <c r="B25759" s="364">
        <v>557.53</v>
      </c>
    </row>
    <row r="25760" spans="1:2">
      <c r="A25760" s="362" t="s">
        <v>25879</v>
      </c>
      <c r="B25760" s="364">
        <v>496.39</v>
      </c>
    </row>
    <row r="25761" spans="1:2">
      <c r="A25761" s="362" t="s">
        <v>25880</v>
      </c>
      <c r="B25761" s="364">
        <v>211.56</v>
      </c>
    </row>
    <row r="25762" spans="1:2">
      <c r="A25762" s="362" t="s">
        <v>25881</v>
      </c>
      <c r="B25762" s="364">
        <v>330.2</v>
      </c>
    </row>
    <row r="25763" spans="1:2">
      <c r="A25763" s="362" t="s">
        <v>25882</v>
      </c>
      <c r="B25763" s="364">
        <v>340.51</v>
      </c>
    </row>
    <row r="25764" spans="1:2">
      <c r="A25764" s="362" t="s">
        <v>25883</v>
      </c>
      <c r="B25764" s="364">
        <v>350</v>
      </c>
    </row>
    <row r="25765" spans="1:2">
      <c r="A25765" s="362" t="s">
        <v>25884</v>
      </c>
      <c r="B25765" s="364">
        <v>41.15</v>
      </c>
    </row>
    <row r="25766" spans="1:2">
      <c r="A25766" s="362" t="s">
        <v>25885</v>
      </c>
      <c r="B25766" s="364">
        <v>43.56</v>
      </c>
    </row>
    <row r="25767" spans="1:2">
      <c r="A25767" s="362" t="s">
        <v>25886</v>
      </c>
      <c r="B25767" s="364">
        <v>26.55</v>
      </c>
    </row>
    <row r="25768" spans="1:2">
      <c r="A25768" s="362" t="s">
        <v>25887</v>
      </c>
      <c r="B25768" s="364">
        <v>25.89</v>
      </c>
    </row>
    <row r="25769" spans="1:2">
      <c r="A25769" s="362" t="s">
        <v>25888</v>
      </c>
      <c r="B25769" s="364">
        <v>27.93</v>
      </c>
    </row>
    <row r="25770" spans="1:2">
      <c r="A25770" s="362" t="s">
        <v>25889</v>
      </c>
      <c r="B25770" s="364">
        <v>25.14</v>
      </c>
    </row>
    <row r="25771" spans="1:2">
      <c r="A25771" s="362" t="s">
        <v>25890</v>
      </c>
      <c r="B25771" s="364">
        <v>21.67</v>
      </c>
    </row>
    <row r="25772" spans="1:2">
      <c r="A25772" s="362" t="s">
        <v>25891</v>
      </c>
      <c r="B25772" s="364">
        <v>26.46</v>
      </c>
    </row>
    <row r="25773" spans="1:2">
      <c r="A25773" s="362" t="s">
        <v>25892</v>
      </c>
      <c r="B25773" s="364">
        <v>18.149999999999999</v>
      </c>
    </row>
    <row r="25774" spans="1:2">
      <c r="A25774" s="362" t="s">
        <v>25893</v>
      </c>
      <c r="B25774" s="364">
        <v>19.62</v>
      </c>
    </row>
    <row r="25775" spans="1:2">
      <c r="A25775" s="362" t="s">
        <v>25894</v>
      </c>
      <c r="B25775" s="364">
        <v>20.92</v>
      </c>
    </row>
    <row r="25776" spans="1:2">
      <c r="A25776" s="362" t="s">
        <v>25895</v>
      </c>
      <c r="B25776" s="364">
        <v>53.06</v>
      </c>
    </row>
    <row r="25777" spans="1:2">
      <c r="A25777" s="362" t="s">
        <v>25896</v>
      </c>
      <c r="B25777" s="364">
        <v>32.47</v>
      </c>
    </row>
    <row r="25778" spans="1:2">
      <c r="A25778" s="362" t="s">
        <v>25897</v>
      </c>
      <c r="B25778" s="364">
        <v>146.85</v>
      </c>
    </row>
    <row r="25779" spans="1:2">
      <c r="A25779" s="362" t="s">
        <v>25898</v>
      </c>
      <c r="B25779" s="364">
        <v>70.83</v>
      </c>
    </row>
    <row r="25780" spans="1:2">
      <c r="A25780" s="362" t="s">
        <v>25899</v>
      </c>
      <c r="B25780" s="364">
        <v>38.32</v>
      </c>
    </row>
    <row r="25781" spans="1:2">
      <c r="A25781" s="362" t="s">
        <v>25900</v>
      </c>
      <c r="B25781" s="364">
        <v>32.31</v>
      </c>
    </row>
    <row r="25782" spans="1:2">
      <c r="A25782" s="362" t="s">
        <v>25901</v>
      </c>
      <c r="B25782" s="364">
        <v>20.100000000000001</v>
      </c>
    </row>
    <row r="25783" spans="1:2">
      <c r="A25783" s="362" t="s">
        <v>25902</v>
      </c>
      <c r="B25783" s="364">
        <v>10.89</v>
      </c>
    </row>
    <row r="25784" spans="1:2">
      <c r="A25784" s="362" t="s">
        <v>25903</v>
      </c>
      <c r="B25784" s="367">
        <v>2136.02</v>
      </c>
    </row>
    <row r="25785" spans="1:2">
      <c r="A25785" s="362" t="s">
        <v>25904</v>
      </c>
      <c r="B25785" s="367">
        <v>1341.68</v>
      </c>
    </row>
    <row r="25786" spans="1:2">
      <c r="A25786" s="362" t="s">
        <v>25905</v>
      </c>
      <c r="B25786" s="364">
        <v>445</v>
      </c>
    </row>
    <row r="25787" spans="1:2">
      <c r="A25787" s="362" t="s">
        <v>25906</v>
      </c>
      <c r="B25787" s="364">
        <v>44.09</v>
      </c>
    </row>
    <row r="25788" spans="1:2">
      <c r="A25788" s="362" t="s">
        <v>25907</v>
      </c>
      <c r="B25788" s="364">
        <v>13.39</v>
      </c>
    </row>
    <row r="25789" spans="1:2">
      <c r="A25789" s="362" t="s">
        <v>25908</v>
      </c>
      <c r="B25789" s="364">
        <v>25.91</v>
      </c>
    </row>
    <row r="25790" spans="1:2">
      <c r="A25790" s="362" t="s">
        <v>25909</v>
      </c>
      <c r="B25790" s="364">
        <v>31.78</v>
      </c>
    </row>
    <row r="25791" spans="1:2">
      <c r="A25791" s="362" t="s">
        <v>25910</v>
      </c>
      <c r="B25791" s="364">
        <v>22.4</v>
      </c>
    </row>
    <row r="25792" spans="1:2">
      <c r="A25792" s="362" t="s">
        <v>25911</v>
      </c>
      <c r="B25792" s="364">
        <v>41.76</v>
      </c>
    </row>
    <row r="25793" spans="1:2">
      <c r="A25793" s="362" t="s">
        <v>25912</v>
      </c>
      <c r="B25793" s="367">
        <v>1027.96</v>
      </c>
    </row>
    <row r="25794" spans="1:2">
      <c r="A25794" s="362" t="s">
        <v>25913</v>
      </c>
      <c r="B25794" s="367">
        <v>1281.6099999999999</v>
      </c>
    </row>
    <row r="25795" spans="1:2">
      <c r="A25795" s="362" t="s">
        <v>25914</v>
      </c>
      <c r="B25795" s="364">
        <v>10.95</v>
      </c>
    </row>
    <row r="25796" spans="1:2">
      <c r="A25796" s="362" t="s">
        <v>25915</v>
      </c>
      <c r="B25796" s="364">
        <v>18.73</v>
      </c>
    </row>
    <row r="25797" spans="1:2">
      <c r="A25797" s="362" t="s">
        <v>25916</v>
      </c>
      <c r="B25797" s="364">
        <v>66.75</v>
      </c>
    </row>
    <row r="25798" spans="1:2">
      <c r="A25798" s="362" t="s">
        <v>25917</v>
      </c>
      <c r="B25798" s="367">
        <v>2072.34</v>
      </c>
    </row>
    <row r="25799" spans="1:2">
      <c r="A25799" s="362" t="s">
        <v>25918</v>
      </c>
      <c r="B25799" s="364">
        <v>158.34</v>
      </c>
    </row>
    <row r="25800" spans="1:2">
      <c r="A25800" s="362" t="s">
        <v>25919</v>
      </c>
      <c r="B25800" s="364">
        <v>95.2</v>
      </c>
    </row>
    <row r="25801" spans="1:2">
      <c r="A25801" s="362" t="s">
        <v>25920</v>
      </c>
      <c r="B25801" s="364">
        <v>94.22</v>
      </c>
    </row>
    <row r="25802" spans="1:2">
      <c r="A25802" s="362" t="s">
        <v>25921</v>
      </c>
      <c r="B25802" s="364">
        <v>34.07</v>
      </c>
    </row>
    <row r="25803" spans="1:2">
      <c r="A25803" s="362" t="s">
        <v>25922</v>
      </c>
      <c r="B25803" s="364">
        <v>14.78</v>
      </c>
    </row>
    <row r="25804" spans="1:2">
      <c r="A25804" s="362" t="s">
        <v>25923</v>
      </c>
      <c r="B25804" s="364">
        <v>12.68</v>
      </c>
    </row>
    <row r="25805" spans="1:2">
      <c r="A25805" s="362" t="s">
        <v>25924</v>
      </c>
      <c r="B25805" s="364">
        <v>4.32</v>
      </c>
    </row>
    <row r="25806" spans="1:2">
      <c r="A25806" s="362" t="s">
        <v>25925</v>
      </c>
      <c r="B25806" s="364">
        <v>8.11</v>
      </c>
    </row>
    <row r="25807" spans="1:2">
      <c r="A25807" s="362" t="s">
        <v>25926</v>
      </c>
      <c r="B25807" s="364">
        <v>43.71</v>
      </c>
    </row>
    <row r="25808" spans="1:2">
      <c r="A25808" s="362" t="s">
        <v>25927</v>
      </c>
      <c r="B25808" s="364">
        <v>21.85</v>
      </c>
    </row>
    <row r="25809" spans="1:2">
      <c r="A25809" s="362" t="s">
        <v>25928</v>
      </c>
      <c r="B25809" s="364">
        <v>5.84</v>
      </c>
    </row>
    <row r="25810" spans="1:2">
      <c r="A25810" s="362" t="s">
        <v>25929</v>
      </c>
      <c r="B25810" s="364">
        <v>61.2</v>
      </c>
    </row>
    <row r="25811" spans="1:2">
      <c r="A25811" s="362" t="s">
        <v>25930</v>
      </c>
      <c r="B25811" s="364">
        <v>113.74</v>
      </c>
    </row>
    <row r="25812" spans="1:2">
      <c r="A25812" s="362" t="s">
        <v>25931</v>
      </c>
      <c r="B25812" s="364">
        <v>5.65</v>
      </c>
    </row>
    <row r="25813" spans="1:2">
      <c r="A25813" s="362" t="s">
        <v>25932</v>
      </c>
      <c r="B25813" s="364">
        <v>9.15</v>
      </c>
    </row>
    <row r="25814" spans="1:2">
      <c r="A25814" s="362" t="s">
        <v>25933</v>
      </c>
      <c r="B25814" s="364">
        <v>3.19</v>
      </c>
    </row>
    <row r="25815" spans="1:2">
      <c r="A25815" s="362" t="s">
        <v>25934</v>
      </c>
      <c r="B25815" s="364">
        <v>0.78</v>
      </c>
    </row>
    <row r="25816" spans="1:2">
      <c r="A25816" s="362" t="s">
        <v>25935</v>
      </c>
      <c r="B25816" s="364">
        <v>40.21</v>
      </c>
    </row>
    <row r="25817" spans="1:2">
      <c r="A25817" s="362" t="s">
        <v>25936</v>
      </c>
      <c r="B25817" s="364">
        <v>91</v>
      </c>
    </row>
    <row r="25818" spans="1:2">
      <c r="A25818" s="362" t="s">
        <v>25937</v>
      </c>
      <c r="B25818" s="364">
        <v>184.79</v>
      </c>
    </row>
    <row r="25819" spans="1:2">
      <c r="A25819" s="362" t="s">
        <v>25938</v>
      </c>
      <c r="B25819" s="364">
        <v>356.87</v>
      </c>
    </row>
    <row r="25820" spans="1:2">
      <c r="A25820" s="362" t="s">
        <v>25939</v>
      </c>
      <c r="B25820" s="367">
        <v>1049.33</v>
      </c>
    </row>
    <row r="25821" spans="1:2">
      <c r="A25821" s="362" t="s">
        <v>25940</v>
      </c>
      <c r="B25821" s="364">
        <v>3.28</v>
      </c>
    </row>
    <row r="25822" spans="1:2">
      <c r="A25822" s="362" t="s">
        <v>25941</v>
      </c>
      <c r="B25822" s="364">
        <v>1.17</v>
      </c>
    </row>
    <row r="25823" spans="1:2">
      <c r="A25823" s="362" t="s">
        <v>25942</v>
      </c>
      <c r="B25823" s="364">
        <v>9.77</v>
      </c>
    </row>
    <row r="25824" spans="1:2">
      <c r="A25824" s="362" t="s">
        <v>25943</v>
      </c>
      <c r="B25824" s="364">
        <v>3.65</v>
      </c>
    </row>
    <row r="25825" spans="1:2">
      <c r="A25825" s="362" t="s">
        <v>25944</v>
      </c>
      <c r="B25825" s="364">
        <v>13.41</v>
      </c>
    </row>
    <row r="25826" spans="1:2">
      <c r="A25826" s="362" t="s">
        <v>25945</v>
      </c>
      <c r="B25826" s="364">
        <v>1.1200000000000001</v>
      </c>
    </row>
    <row r="25827" spans="1:2">
      <c r="A25827" s="362" t="s">
        <v>25946</v>
      </c>
      <c r="B25827" s="364">
        <v>77.52</v>
      </c>
    </row>
    <row r="25828" spans="1:2">
      <c r="A25828" s="362" t="s">
        <v>25947</v>
      </c>
      <c r="B25828" s="364">
        <v>20.420000000000002</v>
      </c>
    </row>
    <row r="25829" spans="1:2">
      <c r="A25829" s="362" t="s">
        <v>25948</v>
      </c>
      <c r="B25829" s="367">
        <v>3588.63</v>
      </c>
    </row>
    <row r="25830" spans="1:2">
      <c r="A25830" s="362" t="s">
        <v>25949</v>
      </c>
      <c r="B25830" s="367">
        <v>7146.79</v>
      </c>
    </row>
    <row r="25831" spans="1:2">
      <c r="A25831" s="362" t="s">
        <v>25950</v>
      </c>
      <c r="B25831" s="364">
        <v>51.7</v>
      </c>
    </row>
    <row r="25832" spans="1:2">
      <c r="A25832" s="362" t="s">
        <v>25951</v>
      </c>
      <c r="B25832" s="364">
        <v>397.75</v>
      </c>
    </row>
    <row r="25833" spans="1:2">
      <c r="A25833" s="362" t="s">
        <v>25952</v>
      </c>
      <c r="B25833" s="364">
        <v>3.37</v>
      </c>
    </row>
    <row r="25834" spans="1:2">
      <c r="A25834" s="362" t="s">
        <v>25953</v>
      </c>
      <c r="B25834" s="364">
        <v>8.9600000000000009</v>
      </c>
    </row>
    <row r="25835" spans="1:2">
      <c r="A25835" s="362" t="s">
        <v>25954</v>
      </c>
      <c r="B25835" s="364">
        <v>22.4</v>
      </c>
    </row>
    <row r="25836" spans="1:2">
      <c r="A25836" s="362" t="s">
        <v>25955</v>
      </c>
      <c r="B25836" s="364">
        <v>109.19</v>
      </c>
    </row>
    <row r="25837" spans="1:2">
      <c r="A25837" s="362" t="s">
        <v>25956</v>
      </c>
      <c r="B25837" s="364">
        <v>8.64</v>
      </c>
    </row>
    <row r="25838" spans="1:2">
      <c r="A25838" s="362" t="s">
        <v>25957</v>
      </c>
      <c r="B25838" s="364">
        <v>3.14</v>
      </c>
    </row>
    <row r="25839" spans="1:2">
      <c r="A25839" s="362" t="s">
        <v>25958</v>
      </c>
      <c r="B25839" s="364">
        <v>3.89</v>
      </c>
    </row>
    <row r="25840" spans="1:2">
      <c r="A25840" s="362" t="s">
        <v>25959</v>
      </c>
      <c r="B25840" s="364">
        <v>179.65</v>
      </c>
    </row>
    <row r="25841" spans="1:2">
      <c r="A25841" s="362" t="s">
        <v>25960</v>
      </c>
      <c r="B25841" s="364">
        <v>23.86</v>
      </c>
    </row>
    <row r="25842" spans="1:2">
      <c r="A25842" s="362" t="s">
        <v>25961</v>
      </c>
      <c r="B25842" s="364">
        <v>16.45</v>
      </c>
    </row>
    <row r="25843" spans="1:2">
      <c r="A25843" s="362" t="s">
        <v>25962</v>
      </c>
      <c r="B25843" s="364">
        <v>1.1399999999999999</v>
      </c>
    </row>
    <row r="25844" spans="1:2">
      <c r="A25844" s="362" t="s">
        <v>25963</v>
      </c>
      <c r="B25844" s="364">
        <v>1.54</v>
      </c>
    </row>
    <row r="25845" spans="1:2">
      <c r="A25845" s="362" t="s">
        <v>25964</v>
      </c>
      <c r="B25845" s="364">
        <v>3.9</v>
      </c>
    </row>
    <row r="25846" spans="1:2">
      <c r="A25846" s="362" t="s">
        <v>25965</v>
      </c>
      <c r="B25846" s="364">
        <v>0.83</v>
      </c>
    </row>
    <row r="25847" spans="1:2">
      <c r="A25847" s="362" t="s">
        <v>25966</v>
      </c>
      <c r="B25847" s="364">
        <v>0.46</v>
      </c>
    </row>
    <row r="25848" spans="1:2">
      <c r="A25848" s="362" t="s">
        <v>25967</v>
      </c>
      <c r="B25848" s="364">
        <v>6.45</v>
      </c>
    </row>
    <row r="25849" spans="1:2">
      <c r="A25849" s="362" t="s">
        <v>25968</v>
      </c>
      <c r="B25849" s="364">
        <v>0.34</v>
      </c>
    </row>
    <row r="25850" spans="1:2">
      <c r="A25850" s="362" t="s">
        <v>25969</v>
      </c>
      <c r="B25850" s="364">
        <v>0.22</v>
      </c>
    </row>
    <row r="25851" spans="1:2">
      <c r="A25851" s="362" t="s">
        <v>25970</v>
      </c>
      <c r="B25851" s="364">
        <v>1.8</v>
      </c>
    </row>
    <row r="25852" spans="1:2">
      <c r="A25852" s="362" t="s">
        <v>25971</v>
      </c>
      <c r="B25852" s="364">
        <v>7.66</v>
      </c>
    </row>
    <row r="25853" spans="1:2">
      <c r="A25853" s="362" t="s">
        <v>25972</v>
      </c>
      <c r="B25853" s="367">
        <v>1237</v>
      </c>
    </row>
    <row r="25854" spans="1:2">
      <c r="A25854" s="362" t="s">
        <v>25973</v>
      </c>
      <c r="B25854" s="364">
        <v>347.6</v>
      </c>
    </row>
    <row r="25855" spans="1:2">
      <c r="A25855" s="362" t="s">
        <v>25974</v>
      </c>
      <c r="B25855" s="364">
        <v>326.02999999999997</v>
      </c>
    </row>
    <row r="25856" spans="1:2">
      <c r="A25856" s="362" t="s">
        <v>25975</v>
      </c>
      <c r="B25856" s="364">
        <v>257.12</v>
      </c>
    </row>
    <row r="25857" spans="1:2">
      <c r="A25857" s="362" t="s">
        <v>25976</v>
      </c>
      <c r="B25857" s="364">
        <v>228.9</v>
      </c>
    </row>
    <row r="25858" spans="1:2">
      <c r="A25858" s="362" t="s">
        <v>25977</v>
      </c>
      <c r="B25858" s="364">
        <v>290.39</v>
      </c>
    </row>
    <row r="25859" spans="1:2">
      <c r="A25859" s="362" t="s">
        <v>25978</v>
      </c>
      <c r="B25859" s="364">
        <v>283.66000000000003</v>
      </c>
    </row>
    <row r="25860" spans="1:2">
      <c r="A25860" s="362" t="s">
        <v>25979</v>
      </c>
      <c r="B25860" s="364">
        <v>324.52</v>
      </c>
    </row>
    <row r="25861" spans="1:2">
      <c r="A25861" s="362" t="s">
        <v>25980</v>
      </c>
      <c r="B25861" s="364">
        <v>523.95000000000005</v>
      </c>
    </row>
    <row r="25862" spans="1:2">
      <c r="A25862" s="362" t="s">
        <v>25981</v>
      </c>
      <c r="B25862" s="364">
        <v>557.09</v>
      </c>
    </row>
    <row r="25863" spans="1:2">
      <c r="A25863" s="362" t="s">
        <v>25982</v>
      </c>
      <c r="B25863" s="364">
        <v>499</v>
      </c>
    </row>
    <row r="25864" spans="1:2">
      <c r="A25864" s="362" t="s">
        <v>25983</v>
      </c>
      <c r="B25864" s="364">
        <v>712.03</v>
      </c>
    </row>
    <row r="25865" spans="1:2">
      <c r="A25865" s="362" t="s">
        <v>25984</v>
      </c>
      <c r="B25865" s="364">
        <v>577.33000000000004</v>
      </c>
    </row>
    <row r="25866" spans="1:2">
      <c r="A25866" s="362" t="s">
        <v>25985</v>
      </c>
      <c r="B25866" s="364">
        <v>398.71</v>
      </c>
    </row>
    <row r="25867" spans="1:2">
      <c r="A25867" s="362" t="s">
        <v>25986</v>
      </c>
      <c r="B25867" s="364">
        <v>730.11</v>
      </c>
    </row>
    <row r="25868" spans="1:2">
      <c r="A25868" s="362" t="s">
        <v>25987</v>
      </c>
      <c r="B25868" s="364">
        <v>369.84</v>
      </c>
    </row>
    <row r="25869" spans="1:2">
      <c r="A25869" s="362" t="s">
        <v>25988</v>
      </c>
      <c r="B25869" s="364">
        <v>398.72</v>
      </c>
    </row>
    <row r="25870" spans="1:2">
      <c r="A25870" s="362" t="s">
        <v>25989</v>
      </c>
      <c r="B25870" s="364">
        <v>647.91999999999996</v>
      </c>
    </row>
    <row r="25871" spans="1:2">
      <c r="A25871" s="362" t="s">
        <v>25990</v>
      </c>
      <c r="B25871" s="364">
        <v>546.20000000000005</v>
      </c>
    </row>
    <row r="25872" spans="1:2">
      <c r="A25872" s="362" t="s">
        <v>25991</v>
      </c>
      <c r="B25872" s="364">
        <v>813.71</v>
      </c>
    </row>
    <row r="25873" spans="1:2">
      <c r="A25873" s="362" t="s">
        <v>25992</v>
      </c>
      <c r="B25873" s="364">
        <v>540.32000000000005</v>
      </c>
    </row>
    <row r="25874" spans="1:2">
      <c r="A25874" s="362" t="s">
        <v>25993</v>
      </c>
      <c r="B25874" s="364">
        <v>364.74</v>
      </c>
    </row>
    <row r="25875" spans="1:2">
      <c r="A25875" s="362" t="s">
        <v>25994</v>
      </c>
      <c r="B25875" s="364">
        <v>892.45</v>
      </c>
    </row>
    <row r="25876" spans="1:2">
      <c r="A25876" s="362" t="s">
        <v>25995</v>
      </c>
      <c r="B25876" s="364">
        <v>741.2</v>
      </c>
    </row>
    <row r="25877" spans="1:2">
      <c r="A25877" s="362" t="s">
        <v>25996</v>
      </c>
      <c r="B25877" s="364">
        <v>515.85</v>
      </c>
    </row>
    <row r="25878" spans="1:2">
      <c r="A25878" s="362" t="s">
        <v>25997</v>
      </c>
      <c r="B25878" s="364">
        <v>196.64</v>
      </c>
    </row>
    <row r="25879" spans="1:2">
      <c r="A25879" s="362" t="s">
        <v>25998</v>
      </c>
      <c r="B25879" s="364">
        <v>204.07</v>
      </c>
    </row>
    <row r="25880" spans="1:2">
      <c r="A25880" s="362" t="s">
        <v>25999</v>
      </c>
      <c r="B25880" s="364">
        <v>216.92</v>
      </c>
    </row>
    <row r="25881" spans="1:2">
      <c r="A25881" s="362" t="s">
        <v>26000</v>
      </c>
      <c r="B25881" s="364">
        <v>254.81</v>
      </c>
    </row>
    <row r="25882" spans="1:2">
      <c r="A25882" s="362" t="s">
        <v>26001</v>
      </c>
      <c r="B25882" s="364">
        <v>236.54</v>
      </c>
    </row>
    <row r="25883" spans="1:2">
      <c r="A25883" s="362" t="s">
        <v>26002</v>
      </c>
      <c r="B25883" s="364">
        <v>214.78</v>
      </c>
    </row>
    <row r="25884" spans="1:2">
      <c r="A25884" s="362" t="s">
        <v>26003</v>
      </c>
      <c r="B25884" s="364">
        <v>226.44</v>
      </c>
    </row>
    <row r="25885" spans="1:2">
      <c r="A25885" s="362" t="s">
        <v>26004</v>
      </c>
      <c r="B25885" s="364">
        <v>216.68</v>
      </c>
    </row>
    <row r="25886" spans="1:2">
      <c r="A25886" s="362" t="s">
        <v>26005</v>
      </c>
      <c r="B25886" s="364">
        <v>236.3</v>
      </c>
    </row>
    <row r="25887" spans="1:2">
      <c r="A25887" s="362" t="s">
        <v>26006</v>
      </c>
      <c r="B25887" s="364">
        <v>314.19</v>
      </c>
    </row>
    <row r="25888" spans="1:2">
      <c r="A25888" s="362" t="s">
        <v>26007</v>
      </c>
      <c r="B25888" s="364">
        <v>441.19</v>
      </c>
    </row>
    <row r="25889" spans="1:2">
      <c r="A25889" s="362" t="s">
        <v>26008</v>
      </c>
      <c r="B25889" s="364">
        <v>487.87</v>
      </c>
    </row>
    <row r="25890" spans="1:2">
      <c r="A25890" s="362" t="s">
        <v>26009</v>
      </c>
      <c r="B25890" s="364">
        <v>513.47</v>
      </c>
    </row>
    <row r="25891" spans="1:2">
      <c r="A25891" s="362" t="s">
        <v>26010</v>
      </c>
      <c r="B25891" s="364">
        <v>553.34</v>
      </c>
    </row>
    <row r="25892" spans="1:2">
      <c r="A25892" s="362" t="s">
        <v>26011</v>
      </c>
      <c r="B25892" s="364">
        <v>567.91999999999996</v>
      </c>
    </row>
    <row r="25893" spans="1:2">
      <c r="A25893" s="362" t="s">
        <v>26012</v>
      </c>
      <c r="B25893" s="367">
        <v>1216.5</v>
      </c>
    </row>
    <row r="25894" spans="1:2">
      <c r="A25894" s="362" t="s">
        <v>26013</v>
      </c>
      <c r="B25894" s="364">
        <v>72.73</v>
      </c>
    </row>
    <row r="25895" spans="1:2">
      <c r="A25895" s="362" t="s">
        <v>26014</v>
      </c>
      <c r="B25895" s="364">
        <v>46.7</v>
      </c>
    </row>
    <row r="25896" spans="1:2">
      <c r="A25896" s="362" t="s">
        <v>26015</v>
      </c>
      <c r="B25896" s="364">
        <v>426.59</v>
      </c>
    </row>
    <row r="25897" spans="1:2">
      <c r="A25897" s="362" t="s">
        <v>26016</v>
      </c>
      <c r="B25897" s="364">
        <v>576.53</v>
      </c>
    </row>
    <row r="25898" spans="1:2">
      <c r="A25898" s="362" t="s">
        <v>26017</v>
      </c>
      <c r="B25898" s="364">
        <v>501.59</v>
      </c>
    </row>
    <row r="25899" spans="1:2">
      <c r="A25899" s="362" t="s">
        <v>26018</v>
      </c>
      <c r="B25899" s="364">
        <v>467.81</v>
      </c>
    </row>
    <row r="25900" spans="1:2">
      <c r="A25900" s="362" t="s">
        <v>26019</v>
      </c>
      <c r="B25900" s="364">
        <v>613.35</v>
      </c>
    </row>
    <row r="25901" spans="1:2">
      <c r="A25901" s="362" t="s">
        <v>26020</v>
      </c>
      <c r="B25901" s="367">
        <v>2183.4299999999998</v>
      </c>
    </row>
    <row r="25902" spans="1:2">
      <c r="A25902" s="362" t="s">
        <v>26021</v>
      </c>
      <c r="B25902" s="367">
        <v>2481.61</v>
      </c>
    </row>
    <row r="25903" spans="1:2">
      <c r="A25903" s="362" t="s">
        <v>26022</v>
      </c>
      <c r="B25903" s="367">
        <v>2110.5700000000002</v>
      </c>
    </row>
    <row r="25904" spans="1:2">
      <c r="A25904" s="362" t="s">
        <v>26023</v>
      </c>
      <c r="B25904" s="367">
        <v>2107.5100000000002</v>
      </c>
    </row>
    <row r="25905" spans="1:2">
      <c r="A25905" s="362" t="s">
        <v>26024</v>
      </c>
      <c r="B25905" s="367">
        <v>1572.5</v>
      </c>
    </row>
    <row r="25906" spans="1:2">
      <c r="A25906" s="362" t="s">
        <v>26025</v>
      </c>
      <c r="B25906" s="367">
        <v>1592.47</v>
      </c>
    </row>
    <row r="25907" spans="1:2">
      <c r="A25907" s="362" t="s">
        <v>26026</v>
      </c>
      <c r="B25907" s="367">
        <v>2206.14</v>
      </c>
    </row>
    <row r="25908" spans="1:2">
      <c r="A25908" s="362" t="s">
        <v>26027</v>
      </c>
      <c r="B25908" s="364">
        <v>542.98</v>
      </c>
    </row>
    <row r="25909" spans="1:2">
      <c r="A25909" s="362" t="s">
        <v>26028</v>
      </c>
      <c r="B25909" s="367">
        <v>1026.1400000000001</v>
      </c>
    </row>
    <row r="25910" spans="1:2">
      <c r="A25910" s="362" t="s">
        <v>26029</v>
      </c>
      <c r="B25910" s="367">
        <v>1629.84</v>
      </c>
    </row>
    <row r="25911" spans="1:2">
      <c r="A25911" s="362" t="s">
        <v>26030</v>
      </c>
      <c r="B25911" s="367">
        <v>2500.48</v>
      </c>
    </row>
    <row r="25912" spans="1:2">
      <c r="A25912" s="362" t="s">
        <v>26031</v>
      </c>
      <c r="B25912" s="367">
        <v>3663.87</v>
      </c>
    </row>
    <row r="25913" spans="1:2">
      <c r="A25913" s="362" t="s">
        <v>26032</v>
      </c>
      <c r="B25913" s="367">
        <v>4850.8500000000004</v>
      </c>
    </row>
    <row r="25914" spans="1:2">
      <c r="A25914" s="362" t="s">
        <v>26033</v>
      </c>
      <c r="B25914" s="367">
        <v>6958.94</v>
      </c>
    </row>
    <row r="25915" spans="1:2">
      <c r="A25915" s="362" t="s">
        <v>26034</v>
      </c>
      <c r="B25915" s="367">
        <v>8688.3799999999992</v>
      </c>
    </row>
    <row r="25916" spans="1:2">
      <c r="A25916" s="362" t="s">
        <v>26035</v>
      </c>
      <c r="B25916" s="367">
        <v>13228.59</v>
      </c>
    </row>
    <row r="25917" spans="1:2">
      <c r="A25917" s="362" t="s">
        <v>26036</v>
      </c>
      <c r="B25917" s="367">
        <v>4905.76</v>
      </c>
    </row>
    <row r="25918" spans="1:2">
      <c r="A25918" s="362" t="s">
        <v>26037</v>
      </c>
      <c r="B25918" s="367">
        <v>6874.85</v>
      </c>
    </row>
    <row r="25919" spans="1:2">
      <c r="A25919" s="362" t="s">
        <v>26038</v>
      </c>
      <c r="B25919" s="367">
        <v>9219.74</v>
      </c>
    </row>
    <row r="25920" spans="1:2">
      <c r="A25920" s="362" t="s">
        <v>26039</v>
      </c>
      <c r="B25920" s="367">
        <v>11790</v>
      </c>
    </row>
    <row r="25921" spans="1:2">
      <c r="A25921" s="362" t="s">
        <v>26040</v>
      </c>
      <c r="B25921" s="364">
        <v>884.06</v>
      </c>
    </row>
    <row r="25922" spans="1:2">
      <c r="A25922" s="362" t="s">
        <v>26041</v>
      </c>
      <c r="B25922" s="367">
        <v>15157.28</v>
      </c>
    </row>
    <row r="25923" spans="1:2">
      <c r="A25923" s="362" t="s">
        <v>26042</v>
      </c>
      <c r="B25923" s="367">
        <v>5271.17</v>
      </c>
    </row>
    <row r="25924" spans="1:2">
      <c r="A25924" s="362" t="s">
        <v>26043</v>
      </c>
      <c r="B25924" s="367">
        <v>8083.14</v>
      </c>
    </row>
    <row r="25925" spans="1:2">
      <c r="A25925" s="362" t="s">
        <v>26044</v>
      </c>
      <c r="B25925" s="367">
        <v>8426.61</v>
      </c>
    </row>
    <row r="25926" spans="1:2">
      <c r="A25926" s="362" t="s">
        <v>26045</v>
      </c>
      <c r="B25926" s="367">
        <v>13768.81</v>
      </c>
    </row>
    <row r="25927" spans="1:2">
      <c r="A25927" s="362" t="s">
        <v>26046</v>
      </c>
      <c r="B25927" s="367">
        <v>16429.310000000001</v>
      </c>
    </row>
    <row r="25928" spans="1:2">
      <c r="A25928" s="362" t="s">
        <v>26047</v>
      </c>
      <c r="B25928" s="367">
        <v>1417.55</v>
      </c>
    </row>
    <row r="25929" spans="1:2">
      <c r="A25929" s="362" t="s">
        <v>26048</v>
      </c>
      <c r="B25929" s="367">
        <v>1057.23</v>
      </c>
    </row>
    <row r="25930" spans="1:2">
      <c r="A25930" s="362" t="s">
        <v>26049</v>
      </c>
      <c r="B25930" s="367">
        <v>2145.56</v>
      </c>
    </row>
    <row r="25931" spans="1:2">
      <c r="A25931" s="362" t="s">
        <v>26050</v>
      </c>
      <c r="B25931" s="364">
        <v>689.45</v>
      </c>
    </row>
    <row r="25932" spans="1:2">
      <c r="A25932" s="362" t="s">
        <v>26051</v>
      </c>
      <c r="B25932" s="364">
        <v>933.39</v>
      </c>
    </row>
    <row r="25933" spans="1:2">
      <c r="A25933" s="362" t="s">
        <v>26052</v>
      </c>
      <c r="B25933" s="367">
        <v>1341.91</v>
      </c>
    </row>
    <row r="25934" spans="1:2">
      <c r="A25934" s="362" t="s">
        <v>26053</v>
      </c>
      <c r="B25934" s="367">
        <v>2486.54</v>
      </c>
    </row>
    <row r="25935" spans="1:2">
      <c r="A25935" s="362" t="s">
        <v>26054</v>
      </c>
      <c r="B25935" s="364">
        <v>725.59</v>
      </c>
    </row>
    <row r="25936" spans="1:2">
      <c r="A25936" s="362" t="s">
        <v>26055</v>
      </c>
      <c r="B25936" s="367">
        <v>3278.39</v>
      </c>
    </row>
    <row r="25937" spans="1:2">
      <c r="A25937" s="362" t="s">
        <v>26056</v>
      </c>
      <c r="B25937" s="364">
        <v>761.87</v>
      </c>
    </row>
    <row r="25938" spans="1:2">
      <c r="A25938" s="362" t="s">
        <v>26057</v>
      </c>
      <c r="B25938" s="367">
        <v>4413.37</v>
      </c>
    </row>
    <row r="25939" spans="1:2">
      <c r="A25939" s="362" t="s">
        <v>26058</v>
      </c>
      <c r="B25939" s="367">
        <v>1162.31</v>
      </c>
    </row>
    <row r="25940" spans="1:2">
      <c r="A25940" s="362" t="s">
        <v>26059</v>
      </c>
      <c r="B25940" s="367">
        <v>1643.22</v>
      </c>
    </row>
    <row r="25941" spans="1:2">
      <c r="A25941" s="362" t="s">
        <v>26060</v>
      </c>
      <c r="B25941" s="367">
        <v>2744.95</v>
      </c>
    </row>
    <row r="25942" spans="1:2">
      <c r="A25942" s="362" t="s">
        <v>26061</v>
      </c>
      <c r="B25942" s="364">
        <v>960.89</v>
      </c>
    </row>
    <row r="25943" spans="1:2">
      <c r="A25943" s="362" t="s">
        <v>26062</v>
      </c>
      <c r="B25943" s="367">
        <v>3867.6</v>
      </c>
    </row>
    <row r="25944" spans="1:2">
      <c r="A25944" s="362" t="s">
        <v>26063</v>
      </c>
      <c r="B25944" s="367">
        <v>1302.24</v>
      </c>
    </row>
    <row r="25945" spans="1:2">
      <c r="A25945" s="362" t="s">
        <v>26064</v>
      </c>
      <c r="B25945" s="367">
        <v>8016.58</v>
      </c>
    </row>
    <row r="25946" spans="1:2">
      <c r="A25946" s="362" t="s">
        <v>26065</v>
      </c>
      <c r="B25946" s="367">
        <v>1791.72</v>
      </c>
    </row>
    <row r="25947" spans="1:2">
      <c r="A25947" s="362" t="s">
        <v>26066</v>
      </c>
      <c r="B25947" s="367">
        <v>3356.13</v>
      </c>
    </row>
    <row r="25948" spans="1:2">
      <c r="A25948" s="362" t="s">
        <v>26067</v>
      </c>
      <c r="B25948" s="367">
        <v>5381.07</v>
      </c>
    </row>
    <row r="25949" spans="1:2">
      <c r="A25949" s="362" t="s">
        <v>26068</v>
      </c>
      <c r="B25949" s="367">
        <v>7216.18</v>
      </c>
    </row>
    <row r="25950" spans="1:2">
      <c r="A25950" s="362" t="s">
        <v>26069</v>
      </c>
      <c r="B25950" s="367">
        <v>1521.52</v>
      </c>
    </row>
    <row r="25951" spans="1:2">
      <c r="A25951" s="362" t="s">
        <v>26070</v>
      </c>
      <c r="B25951" s="367">
        <v>2290.85</v>
      </c>
    </row>
    <row r="25952" spans="1:2">
      <c r="A25952" s="362" t="s">
        <v>26071</v>
      </c>
      <c r="B25952" s="367">
        <v>6633.2</v>
      </c>
    </row>
    <row r="25953" spans="1:2">
      <c r="A25953" s="362" t="s">
        <v>26072</v>
      </c>
      <c r="B25953" s="367">
        <v>9492.19</v>
      </c>
    </row>
    <row r="25954" spans="1:2">
      <c r="A25954" s="362" t="s">
        <v>26073</v>
      </c>
      <c r="B25954" s="364">
        <v>487.87</v>
      </c>
    </row>
    <row r="25955" spans="1:2">
      <c r="A25955" s="362" t="s">
        <v>26074</v>
      </c>
      <c r="B25955" s="367">
        <v>1906.48</v>
      </c>
    </row>
    <row r="25956" spans="1:2">
      <c r="A25956" s="362" t="s">
        <v>26075</v>
      </c>
      <c r="B25956" s="364">
        <v>604.74</v>
      </c>
    </row>
    <row r="25957" spans="1:2">
      <c r="A25957" s="362" t="s">
        <v>26076</v>
      </c>
      <c r="B25957" s="364">
        <v>794</v>
      </c>
    </row>
    <row r="25958" spans="1:2">
      <c r="A25958" s="362" t="s">
        <v>26077</v>
      </c>
      <c r="B25958" s="367">
        <v>1179.3800000000001</v>
      </c>
    </row>
    <row r="25959" spans="1:2">
      <c r="A25959" s="362" t="s">
        <v>26078</v>
      </c>
      <c r="B25959" s="364">
        <v>321.39999999999998</v>
      </c>
    </row>
    <row r="25960" spans="1:2">
      <c r="A25960" s="362" t="s">
        <v>26079</v>
      </c>
      <c r="B25960" s="364">
        <v>89.74</v>
      </c>
    </row>
    <row r="25961" spans="1:2">
      <c r="A25961" s="362" t="s">
        <v>26080</v>
      </c>
      <c r="B25961" s="367">
        <v>1740.72</v>
      </c>
    </row>
    <row r="25962" spans="1:2">
      <c r="A25962" s="362" t="s">
        <v>26081</v>
      </c>
      <c r="B25962" s="367">
        <v>2430.13</v>
      </c>
    </row>
    <row r="25963" spans="1:2">
      <c r="A25963" s="362" t="s">
        <v>26082</v>
      </c>
      <c r="B25963" s="367">
        <v>3389.85</v>
      </c>
    </row>
    <row r="25964" spans="1:2">
      <c r="A25964" s="362" t="s">
        <v>26083</v>
      </c>
      <c r="B25964" s="367">
        <v>4621.8900000000003</v>
      </c>
    </row>
    <row r="25965" spans="1:2">
      <c r="A25965" s="362" t="s">
        <v>26084</v>
      </c>
      <c r="B25965" s="364">
        <v>310.70999999999998</v>
      </c>
    </row>
    <row r="25966" spans="1:2">
      <c r="A25966" s="362" t="s">
        <v>26085</v>
      </c>
      <c r="B25966" s="364">
        <v>71.739999999999995</v>
      </c>
    </row>
    <row r="25967" spans="1:2">
      <c r="A25967" s="362" t="s">
        <v>26086</v>
      </c>
      <c r="B25967" s="364">
        <v>59.62</v>
      </c>
    </row>
    <row r="25968" spans="1:2">
      <c r="A25968" s="362" t="s">
        <v>26087</v>
      </c>
      <c r="B25968" s="364">
        <v>71.5</v>
      </c>
    </row>
    <row r="25969" spans="1:2">
      <c r="A25969" s="362" t="s">
        <v>26088</v>
      </c>
      <c r="B25969" s="364">
        <v>165.01</v>
      </c>
    </row>
    <row r="25970" spans="1:2">
      <c r="A25970" s="362" t="s">
        <v>26089</v>
      </c>
      <c r="B25970" s="364">
        <v>148.51</v>
      </c>
    </row>
    <row r="25971" spans="1:2">
      <c r="A25971" s="362" t="s">
        <v>26090</v>
      </c>
      <c r="B25971" s="364">
        <v>110</v>
      </c>
    </row>
    <row r="25972" spans="1:2">
      <c r="A25972" s="362" t="s">
        <v>26091</v>
      </c>
      <c r="B25972" s="364">
        <v>123.75</v>
      </c>
    </row>
    <row r="25973" spans="1:2">
      <c r="A25973" s="362" t="s">
        <v>26092</v>
      </c>
      <c r="B25973" s="364">
        <v>123.75</v>
      </c>
    </row>
    <row r="25974" spans="1:2">
      <c r="A25974" s="362" t="s">
        <v>26093</v>
      </c>
      <c r="B25974" s="364">
        <v>33.15</v>
      </c>
    </row>
    <row r="25975" spans="1:2">
      <c r="A25975" s="362" t="s">
        <v>26094</v>
      </c>
      <c r="B25975" s="364">
        <v>51.08</v>
      </c>
    </row>
    <row r="25976" spans="1:2">
      <c r="A25976" s="362" t="s">
        <v>26095</v>
      </c>
      <c r="B25976" s="364">
        <v>47.25</v>
      </c>
    </row>
    <row r="25977" spans="1:2">
      <c r="A25977" s="362" t="s">
        <v>26096</v>
      </c>
      <c r="B25977" s="364">
        <v>35.39</v>
      </c>
    </row>
    <row r="25978" spans="1:2">
      <c r="A25978" s="362" t="s">
        <v>26097</v>
      </c>
      <c r="B25978" s="364">
        <v>32.04</v>
      </c>
    </row>
    <row r="25979" spans="1:2">
      <c r="A25979" s="362" t="s">
        <v>26098</v>
      </c>
      <c r="B25979" s="364">
        <v>29.74</v>
      </c>
    </row>
    <row r="25980" spans="1:2">
      <c r="A25980" s="362" t="s">
        <v>26099</v>
      </c>
      <c r="B25980" s="364">
        <v>30.09</v>
      </c>
    </row>
    <row r="25981" spans="1:2">
      <c r="A25981" s="362" t="s">
        <v>26100</v>
      </c>
      <c r="B25981" s="364">
        <v>28.62</v>
      </c>
    </row>
    <row r="25982" spans="1:2">
      <c r="A25982" s="362" t="s">
        <v>26101</v>
      </c>
      <c r="B25982" s="364">
        <v>28.3</v>
      </c>
    </row>
    <row r="25983" spans="1:2">
      <c r="A25983" s="362" t="s">
        <v>26102</v>
      </c>
      <c r="B25983" s="364">
        <v>26.86</v>
      </c>
    </row>
    <row r="25984" spans="1:2">
      <c r="A25984" s="362" t="s">
        <v>26103</v>
      </c>
      <c r="B25984" s="364">
        <v>27.37</v>
      </c>
    </row>
    <row r="25985" spans="1:2">
      <c r="A25985" s="362" t="s">
        <v>26104</v>
      </c>
      <c r="B25985" s="364">
        <v>27.37</v>
      </c>
    </row>
    <row r="25986" spans="1:2">
      <c r="A25986" s="362" t="s">
        <v>26105</v>
      </c>
      <c r="B25986" s="364">
        <v>27.67</v>
      </c>
    </row>
    <row r="25987" spans="1:2">
      <c r="A25987" s="362" t="s">
        <v>26106</v>
      </c>
      <c r="B25987" s="364">
        <v>26.86</v>
      </c>
    </row>
    <row r="25988" spans="1:2">
      <c r="A25988" s="362" t="s">
        <v>26107</v>
      </c>
      <c r="B25988" s="364">
        <v>26.4</v>
      </c>
    </row>
    <row r="25989" spans="1:2">
      <c r="A25989" s="362" t="s">
        <v>26108</v>
      </c>
      <c r="B25989" s="364">
        <v>26.86</v>
      </c>
    </row>
    <row r="25990" spans="1:2">
      <c r="A25990" s="362" t="s">
        <v>26109</v>
      </c>
      <c r="B25990" s="364">
        <v>26.83</v>
      </c>
    </row>
    <row r="25991" spans="1:2">
      <c r="A25991" s="362" t="s">
        <v>26110</v>
      </c>
      <c r="B25991" s="364">
        <v>27.21</v>
      </c>
    </row>
    <row r="25992" spans="1:2">
      <c r="A25992" s="362" t="s">
        <v>26111</v>
      </c>
      <c r="B25992" s="364">
        <v>27.06</v>
      </c>
    </row>
    <row r="25993" spans="1:2">
      <c r="A25993" s="362" t="s">
        <v>26112</v>
      </c>
      <c r="B25993" s="364">
        <v>30.2</v>
      </c>
    </row>
    <row r="25994" spans="1:2">
      <c r="A25994" s="362" t="s">
        <v>26113</v>
      </c>
      <c r="B25994" s="367">
        <v>3922.99</v>
      </c>
    </row>
    <row r="25995" spans="1:2">
      <c r="A25995" s="362" t="s">
        <v>26114</v>
      </c>
      <c r="B25995" s="364">
        <v>496.3</v>
      </c>
    </row>
    <row r="25996" spans="1:2">
      <c r="A25996" s="362" t="s">
        <v>26115</v>
      </c>
      <c r="B25996" s="364">
        <v>130.25</v>
      </c>
    </row>
    <row r="25997" spans="1:2">
      <c r="A25997" s="362" t="s">
        <v>26116</v>
      </c>
      <c r="B25997" s="364">
        <v>19.53</v>
      </c>
    </row>
    <row r="25998" spans="1:2">
      <c r="A25998" s="362" t="s">
        <v>26117</v>
      </c>
      <c r="B25998" s="367">
        <v>76692.160000000003</v>
      </c>
    </row>
    <row r="25999" spans="1:2">
      <c r="A25999" s="362" t="s">
        <v>26118</v>
      </c>
      <c r="B25999" s="367">
        <v>101655.07</v>
      </c>
    </row>
    <row r="26000" spans="1:2">
      <c r="A26000" s="362" t="s">
        <v>26119</v>
      </c>
      <c r="B26000" s="364">
        <v>609.83000000000004</v>
      </c>
    </row>
    <row r="26001" spans="1:2">
      <c r="A26001" s="362" t="s">
        <v>26120</v>
      </c>
      <c r="B26001" s="364">
        <v>76.040000000000006</v>
      </c>
    </row>
    <row r="26002" spans="1:2">
      <c r="A26002" s="362" t="s">
        <v>26121</v>
      </c>
      <c r="B26002" s="364">
        <v>55.19</v>
      </c>
    </row>
    <row r="26003" spans="1:2">
      <c r="A26003" s="362" t="s">
        <v>26122</v>
      </c>
      <c r="B26003" s="364">
        <v>12.03</v>
      </c>
    </row>
    <row r="26004" spans="1:2">
      <c r="A26004" s="362" t="s">
        <v>26123</v>
      </c>
      <c r="B26004" s="364">
        <v>17.07</v>
      </c>
    </row>
    <row r="26005" spans="1:2">
      <c r="A26005" s="362" t="s">
        <v>26124</v>
      </c>
      <c r="B26005" s="364">
        <v>21.52</v>
      </c>
    </row>
    <row r="26006" spans="1:2">
      <c r="A26006" s="362" t="s">
        <v>26125</v>
      </c>
      <c r="B26006" s="364">
        <v>32.18</v>
      </c>
    </row>
    <row r="26007" spans="1:2">
      <c r="A26007" s="362" t="s">
        <v>26126</v>
      </c>
      <c r="B26007" s="364">
        <v>2.35</v>
      </c>
    </row>
    <row r="26008" spans="1:2">
      <c r="A26008" s="362" t="s">
        <v>26127</v>
      </c>
      <c r="B26008" s="364">
        <v>266.89999999999998</v>
      </c>
    </row>
    <row r="26009" spans="1:2">
      <c r="A26009" s="362" t="s">
        <v>26128</v>
      </c>
      <c r="B26009" s="364">
        <v>0.97</v>
      </c>
    </row>
    <row r="26010" spans="1:2">
      <c r="A26010" s="362" t="s">
        <v>26129</v>
      </c>
      <c r="B26010" s="364">
        <v>49.25</v>
      </c>
    </row>
    <row r="26011" spans="1:2">
      <c r="A26011" s="362" t="s">
        <v>26130</v>
      </c>
      <c r="B26011" s="364">
        <v>56.16</v>
      </c>
    </row>
    <row r="26012" spans="1:2">
      <c r="A26012" s="362" t="s">
        <v>26131</v>
      </c>
      <c r="B26012" s="364">
        <v>6.26</v>
      </c>
    </row>
    <row r="26013" spans="1:2">
      <c r="A26013" s="362" t="s">
        <v>26132</v>
      </c>
      <c r="B26013" s="364">
        <v>10.33</v>
      </c>
    </row>
    <row r="26014" spans="1:2">
      <c r="A26014" s="362" t="s">
        <v>26133</v>
      </c>
      <c r="B26014" s="364">
        <v>10.66</v>
      </c>
    </row>
    <row r="26015" spans="1:2">
      <c r="A26015" s="362" t="s">
        <v>26134</v>
      </c>
      <c r="B26015" s="364">
        <v>14.54</v>
      </c>
    </row>
    <row r="26016" spans="1:2">
      <c r="A26016" s="362" t="s">
        <v>26135</v>
      </c>
      <c r="B26016" s="364">
        <v>14.85</v>
      </c>
    </row>
    <row r="26017" spans="1:2">
      <c r="A26017" s="362" t="s">
        <v>26136</v>
      </c>
      <c r="B26017" s="364">
        <v>59.51</v>
      </c>
    </row>
    <row r="26018" spans="1:2">
      <c r="A26018" s="362" t="s">
        <v>26137</v>
      </c>
      <c r="B26018" s="364">
        <v>23.2</v>
      </c>
    </row>
    <row r="26019" spans="1:2">
      <c r="A26019" s="362" t="s">
        <v>26138</v>
      </c>
      <c r="B26019" s="364">
        <v>162.01</v>
      </c>
    </row>
    <row r="26020" spans="1:2">
      <c r="A26020" s="362" t="s">
        <v>26139</v>
      </c>
      <c r="B26020" s="364">
        <v>81</v>
      </c>
    </row>
    <row r="26021" spans="1:2">
      <c r="A26021" s="362" t="s">
        <v>26140</v>
      </c>
      <c r="B26021" s="364">
        <v>413.71</v>
      </c>
    </row>
    <row r="26022" spans="1:2">
      <c r="A26022" s="362" t="s">
        <v>26141</v>
      </c>
      <c r="B26022" s="364">
        <v>579.77</v>
      </c>
    </row>
    <row r="26023" spans="1:2">
      <c r="A26023" s="362" t="s">
        <v>26142</v>
      </c>
      <c r="B26023" s="364">
        <v>609.27</v>
      </c>
    </row>
    <row r="26024" spans="1:2">
      <c r="A26024" s="362" t="s">
        <v>26143</v>
      </c>
      <c r="B26024" s="364">
        <v>855.69</v>
      </c>
    </row>
    <row r="26025" spans="1:2">
      <c r="A26025" s="362" t="s">
        <v>26144</v>
      </c>
      <c r="B26025" s="364">
        <v>698.72</v>
      </c>
    </row>
    <row r="26026" spans="1:2">
      <c r="A26026" s="362" t="s">
        <v>26145</v>
      </c>
      <c r="B26026" s="367">
        <v>1475.24</v>
      </c>
    </row>
    <row r="26027" spans="1:2">
      <c r="A26027" s="362" t="s">
        <v>26146</v>
      </c>
      <c r="B26027" s="364">
        <v>702.25</v>
      </c>
    </row>
    <row r="26028" spans="1:2">
      <c r="A26028" s="362" t="s">
        <v>26147</v>
      </c>
      <c r="B26028" s="367">
        <v>1025.26</v>
      </c>
    </row>
    <row r="26029" spans="1:2">
      <c r="A26029" s="362" t="s">
        <v>26148</v>
      </c>
      <c r="B26029" s="367">
        <v>1199.94</v>
      </c>
    </row>
    <row r="26030" spans="1:2">
      <c r="A26030" s="362" t="s">
        <v>26149</v>
      </c>
      <c r="B26030" s="367">
        <v>1195.99</v>
      </c>
    </row>
    <row r="26031" spans="1:2">
      <c r="A26031" s="362" t="s">
        <v>26150</v>
      </c>
      <c r="B26031" s="364">
        <v>429.43</v>
      </c>
    </row>
    <row r="26032" spans="1:2">
      <c r="A26032" s="362" t="s">
        <v>26151</v>
      </c>
      <c r="B26032" s="364">
        <v>536.59</v>
      </c>
    </row>
    <row r="26033" spans="1:2">
      <c r="A26033" s="362" t="s">
        <v>26152</v>
      </c>
      <c r="B26033" s="364">
        <v>496.18</v>
      </c>
    </row>
    <row r="26034" spans="1:2">
      <c r="A26034" s="362" t="s">
        <v>26153</v>
      </c>
      <c r="B26034" s="364">
        <v>723.11</v>
      </c>
    </row>
    <row r="26035" spans="1:2">
      <c r="A26035" s="362" t="s">
        <v>26154</v>
      </c>
      <c r="B26035" s="364">
        <v>893.05</v>
      </c>
    </row>
    <row r="26036" spans="1:2">
      <c r="A26036" s="362" t="s">
        <v>26155</v>
      </c>
      <c r="B26036" s="367">
        <v>1073.47</v>
      </c>
    </row>
    <row r="26037" spans="1:2">
      <c r="A26037" s="362" t="s">
        <v>26156</v>
      </c>
      <c r="B26037" s="364">
        <v>173.87</v>
      </c>
    </row>
    <row r="26038" spans="1:2">
      <c r="A26038" s="362" t="s">
        <v>26157</v>
      </c>
      <c r="B26038" s="364">
        <v>322.14</v>
      </c>
    </row>
    <row r="26039" spans="1:2">
      <c r="A26039" s="362" t="s">
        <v>26158</v>
      </c>
      <c r="B26039" s="364">
        <v>698.14</v>
      </c>
    </row>
    <row r="26040" spans="1:2">
      <c r="A26040" s="362" t="s">
        <v>26159</v>
      </c>
      <c r="B26040" s="364">
        <v>545.79999999999995</v>
      </c>
    </row>
    <row r="26041" spans="1:2">
      <c r="A26041" s="362" t="s">
        <v>26160</v>
      </c>
      <c r="B26041" s="364">
        <v>102.1</v>
      </c>
    </row>
    <row r="26042" spans="1:2">
      <c r="A26042" s="362" t="s">
        <v>26161</v>
      </c>
      <c r="B26042" s="364">
        <v>105.75</v>
      </c>
    </row>
    <row r="26043" spans="1:2">
      <c r="A26043" s="362" t="s">
        <v>26162</v>
      </c>
      <c r="B26043" s="364">
        <v>166</v>
      </c>
    </row>
    <row r="26044" spans="1:2">
      <c r="A26044" s="362" t="s">
        <v>26163</v>
      </c>
      <c r="B26044" s="364">
        <v>284.74</v>
      </c>
    </row>
    <row r="26045" spans="1:2">
      <c r="A26045" s="362" t="s">
        <v>26164</v>
      </c>
      <c r="B26045" s="364">
        <v>44.88</v>
      </c>
    </row>
    <row r="26046" spans="1:2">
      <c r="A26046" s="362" t="s">
        <v>26165</v>
      </c>
      <c r="B26046" s="364">
        <v>70.91</v>
      </c>
    </row>
    <row r="26047" spans="1:2">
      <c r="A26047" s="362" t="s">
        <v>26166</v>
      </c>
      <c r="B26047" s="364">
        <v>52.32</v>
      </c>
    </row>
    <row r="26048" spans="1:2">
      <c r="A26048" s="362" t="s">
        <v>26167</v>
      </c>
      <c r="B26048" s="364">
        <v>149.74</v>
      </c>
    </row>
    <row r="26049" spans="1:2">
      <c r="A26049" s="362" t="s">
        <v>26168</v>
      </c>
      <c r="B26049" s="364">
        <v>219.5</v>
      </c>
    </row>
    <row r="26050" spans="1:2">
      <c r="A26050" s="362" t="s">
        <v>26169</v>
      </c>
      <c r="B26050" s="364">
        <v>306.2</v>
      </c>
    </row>
    <row r="26051" spans="1:2">
      <c r="A26051" s="362" t="s">
        <v>26170</v>
      </c>
      <c r="B26051" s="364">
        <v>89.13</v>
      </c>
    </row>
    <row r="26052" spans="1:2">
      <c r="A26052" s="362" t="s">
        <v>28167</v>
      </c>
      <c r="B26052" s="364">
        <v>899.83</v>
      </c>
    </row>
    <row r="26053" spans="1:2">
      <c r="A26053" s="362" t="s">
        <v>28168</v>
      </c>
      <c r="B26053" s="367">
        <v>1831.01</v>
      </c>
    </row>
    <row r="26054" spans="1:2">
      <c r="A26054" s="362" t="s">
        <v>26171</v>
      </c>
      <c r="B26054" s="364">
        <v>68.989999999999995</v>
      </c>
    </row>
    <row r="26055" spans="1:2">
      <c r="A26055" s="362" t="s">
        <v>26172</v>
      </c>
      <c r="B26055" s="364">
        <v>103.99</v>
      </c>
    </row>
    <row r="26056" spans="1:2">
      <c r="A26056" s="362" t="s">
        <v>26173</v>
      </c>
      <c r="B26056" s="364">
        <v>127.99</v>
      </c>
    </row>
    <row r="26057" spans="1:2">
      <c r="A26057" s="362" t="s">
        <v>26174</v>
      </c>
      <c r="B26057" s="364">
        <v>159.99</v>
      </c>
    </row>
    <row r="26058" spans="1:2">
      <c r="A26058" s="362" t="s">
        <v>26175</v>
      </c>
      <c r="B26058" s="364">
        <v>251.99</v>
      </c>
    </row>
    <row r="26059" spans="1:2">
      <c r="A26059" s="362" t="s">
        <v>26176</v>
      </c>
      <c r="B26059" s="364">
        <v>27.49</v>
      </c>
    </row>
    <row r="26060" spans="1:2">
      <c r="A26060" s="362" t="s">
        <v>26177</v>
      </c>
      <c r="B26060" s="364">
        <v>64.59</v>
      </c>
    </row>
    <row r="26061" spans="1:2">
      <c r="A26061" s="362" t="s">
        <v>26178</v>
      </c>
      <c r="B26061" s="364">
        <v>148.49</v>
      </c>
    </row>
    <row r="26062" spans="1:2">
      <c r="A26062" s="362" t="s">
        <v>26179</v>
      </c>
      <c r="B26062" s="364">
        <v>20.59</v>
      </c>
    </row>
    <row r="26063" spans="1:2">
      <c r="A26063" s="362" t="s">
        <v>26180</v>
      </c>
      <c r="B26063" s="364">
        <v>16.91</v>
      </c>
    </row>
    <row r="26064" spans="1:2">
      <c r="A26064" s="362" t="s">
        <v>26181</v>
      </c>
      <c r="B26064" s="364">
        <v>12.05</v>
      </c>
    </row>
    <row r="26065" spans="1:2">
      <c r="A26065" s="362" t="s">
        <v>26182</v>
      </c>
      <c r="B26065" s="364">
        <v>14.09</v>
      </c>
    </row>
    <row r="26066" spans="1:2">
      <c r="A26066" s="362" t="s">
        <v>26183</v>
      </c>
      <c r="B26066" s="364">
        <v>15.34</v>
      </c>
    </row>
    <row r="26067" spans="1:2">
      <c r="A26067" s="362" t="s">
        <v>26184</v>
      </c>
      <c r="B26067" s="364">
        <v>20.22</v>
      </c>
    </row>
    <row r="26068" spans="1:2">
      <c r="A26068" s="362" t="s">
        <v>26185</v>
      </c>
      <c r="B26068" s="364">
        <v>12.88</v>
      </c>
    </row>
    <row r="26069" spans="1:2">
      <c r="A26069" s="362" t="s">
        <v>26186</v>
      </c>
      <c r="B26069" s="367">
        <v>3458.79</v>
      </c>
    </row>
    <row r="26070" spans="1:2">
      <c r="A26070" s="362" t="s">
        <v>26187</v>
      </c>
      <c r="B26070" s="364">
        <v>19.670000000000002</v>
      </c>
    </row>
    <row r="26071" spans="1:2">
      <c r="A26071" s="362" t="s">
        <v>26188</v>
      </c>
      <c r="B26071" s="364">
        <v>20.2</v>
      </c>
    </row>
    <row r="26072" spans="1:2">
      <c r="A26072" s="362" t="s">
        <v>26189</v>
      </c>
      <c r="B26072" s="364">
        <v>25.23</v>
      </c>
    </row>
    <row r="26073" spans="1:2">
      <c r="A26073" s="362" t="s">
        <v>26190</v>
      </c>
      <c r="B26073" s="364">
        <v>50.26</v>
      </c>
    </row>
    <row r="26074" spans="1:2">
      <c r="A26074" s="362" t="s">
        <v>26191</v>
      </c>
      <c r="B26074" s="364">
        <v>26.52</v>
      </c>
    </row>
    <row r="26075" spans="1:2">
      <c r="A26075" s="362" t="s">
        <v>26192</v>
      </c>
      <c r="B26075" s="364">
        <v>27.41</v>
      </c>
    </row>
    <row r="26076" spans="1:2">
      <c r="A26076" s="362" t="s">
        <v>26193</v>
      </c>
      <c r="B26076" s="364">
        <v>98.54</v>
      </c>
    </row>
    <row r="26077" spans="1:2">
      <c r="A26077" s="362" t="s">
        <v>26194</v>
      </c>
      <c r="B26077" s="364">
        <v>172.35</v>
      </c>
    </row>
    <row r="26078" spans="1:2">
      <c r="A26078" s="362" t="s">
        <v>26195</v>
      </c>
      <c r="B26078" s="364">
        <v>78.989999999999995</v>
      </c>
    </row>
    <row r="26079" spans="1:2">
      <c r="A26079" s="362" t="s">
        <v>26196</v>
      </c>
      <c r="B26079" s="364">
        <v>94.2</v>
      </c>
    </row>
    <row r="26080" spans="1:2">
      <c r="A26080" s="362" t="s">
        <v>26197</v>
      </c>
      <c r="B26080" s="364">
        <v>108.52</v>
      </c>
    </row>
    <row r="26081" spans="1:2">
      <c r="A26081" s="362" t="s">
        <v>26198</v>
      </c>
      <c r="B26081" s="364">
        <v>67.02</v>
      </c>
    </row>
    <row r="26082" spans="1:2">
      <c r="A26082" s="362" t="s">
        <v>26199</v>
      </c>
      <c r="B26082" s="364">
        <v>63.81</v>
      </c>
    </row>
    <row r="26083" spans="1:2">
      <c r="A26083" s="362" t="s">
        <v>26200</v>
      </c>
      <c r="B26083" s="364">
        <v>50.96</v>
      </c>
    </row>
    <row r="26084" spans="1:2">
      <c r="A26084" s="362" t="s">
        <v>26201</v>
      </c>
      <c r="B26084" s="367">
        <v>5736438.6699999999</v>
      </c>
    </row>
    <row r="26085" spans="1:2">
      <c r="A26085" s="362" t="s">
        <v>26202</v>
      </c>
      <c r="B26085" s="364">
        <v>131.47</v>
      </c>
    </row>
    <row r="26086" spans="1:2">
      <c r="A26086" s="362" t="s">
        <v>26203</v>
      </c>
      <c r="B26086" s="364">
        <v>252.89</v>
      </c>
    </row>
    <row r="26087" spans="1:2">
      <c r="A26087" s="362" t="s">
        <v>26204</v>
      </c>
      <c r="B26087" s="364">
        <v>476.99</v>
      </c>
    </row>
    <row r="26088" spans="1:2">
      <c r="A26088" s="362" t="s">
        <v>26205</v>
      </c>
      <c r="B26088" s="364">
        <v>7.68</v>
      </c>
    </row>
    <row r="26089" spans="1:2">
      <c r="A26089" s="362" t="s">
        <v>26206</v>
      </c>
      <c r="B26089" s="364">
        <v>8.9700000000000006</v>
      </c>
    </row>
    <row r="26090" spans="1:2">
      <c r="A26090" s="362" t="s">
        <v>26207</v>
      </c>
      <c r="B26090" s="364">
        <v>6.5</v>
      </c>
    </row>
    <row r="26091" spans="1:2">
      <c r="A26091" s="362" t="s">
        <v>26208</v>
      </c>
      <c r="B26091" s="364">
        <v>19.04</v>
      </c>
    </row>
    <row r="26092" spans="1:2">
      <c r="A26092" s="362" t="s">
        <v>26209</v>
      </c>
      <c r="B26092" s="364">
        <v>52.04</v>
      </c>
    </row>
    <row r="26093" spans="1:2">
      <c r="A26093" s="362" t="s">
        <v>26210</v>
      </c>
      <c r="B26093" s="364">
        <v>7.83</v>
      </c>
    </row>
    <row r="26094" spans="1:2">
      <c r="A26094" s="362" t="s">
        <v>26211</v>
      </c>
      <c r="B26094" s="364">
        <v>171.42</v>
      </c>
    </row>
    <row r="26095" spans="1:2">
      <c r="A26095" s="362" t="s">
        <v>26212</v>
      </c>
      <c r="B26095" s="364">
        <v>78.77</v>
      </c>
    </row>
    <row r="26096" spans="1:2">
      <c r="A26096" s="362" t="s">
        <v>26213</v>
      </c>
      <c r="B26096" s="364">
        <v>35.909999999999997</v>
      </c>
    </row>
    <row r="26097" spans="1:2">
      <c r="A26097" s="362" t="s">
        <v>26214</v>
      </c>
      <c r="B26097" s="364">
        <v>41.3</v>
      </c>
    </row>
    <row r="26098" spans="1:2">
      <c r="A26098" s="362" t="s">
        <v>26215</v>
      </c>
      <c r="B26098" s="364">
        <v>23.44</v>
      </c>
    </row>
    <row r="26099" spans="1:2">
      <c r="A26099" s="362" t="s">
        <v>26216</v>
      </c>
      <c r="B26099" s="364">
        <v>99.69</v>
      </c>
    </row>
    <row r="26100" spans="1:2">
      <c r="A26100" s="362" t="s">
        <v>26217</v>
      </c>
      <c r="B26100" s="364">
        <v>15.78</v>
      </c>
    </row>
    <row r="26101" spans="1:2">
      <c r="A26101" s="362" t="s">
        <v>26218</v>
      </c>
      <c r="B26101" s="364">
        <v>21.49</v>
      </c>
    </row>
    <row r="26102" spans="1:2">
      <c r="A26102" s="362" t="s">
        <v>26219</v>
      </c>
      <c r="B26102" s="364">
        <v>25.25</v>
      </c>
    </row>
    <row r="26103" spans="1:2">
      <c r="A26103" s="362" t="s">
        <v>26220</v>
      </c>
      <c r="B26103" s="364">
        <v>25.52</v>
      </c>
    </row>
    <row r="26104" spans="1:2">
      <c r="A26104" s="362" t="s">
        <v>26221</v>
      </c>
      <c r="B26104" s="364">
        <v>33.630000000000003</v>
      </c>
    </row>
    <row r="26105" spans="1:2">
      <c r="A26105" s="362" t="s">
        <v>26222</v>
      </c>
      <c r="B26105" s="364">
        <v>73.16</v>
      </c>
    </row>
    <row r="26106" spans="1:2">
      <c r="A26106" s="362" t="s">
        <v>26223</v>
      </c>
      <c r="B26106" s="364">
        <v>69.67</v>
      </c>
    </row>
    <row r="26107" spans="1:2">
      <c r="A26107" s="362" t="s">
        <v>26224</v>
      </c>
      <c r="B26107" s="364">
        <v>26.69</v>
      </c>
    </row>
    <row r="26108" spans="1:2">
      <c r="A26108" s="362" t="s">
        <v>26225</v>
      </c>
      <c r="B26108" s="364">
        <v>52.18</v>
      </c>
    </row>
    <row r="26109" spans="1:2">
      <c r="A26109" s="362" t="s">
        <v>26226</v>
      </c>
      <c r="B26109" s="364">
        <v>111.97</v>
      </c>
    </row>
    <row r="26110" spans="1:2">
      <c r="A26110" s="362" t="s">
        <v>26227</v>
      </c>
      <c r="B26110" s="364">
        <v>31.98</v>
      </c>
    </row>
    <row r="26111" spans="1:2">
      <c r="A26111" s="362" t="s">
        <v>26228</v>
      </c>
      <c r="B26111" s="364">
        <v>25.18</v>
      </c>
    </row>
    <row r="26112" spans="1:2">
      <c r="A26112" s="362" t="s">
        <v>26229</v>
      </c>
      <c r="B26112" s="364">
        <v>32.43</v>
      </c>
    </row>
    <row r="26113" spans="1:2">
      <c r="A26113" s="362" t="s">
        <v>26230</v>
      </c>
      <c r="B26113" s="364">
        <v>51.49</v>
      </c>
    </row>
    <row r="26114" spans="1:2">
      <c r="A26114" s="362" t="s">
        <v>26231</v>
      </c>
      <c r="B26114" s="364">
        <v>68.86</v>
      </c>
    </row>
    <row r="26115" spans="1:2">
      <c r="A26115" s="362" t="s">
        <v>26232</v>
      </c>
      <c r="B26115" s="364">
        <v>71.12</v>
      </c>
    </row>
    <row r="26116" spans="1:2">
      <c r="A26116" s="362" t="s">
        <v>26233</v>
      </c>
      <c r="B26116" s="364">
        <v>130.24</v>
      </c>
    </row>
    <row r="26117" spans="1:2">
      <c r="A26117" s="362" t="s">
        <v>26234</v>
      </c>
      <c r="B26117" s="364">
        <v>8.26</v>
      </c>
    </row>
    <row r="26118" spans="1:2">
      <c r="A26118" s="362" t="s">
        <v>26235</v>
      </c>
      <c r="B26118" s="364">
        <v>23.56</v>
      </c>
    </row>
    <row r="26119" spans="1:2">
      <c r="A26119" s="362" t="s">
        <v>26236</v>
      </c>
      <c r="B26119" s="364">
        <v>17.190000000000001</v>
      </c>
    </row>
    <row r="26120" spans="1:2">
      <c r="A26120" s="362" t="s">
        <v>26237</v>
      </c>
      <c r="B26120" s="364">
        <v>19.11</v>
      </c>
    </row>
    <row r="26121" spans="1:2">
      <c r="A26121" s="362" t="s">
        <v>26238</v>
      </c>
      <c r="B26121" s="364">
        <v>32.28</v>
      </c>
    </row>
    <row r="26122" spans="1:2">
      <c r="A26122" s="362" t="s">
        <v>26239</v>
      </c>
      <c r="B26122" s="364">
        <v>55.55</v>
      </c>
    </row>
    <row r="26123" spans="1:2">
      <c r="A26123" s="362" t="s">
        <v>26240</v>
      </c>
      <c r="B26123" s="364">
        <v>44</v>
      </c>
    </row>
    <row r="26124" spans="1:2">
      <c r="A26124" s="362" t="s">
        <v>26241</v>
      </c>
      <c r="B26124" s="364">
        <v>19.39</v>
      </c>
    </row>
    <row r="26125" spans="1:2">
      <c r="A26125" s="362" t="s">
        <v>26242</v>
      </c>
      <c r="B26125" s="364">
        <v>77.37</v>
      </c>
    </row>
    <row r="26126" spans="1:2">
      <c r="A26126" s="362" t="s">
        <v>26243</v>
      </c>
      <c r="B26126" s="364">
        <v>160.47</v>
      </c>
    </row>
    <row r="26127" spans="1:2">
      <c r="A26127" s="362" t="s">
        <v>26244</v>
      </c>
      <c r="B26127" s="364">
        <v>194.28</v>
      </c>
    </row>
    <row r="26128" spans="1:2">
      <c r="A26128" s="362" t="s">
        <v>26245</v>
      </c>
      <c r="B26128" s="364">
        <v>20.45</v>
      </c>
    </row>
    <row r="26129" spans="1:2">
      <c r="A26129" s="362" t="s">
        <v>26246</v>
      </c>
      <c r="B26129" s="364">
        <v>404.81</v>
      </c>
    </row>
    <row r="26130" spans="1:2">
      <c r="A26130" s="362" t="s">
        <v>26247</v>
      </c>
      <c r="B26130" s="364">
        <v>61.08</v>
      </c>
    </row>
    <row r="26131" spans="1:2">
      <c r="A26131" s="362" t="s">
        <v>26248</v>
      </c>
      <c r="B26131" s="364">
        <v>88.83</v>
      </c>
    </row>
    <row r="26132" spans="1:2">
      <c r="A26132" s="362" t="s">
        <v>26249</v>
      </c>
      <c r="B26132" s="364">
        <v>84.92</v>
      </c>
    </row>
    <row r="26133" spans="1:2">
      <c r="A26133" s="362" t="s">
        <v>26250</v>
      </c>
      <c r="B26133" s="364">
        <v>44.23</v>
      </c>
    </row>
    <row r="26134" spans="1:2">
      <c r="A26134" s="362" t="s">
        <v>26251</v>
      </c>
      <c r="B26134" s="364">
        <v>49.9</v>
      </c>
    </row>
    <row r="26135" spans="1:2">
      <c r="A26135" s="362" t="s">
        <v>26252</v>
      </c>
      <c r="B26135" s="364">
        <v>23.83</v>
      </c>
    </row>
    <row r="26136" spans="1:2">
      <c r="A26136" s="362" t="s">
        <v>26253</v>
      </c>
      <c r="B26136" s="364">
        <v>240</v>
      </c>
    </row>
    <row r="26137" spans="1:2">
      <c r="A26137" s="362" t="s">
        <v>26254</v>
      </c>
      <c r="B26137" s="364">
        <v>13.74</v>
      </c>
    </row>
    <row r="26138" spans="1:2">
      <c r="A26138" s="362" t="s">
        <v>26255</v>
      </c>
      <c r="B26138" s="364">
        <v>16.399999999999999</v>
      </c>
    </row>
    <row r="26139" spans="1:2">
      <c r="A26139" s="362" t="s">
        <v>26256</v>
      </c>
      <c r="B26139" s="364">
        <v>45.53</v>
      </c>
    </row>
    <row r="26140" spans="1:2">
      <c r="A26140" s="362" t="s">
        <v>26257</v>
      </c>
      <c r="B26140" s="364">
        <v>47.06</v>
      </c>
    </row>
    <row r="26141" spans="1:2">
      <c r="A26141" s="362" t="s">
        <v>26258</v>
      </c>
      <c r="B26141" s="364">
        <v>65.89</v>
      </c>
    </row>
    <row r="26142" spans="1:2">
      <c r="A26142" s="362" t="s">
        <v>26259</v>
      </c>
      <c r="B26142" s="367">
        <v>6517.88</v>
      </c>
    </row>
    <row r="26143" spans="1:2">
      <c r="A26143" s="362" t="s">
        <v>26260</v>
      </c>
      <c r="B26143" s="367">
        <v>14116.35</v>
      </c>
    </row>
    <row r="26144" spans="1:2">
      <c r="A26144" s="362" t="s">
        <v>26261</v>
      </c>
      <c r="B26144" s="364">
        <v>4.1100000000000003</v>
      </c>
    </row>
    <row r="26145" spans="1:2">
      <c r="A26145" s="362" t="s">
        <v>26262</v>
      </c>
      <c r="B26145" s="364">
        <v>86.57</v>
      </c>
    </row>
    <row r="26146" spans="1:2">
      <c r="A26146" s="362" t="s">
        <v>26263</v>
      </c>
      <c r="B26146" s="364">
        <v>24.97</v>
      </c>
    </row>
    <row r="26147" spans="1:2">
      <c r="A26147" s="362" t="s">
        <v>26264</v>
      </c>
      <c r="B26147" s="364">
        <v>162.27000000000001</v>
      </c>
    </row>
    <row r="26148" spans="1:2">
      <c r="A26148" s="362" t="s">
        <v>26265</v>
      </c>
      <c r="B26148" s="364">
        <v>31.33</v>
      </c>
    </row>
    <row r="26149" spans="1:2">
      <c r="A26149" s="362" t="s">
        <v>26266</v>
      </c>
      <c r="B26149" s="364">
        <v>1.75</v>
      </c>
    </row>
    <row r="26150" spans="1:2">
      <c r="A26150" s="362" t="s">
        <v>26267</v>
      </c>
      <c r="B26150" s="364">
        <v>135.09</v>
      </c>
    </row>
    <row r="26151" spans="1:2">
      <c r="A26151" s="362" t="s">
        <v>26268</v>
      </c>
      <c r="B26151" s="367">
        <v>398743.89</v>
      </c>
    </row>
    <row r="26152" spans="1:2">
      <c r="A26152" s="362" t="s">
        <v>26269</v>
      </c>
      <c r="B26152" s="367">
        <v>432500</v>
      </c>
    </row>
    <row r="26153" spans="1:2">
      <c r="A26153" s="362" t="s">
        <v>26270</v>
      </c>
      <c r="B26153" s="367">
        <v>448323.14</v>
      </c>
    </row>
    <row r="26154" spans="1:2">
      <c r="A26154" s="362" t="s">
        <v>26271</v>
      </c>
      <c r="B26154" s="364">
        <v>268.45</v>
      </c>
    </row>
    <row r="26155" spans="1:2">
      <c r="A26155" s="362" t="s">
        <v>26272</v>
      </c>
      <c r="B26155" s="364">
        <v>167.78</v>
      </c>
    </row>
    <row r="26156" spans="1:2">
      <c r="A26156" s="362" t="s">
        <v>26273</v>
      </c>
      <c r="B26156" s="364">
        <v>23.8</v>
      </c>
    </row>
    <row r="26157" spans="1:2">
      <c r="A26157" s="362" t="s">
        <v>26274</v>
      </c>
      <c r="B26157" s="364">
        <v>44.91</v>
      </c>
    </row>
    <row r="26158" spans="1:2">
      <c r="A26158" s="362" t="s">
        <v>26275</v>
      </c>
      <c r="B26158" s="364">
        <v>32.49</v>
      </c>
    </row>
    <row r="26159" spans="1:2">
      <c r="A26159" s="362" t="s">
        <v>26276</v>
      </c>
      <c r="B26159" s="364">
        <v>86.05</v>
      </c>
    </row>
    <row r="26160" spans="1:2">
      <c r="A26160" s="362" t="s">
        <v>26277</v>
      </c>
      <c r="B26160" s="364">
        <v>128.30000000000001</v>
      </c>
    </row>
    <row r="26161" spans="1:2">
      <c r="A26161" s="362" t="s">
        <v>26278</v>
      </c>
      <c r="B26161" s="364">
        <v>4.58</v>
      </c>
    </row>
    <row r="26162" spans="1:2">
      <c r="A26162" s="362" t="s">
        <v>26279</v>
      </c>
      <c r="B26162" s="364">
        <v>2.75</v>
      </c>
    </row>
    <row r="26163" spans="1:2">
      <c r="A26163" s="362" t="s">
        <v>26280</v>
      </c>
      <c r="B26163" s="364">
        <v>3.43</v>
      </c>
    </row>
    <row r="26164" spans="1:2">
      <c r="A26164" s="362" t="s">
        <v>26281</v>
      </c>
      <c r="B26164" s="364">
        <v>3.98</v>
      </c>
    </row>
    <row r="26165" spans="1:2">
      <c r="A26165" s="362" t="s">
        <v>26282</v>
      </c>
      <c r="B26165" s="364">
        <v>11.64</v>
      </c>
    </row>
    <row r="26166" spans="1:2">
      <c r="A26166" s="362" t="s">
        <v>26283</v>
      </c>
      <c r="B26166" s="364">
        <v>30.11</v>
      </c>
    </row>
    <row r="26167" spans="1:2">
      <c r="A26167" s="362" t="s">
        <v>26284</v>
      </c>
      <c r="B26167" s="364">
        <v>16.05</v>
      </c>
    </row>
    <row r="26168" spans="1:2">
      <c r="A26168" s="362" t="s">
        <v>26285</v>
      </c>
      <c r="B26168" s="364">
        <v>41.67</v>
      </c>
    </row>
    <row r="26169" spans="1:2">
      <c r="A26169" s="362" t="s">
        <v>26286</v>
      </c>
      <c r="B26169" s="364">
        <v>25.09</v>
      </c>
    </row>
    <row r="26170" spans="1:2">
      <c r="A26170" s="362" t="s">
        <v>26287</v>
      </c>
      <c r="B26170" s="364">
        <v>61.69</v>
      </c>
    </row>
    <row r="26171" spans="1:2">
      <c r="A26171" s="362" t="s">
        <v>26288</v>
      </c>
      <c r="B26171" s="364">
        <v>23.11</v>
      </c>
    </row>
    <row r="26172" spans="1:2">
      <c r="A26172" s="362" t="s">
        <v>26289</v>
      </c>
      <c r="B26172" s="364">
        <v>39.47</v>
      </c>
    </row>
    <row r="26173" spans="1:2">
      <c r="A26173" s="362" t="s">
        <v>26290</v>
      </c>
      <c r="B26173" s="364">
        <v>6.64</v>
      </c>
    </row>
    <row r="26174" spans="1:2">
      <c r="A26174" s="362" t="s">
        <v>26291</v>
      </c>
      <c r="B26174" s="364">
        <v>20.100000000000001</v>
      </c>
    </row>
    <row r="26175" spans="1:2">
      <c r="A26175" s="362" t="s">
        <v>26292</v>
      </c>
      <c r="B26175" s="364">
        <v>64.08</v>
      </c>
    </row>
    <row r="26176" spans="1:2">
      <c r="A26176" s="362" t="s">
        <v>26293</v>
      </c>
      <c r="B26176" s="364">
        <v>52.99</v>
      </c>
    </row>
    <row r="26177" spans="1:2">
      <c r="A26177" s="362" t="s">
        <v>26294</v>
      </c>
      <c r="B26177" s="364">
        <v>0.3</v>
      </c>
    </row>
    <row r="26178" spans="1:2">
      <c r="A26178" s="362" t="s">
        <v>26295</v>
      </c>
      <c r="B26178" s="367">
        <v>995702.38</v>
      </c>
    </row>
    <row r="26179" spans="1:2">
      <c r="A26179" s="362" t="s">
        <v>26296</v>
      </c>
      <c r="B26179" s="367">
        <v>938000</v>
      </c>
    </row>
    <row r="26180" spans="1:2">
      <c r="A26180" s="362" t="s">
        <v>26297</v>
      </c>
      <c r="B26180" s="367">
        <v>831988.55</v>
      </c>
    </row>
    <row r="26181" spans="1:2">
      <c r="A26181" s="362" t="s">
        <v>26298</v>
      </c>
      <c r="B26181" s="367">
        <v>624011.15</v>
      </c>
    </row>
    <row r="26182" spans="1:2">
      <c r="A26182" s="362" t="s">
        <v>26299</v>
      </c>
      <c r="B26182" s="367">
        <v>805150.12</v>
      </c>
    </row>
    <row r="26183" spans="1:2">
      <c r="A26183" s="362" t="s">
        <v>26300</v>
      </c>
      <c r="B26183" s="367">
        <v>600185.77</v>
      </c>
    </row>
    <row r="26184" spans="1:2">
      <c r="A26184" s="362" t="s">
        <v>26301</v>
      </c>
      <c r="B26184" s="367">
        <v>820079.98</v>
      </c>
    </row>
    <row r="26185" spans="1:2">
      <c r="A26185" s="362" t="s">
        <v>26302</v>
      </c>
      <c r="B26185" s="367">
        <v>181168.04</v>
      </c>
    </row>
    <row r="26186" spans="1:2">
      <c r="A26186" s="362" t="s">
        <v>26303</v>
      </c>
      <c r="B26186" s="367">
        <v>897800.04</v>
      </c>
    </row>
    <row r="26187" spans="1:2">
      <c r="A26187" s="362" t="s">
        <v>26304</v>
      </c>
      <c r="B26187" s="367">
        <v>737000.01</v>
      </c>
    </row>
    <row r="26188" spans="1:2">
      <c r="A26188" s="362" t="s">
        <v>26305</v>
      </c>
      <c r="B26188" s="364">
        <v>15.46</v>
      </c>
    </row>
    <row r="26189" spans="1:2">
      <c r="A26189" s="362" t="s">
        <v>26306</v>
      </c>
      <c r="B26189" s="364">
        <v>34.29</v>
      </c>
    </row>
    <row r="26190" spans="1:2">
      <c r="A26190" s="362" t="s">
        <v>26307</v>
      </c>
      <c r="B26190" s="367">
        <v>22331.65</v>
      </c>
    </row>
    <row r="26191" spans="1:2">
      <c r="A26191" s="362" t="s">
        <v>26308</v>
      </c>
      <c r="B26191" s="364">
        <v>13.83</v>
      </c>
    </row>
    <row r="26192" spans="1:2">
      <c r="A26192" s="362" t="s">
        <v>26309</v>
      </c>
      <c r="B26192" s="364">
        <v>13.2</v>
      </c>
    </row>
    <row r="26193" spans="1:2">
      <c r="A26193" s="362" t="s">
        <v>26310</v>
      </c>
      <c r="B26193" s="367">
        <v>2403.2800000000002</v>
      </c>
    </row>
    <row r="26194" spans="1:2">
      <c r="A26194" s="362" t="s">
        <v>26311</v>
      </c>
      <c r="B26194" s="367">
        <v>1827.13</v>
      </c>
    </row>
    <row r="26195" spans="1:2">
      <c r="A26195" s="362" t="s">
        <v>26312</v>
      </c>
      <c r="B26195" s="364">
        <v>23.77</v>
      </c>
    </row>
    <row r="26196" spans="1:2">
      <c r="A26196" s="362" t="s">
        <v>26313</v>
      </c>
      <c r="B26196" s="364">
        <v>28.48</v>
      </c>
    </row>
    <row r="26197" spans="1:2">
      <c r="A26197" s="362" t="s">
        <v>26314</v>
      </c>
      <c r="B26197" s="364">
        <v>33.299999999999997</v>
      </c>
    </row>
    <row r="26198" spans="1:2">
      <c r="A26198" s="362" t="s">
        <v>26315</v>
      </c>
      <c r="B26198" s="364">
        <v>39.659999999999997</v>
      </c>
    </row>
    <row r="26199" spans="1:2">
      <c r="A26199" s="362" t="s">
        <v>26316</v>
      </c>
      <c r="B26199" s="364">
        <v>31.04</v>
      </c>
    </row>
    <row r="26200" spans="1:2">
      <c r="A26200" s="362" t="s">
        <v>26317</v>
      </c>
      <c r="B26200" s="364">
        <v>59.52</v>
      </c>
    </row>
    <row r="26201" spans="1:2">
      <c r="A26201" s="362" t="s">
        <v>26318</v>
      </c>
      <c r="B26201" s="364">
        <v>58.26</v>
      </c>
    </row>
    <row r="26202" spans="1:2">
      <c r="A26202" s="362" t="s">
        <v>26319</v>
      </c>
      <c r="B26202" s="364">
        <v>59.6</v>
      </c>
    </row>
    <row r="26203" spans="1:2">
      <c r="A26203" s="362" t="s">
        <v>26320</v>
      </c>
      <c r="B26203" s="364">
        <v>55.95</v>
      </c>
    </row>
    <row r="26204" spans="1:2">
      <c r="A26204" s="362" t="s">
        <v>26321</v>
      </c>
      <c r="B26204" s="364">
        <v>3.43</v>
      </c>
    </row>
    <row r="26205" spans="1:2">
      <c r="A26205" s="362" t="s">
        <v>26322</v>
      </c>
      <c r="B26205" s="364">
        <v>96.47</v>
      </c>
    </row>
    <row r="26206" spans="1:2">
      <c r="A26206" s="362" t="s">
        <v>26323</v>
      </c>
      <c r="B26206" s="364">
        <v>343.82</v>
      </c>
    </row>
    <row r="26207" spans="1:2">
      <c r="A26207" s="362" t="s">
        <v>26324</v>
      </c>
      <c r="B26207" s="364">
        <v>452.49</v>
      </c>
    </row>
    <row r="26208" spans="1:2">
      <c r="A26208" s="362" t="s">
        <v>26325</v>
      </c>
      <c r="B26208" s="364">
        <v>6.29</v>
      </c>
    </row>
    <row r="26209" spans="1:2">
      <c r="A26209" s="362" t="s">
        <v>26326</v>
      </c>
      <c r="B26209" s="364">
        <v>4.38</v>
      </c>
    </row>
    <row r="26210" spans="1:2">
      <c r="A26210" s="362" t="s">
        <v>26327</v>
      </c>
      <c r="B26210" s="364">
        <v>2.09</v>
      </c>
    </row>
    <row r="26211" spans="1:2">
      <c r="A26211" s="362" t="s">
        <v>26328</v>
      </c>
      <c r="B26211" s="364">
        <v>3.02</v>
      </c>
    </row>
    <row r="26212" spans="1:2">
      <c r="A26212" s="362" t="s">
        <v>26329</v>
      </c>
      <c r="B26212" s="364">
        <v>12.37</v>
      </c>
    </row>
    <row r="26213" spans="1:2">
      <c r="A26213" s="362" t="s">
        <v>26330</v>
      </c>
      <c r="B26213" s="364">
        <v>12.7</v>
      </c>
    </row>
    <row r="26214" spans="1:2">
      <c r="A26214" s="362" t="s">
        <v>26331</v>
      </c>
      <c r="B26214" s="364">
        <v>9.7899999999999991</v>
      </c>
    </row>
    <row r="26215" spans="1:2">
      <c r="A26215" s="362" t="s">
        <v>26332</v>
      </c>
      <c r="B26215" s="364">
        <v>6.8</v>
      </c>
    </row>
    <row r="26216" spans="1:2">
      <c r="A26216" s="362" t="s">
        <v>26333</v>
      </c>
      <c r="B26216" s="364">
        <v>0.06</v>
      </c>
    </row>
    <row r="26217" spans="1:2">
      <c r="A26217" s="362" t="s">
        <v>26334</v>
      </c>
      <c r="B26217" s="364">
        <v>11.8</v>
      </c>
    </row>
    <row r="26218" spans="1:2">
      <c r="A26218" s="362" t="s">
        <v>26335</v>
      </c>
      <c r="B26218" s="364">
        <v>269.77999999999997</v>
      </c>
    </row>
    <row r="26219" spans="1:2">
      <c r="A26219" s="362" t="s">
        <v>26336</v>
      </c>
      <c r="B26219" s="364">
        <v>11.11</v>
      </c>
    </row>
    <row r="26220" spans="1:2">
      <c r="A26220" s="362" t="s">
        <v>26337</v>
      </c>
      <c r="B26220" s="364">
        <v>758.53</v>
      </c>
    </row>
    <row r="26221" spans="1:2">
      <c r="A26221" s="362" t="s">
        <v>26338</v>
      </c>
      <c r="B26221" s="364">
        <v>64.84</v>
      </c>
    </row>
    <row r="26222" spans="1:2">
      <c r="A26222" s="362" t="s">
        <v>26339</v>
      </c>
      <c r="B26222" s="364">
        <v>24.49</v>
      </c>
    </row>
    <row r="26223" spans="1:2">
      <c r="A26223" s="362" t="s">
        <v>26340</v>
      </c>
      <c r="B26223" s="364">
        <v>39.22</v>
      </c>
    </row>
    <row r="26224" spans="1:2">
      <c r="A26224" s="362" t="s">
        <v>26341</v>
      </c>
      <c r="B26224" s="364">
        <v>30.59</v>
      </c>
    </row>
    <row r="26225" spans="1:2">
      <c r="A26225" s="362" t="s">
        <v>26342</v>
      </c>
      <c r="B26225" s="364">
        <v>138.97999999999999</v>
      </c>
    </row>
    <row r="26226" spans="1:2">
      <c r="A26226" s="362" t="s">
        <v>26343</v>
      </c>
      <c r="B26226" s="364">
        <v>70.239999999999995</v>
      </c>
    </row>
    <row r="26227" spans="1:2">
      <c r="A26227" s="362" t="s">
        <v>26344</v>
      </c>
      <c r="B26227" s="364">
        <v>61.14</v>
      </c>
    </row>
    <row r="26228" spans="1:2">
      <c r="A26228" s="362" t="s">
        <v>26345</v>
      </c>
      <c r="B26228" s="364">
        <v>108.64</v>
      </c>
    </row>
    <row r="26229" spans="1:2">
      <c r="A26229" s="362" t="s">
        <v>26346</v>
      </c>
      <c r="B26229" s="364">
        <v>140.79</v>
      </c>
    </row>
    <row r="26230" spans="1:2">
      <c r="A26230" s="362" t="s">
        <v>26347</v>
      </c>
      <c r="B26230" s="364">
        <v>37.35</v>
      </c>
    </row>
    <row r="26231" spans="1:2">
      <c r="A26231" s="362" t="s">
        <v>26348</v>
      </c>
      <c r="B26231" s="364">
        <v>106.47</v>
      </c>
    </row>
    <row r="26232" spans="1:2">
      <c r="A26232" s="362" t="s">
        <v>26349</v>
      </c>
      <c r="B26232" s="367">
        <v>237300.69</v>
      </c>
    </row>
    <row r="26233" spans="1:2">
      <c r="A26233" s="362" t="s">
        <v>26350</v>
      </c>
      <c r="B26233" s="367">
        <v>279020.96999999997</v>
      </c>
    </row>
    <row r="26234" spans="1:2">
      <c r="A26234" s="362" t="s">
        <v>26351</v>
      </c>
      <c r="B26234" s="367">
        <v>215776.22</v>
      </c>
    </row>
    <row r="26235" spans="1:2">
      <c r="A26235" s="362" t="s">
        <v>26352</v>
      </c>
      <c r="B26235" s="364">
        <v>48.89</v>
      </c>
    </row>
    <row r="26236" spans="1:2">
      <c r="A26236" s="362" t="s">
        <v>26353</v>
      </c>
      <c r="B26236" s="364">
        <v>55.15</v>
      </c>
    </row>
    <row r="26237" spans="1:2">
      <c r="A26237" s="362" t="s">
        <v>26354</v>
      </c>
      <c r="B26237" s="364">
        <v>34.11</v>
      </c>
    </row>
    <row r="26238" spans="1:2">
      <c r="A26238" s="362" t="s">
        <v>26355</v>
      </c>
      <c r="B26238" s="364">
        <v>38.39</v>
      </c>
    </row>
    <row r="26239" spans="1:2">
      <c r="A26239" s="362" t="s">
        <v>26356</v>
      </c>
      <c r="B26239" s="364">
        <v>35.700000000000003</v>
      </c>
    </row>
    <row r="26240" spans="1:2">
      <c r="A26240" s="362" t="s">
        <v>26357</v>
      </c>
      <c r="B26240" s="367">
        <v>1226.3499999999999</v>
      </c>
    </row>
    <row r="26241" spans="1:2">
      <c r="A26241" s="362" t="s">
        <v>26358</v>
      </c>
      <c r="B26241" s="367">
        <v>4940.88</v>
      </c>
    </row>
    <row r="26242" spans="1:2">
      <c r="A26242" s="362" t="s">
        <v>26359</v>
      </c>
      <c r="B26242" s="364">
        <v>24.99</v>
      </c>
    </row>
    <row r="26243" spans="1:2">
      <c r="A26243" s="362" t="s">
        <v>26360</v>
      </c>
      <c r="B26243" s="367">
        <v>4389.4399999999996</v>
      </c>
    </row>
    <row r="26244" spans="1:2">
      <c r="A26244" s="362" t="s">
        <v>26361</v>
      </c>
      <c r="B26244" s="364">
        <v>17.34</v>
      </c>
    </row>
    <row r="26245" spans="1:2">
      <c r="A26245" s="362" t="s">
        <v>26362</v>
      </c>
      <c r="B26245" s="367">
        <v>3046.34</v>
      </c>
    </row>
    <row r="26246" spans="1:2">
      <c r="A26246" s="362" t="s">
        <v>26363</v>
      </c>
      <c r="B26246" s="364">
        <v>41.12</v>
      </c>
    </row>
    <row r="26247" spans="1:2">
      <c r="A26247" s="362" t="s">
        <v>28169</v>
      </c>
      <c r="B26247" s="364">
        <v>14</v>
      </c>
    </row>
    <row r="26248" spans="1:2">
      <c r="A26248" s="362" t="s">
        <v>26364</v>
      </c>
      <c r="B26248" s="364">
        <v>206.68</v>
      </c>
    </row>
    <row r="26249" spans="1:2">
      <c r="A26249" s="362" t="s">
        <v>26365</v>
      </c>
      <c r="B26249" s="364">
        <v>209.21</v>
      </c>
    </row>
    <row r="26250" spans="1:2">
      <c r="A26250" s="362" t="s">
        <v>26366</v>
      </c>
      <c r="B26250" s="364">
        <v>164.45</v>
      </c>
    </row>
    <row r="26251" spans="1:2">
      <c r="A26251" s="362" t="s">
        <v>26367</v>
      </c>
      <c r="B26251" s="364">
        <v>174.16</v>
      </c>
    </row>
    <row r="26252" spans="1:2">
      <c r="A26252" s="362" t="s">
        <v>26368</v>
      </c>
      <c r="B26252" s="364">
        <v>25.64</v>
      </c>
    </row>
    <row r="26253" spans="1:2">
      <c r="A26253" s="362" t="s">
        <v>26369</v>
      </c>
      <c r="B26253" s="364">
        <v>30.21</v>
      </c>
    </row>
    <row r="26254" spans="1:2">
      <c r="A26254" s="362" t="s">
        <v>26370</v>
      </c>
      <c r="B26254" s="364">
        <v>28.33</v>
      </c>
    </row>
    <row r="26255" spans="1:2">
      <c r="A26255" s="362" t="s">
        <v>26371</v>
      </c>
      <c r="B26255" s="364">
        <v>18.72</v>
      </c>
    </row>
    <row r="26256" spans="1:2">
      <c r="A26256" s="362" t="s">
        <v>26372</v>
      </c>
      <c r="B26256" s="364">
        <v>26.91</v>
      </c>
    </row>
    <row r="26257" spans="1:2">
      <c r="A26257" s="362" t="s">
        <v>26373</v>
      </c>
      <c r="B26257" s="364">
        <v>2.57</v>
      </c>
    </row>
    <row r="26258" spans="1:2">
      <c r="A26258" s="362" t="s">
        <v>26374</v>
      </c>
      <c r="B26258" s="364">
        <v>20.22</v>
      </c>
    </row>
    <row r="26259" spans="1:2">
      <c r="A26259" s="362" t="s">
        <v>26375</v>
      </c>
      <c r="B26259" s="367">
        <v>4747</v>
      </c>
    </row>
    <row r="26260" spans="1:2">
      <c r="A26260" s="362" t="s">
        <v>26376</v>
      </c>
      <c r="B26260" s="367">
        <v>5129.83</v>
      </c>
    </row>
    <row r="26261" spans="1:2">
      <c r="A26261" s="362" t="s">
        <v>26377</v>
      </c>
      <c r="B26261" s="367">
        <v>2558.0500000000002</v>
      </c>
    </row>
    <row r="26262" spans="1:2">
      <c r="A26262" s="362" t="s">
        <v>26378</v>
      </c>
      <c r="B26262" s="364">
        <v>52.63</v>
      </c>
    </row>
    <row r="26263" spans="1:2">
      <c r="A26263" s="362" t="s">
        <v>26379</v>
      </c>
      <c r="B26263" s="364">
        <v>15.45</v>
      </c>
    </row>
    <row r="26264" spans="1:2">
      <c r="A26264" s="362" t="s">
        <v>26380</v>
      </c>
      <c r="B26264" s="364">
        <v>248.19</v>
      </c>
    </row>
    <row r="26265" spans="1:2">
      <c r="A26265" s="362" t="s">
        <v>26381</v>
      </c>
      <c r="B26265" s="364">
        <v>262.7</v>
      </c>
    </row>
    <row r="26266" spans="1:2">
      <c r="A26266" s="362" t="s">
        <v>26382</v>
      </c>
      <c r="B26266" s="364">
        <v>303.12</v>
      </c>
    </row>
    <row r="26267" spans="1:2">
      <c r="A26267" s="362" t="s">
        <v>26383</v>
      </c>
      <c r="B26267" s="364">
        <v>27.23</v>
      </c>
    </row>
    <row r="26268" spans="1:2">
      <c r="A26268" s="362" t="s">
        <v>26384</v>
      </c>
      <c r="B26268" s="367">
        <v>4783.3599999999997</v>
      </c>
    </row>
    <row r="26269" spans="1:2">
      <c r="A26269" s="362" t="s">
        <v>26385</v>
      </c>
      <c r="B26269" s="364">
        <v>51.75</v>
      </c>
    </row>
    <row r="26270" spans="1:2">
      <c r="A26270" s="362" t="s">
        <v>26386</v>
      </c>
      <c r="B26270" s="367">
        <v>9093.18</v>
      </c>
    </row>
    <row r="26271" spans="1:2">
      <c r="A26271" s="362" t="s">
        <v>26387</v>
      </c>
      <c r="B26271" s="364">
        <v>87.33</v>
      </c>
    </row>
    <row r="26272" spans="1:2">
      <c r="A26272" s="362" t="s">
        <v>26388</v>
      </c>
      <c r="B26272" s="364">
        <v>108.56</v>
      </c>
    </row>
    <row r="26273" spans="1:2">
      <c r="A26273" s="362" t="s">
        <v>26389</v>
      </c>
      <c r="B26273" s="364">
        <v>62.19</v>
      </c>
    </row>
    <row r="26274" spans="1:2">
      <c r="A26274" s="362" t="s">
        <v>26390</v>
      </c>
      <c r="B26274" s="364">
        <v>34.049999999999997</v>
      </c>
    </row>
    <row r="26275" spans="1:2">
      <c r="A26275" s="362" t="s">
        <v>26391</v>
      </c>
      <c r="B26275" s="364">
        <v>10.77</v>
      </c>
    </row>
    <row r="26276" spans="1:2">
      <c r="A26276" s="362" t="s">
        <v>26392</v>
      </c>
      <c r="B26276" s="364">
        <v>86.3</v>
      </c>
    </row>
    <row r="26277" spans="1:2">
      <c r="A26277" s="362" t="s">
        <v>26393</v>
      </c>
      <c r="B26277" s="364">
        <v>77.87</v>
      </c>
    </row>
    <row r="26278" spans="1:2">
      <c r="A26278" s="362" t="s">
        <v>26394</v>
      </c>
      <c r="B26278" s="364">
        <v>2.5299999999999998</v>
      </c>
    </row>
    <row r="26279" spans="1:2">
      <c r="A26279" s="362" t="s">
        <v>26395</v>
      </c>
      <c r="B26279" s="364">
        <v>3.28</v>
      </c>
    </row>
    <row r="26280" spans="1:2">
      <c r="A26280" s="362" t="s">
        <v>26396</v>
      </c>
      <c r="B26280" s="364">
        <v>7.87</v>
      </c>
    </row>
    <row r="26281" spans="1:2">
      <c r="A26281" s="362" t="s">
        <v>26397</v>
      </c>
      <c r="B26281" s="364">
        <v>5.62</v>
      </c>
    </row>
    <row r="26282" spans="1:2">
      <c r="A26282" s="362" t="s">
        <v>26398</v>
      </c>
      <c r="B26282" s="364">
        <v>3.3</v>
      </c>
    </row>
    <row r="26283" spans="1:2">
      <c r="A26283" s="362" t="s">
        <v>26403</v>
      </c>
      <c r="B26283" s="364">
        <v>54.99</v>
      </c>
    </row>
    <row r="26284" spans="1:2">
      <c r="A26284" s="362" t="s">
        <v>26405</v>
      </c>
      <c r="B26284" s="364">
        <v>42.38</v>
      </c>
    </row>
    <row r="26285" spans="1:2">
      <c r="A26285" s="362" t="s">
        <v>26404</v>
      </c>
      <c r="B26285" s="364">
        <v>53.54</v>
      </c>
    </row>
    <row r="26286" spans="1:2">
      <c r="A26286" s="362" t="s">
        <v>26399</v>
      </c>
      <c r="B26286" s="364">
        <v>37.299999999999997</v>
      </c>
    </row>
    <row r="26287" spans="1:2">
      <c r="A26287" s="362" t="s">
        <v>26400</v>
      </c>
      <c r="B26287" s="364">
        <v>51.09</v>
      </c>
    </row>
    <row r="26288" spans="1:2">
      <c r="A26288" s="362" t="s">
        <v>26402</v>
      </c>
      <c r="B26288" s="364">
        <v>44.06</v>
      </c>
    </row>
    <row r="26289" spans="1:2">
      <c r="A26289" s="362" t="s">
        <v>26401</v>
      </c>
      <c r="B26289" s="364">
        <v>36.5</v>
      </c>
    </row>
    <row r="26290" spans="1:2">
      <c r="A26290" s="362" t="s">
        <v>26406</v>
      </c>
      <c r="B26290" s="364">
        <v>238.99</v>
      </c>
    </row>
    <row r="26291" spans="1:2">
      <c r="A26291" s="362" t="s">
        <v>26407</v>
      </c>
      <c r="B26291" s="364">
        <v>1.64</v>
      </c>
    </row>
    <row r="26292" spans="1:2">
      <c r="A26292" s="362" t="s">
        <v>26408</v>
      </c>
      <c r="B26292" s="364">
        <v>2.69</v>
      </c>
    </row>
    <row r="26293" spans="1:2">
      <c r="A26293" s="362" t="s">
        <v>26409</v>
      </c>
      <c r="B26293" s="364">
        <v>3.9</v>
      </c>
    </row>
    <row r="26294" spans="1:2">
      <c r="A26294" s="362" t="s">
        <v>26410</v>
      </c>
      <c r="B26294" s="364">
        <v>258.58</v>
      </c>
    </row>
    <row r="26295" spans="1:2">
      <c r="A26295" s="362" t="s">
        <v>26411</v>
      </c>
      <c r="B26295" s="364">
        <v>7.05</v>
      </c>
    </row>
    <row r="26296" spans="1:2">
      <c r="A26296" s="362" t="s">
        <v>26412</v>
      </c>
      <c r="B26296" s="364">
        <v>8.6</v>
      </c>
    </row>
    <row r="26297" spans="1:2">
      <c r="A26297" s="362" t="s">
        <v>26413</v>
      </c>
      <c r="B26297" s="364">
        <v>5.82</v>
      </c>
    </row>
    <row r="26298" spans="1:2">
      <c r="A26298" s="362" t="s">
        <v>26414</v>
      </c>
      <c r="B26298" s="364">
        <v>20.91</v>
      </c>
    </row>
    <row r="26299" spans="1:2">
      <c r="A26299" s="362" t="s">
        <v>26415</v>
      </c>
      <c r="B26299" s="364">
        <v>25.13</v>
      </c>
    </row>
    <row r="26300" spans="1:2">
      <c r="A26300" s="362" t="s">
        <v>26416</v>
      </c>
      <c r="B26300" s="364">
        <v>18.71</v>
      </c>
    </row>
    <row r="26301" spans="1:2">
      <c r="A26301" s="362" t="s">
        <v>26417</v>
      </c>
      <c r="B26301" s="364">
        <v>10.47</v>
      </c>
    </row>
    <row r="26302" spans="1:2">
      <c r="A26302" s="362" t="s">
        <v>26418</v>
      </c>
      <c r="B26302" s="364">
        <v>10.52</v>
      </c>
    </row>
    <row r="26303" spans="1:2">
      <c r="A26303" s="362" t="s">
        <v>26419</v>
      </c>
      <c r="B26303" s="367">
        <v>2677.55</v>
      </c>
    </row>
    <row r="26304" spans="1:2">
      <c r="A26304" s="362" t="s">
        <v>26420</v>
      </c>
      <c r="B26304" s="364">
        <v>25.43</v>
      </c>
    </row>
    <row r="26305" spans="1:2">
      <c r="A26305" s="362" t="s">
        <v>26421</v>
      </c>
      <c r="B26305" s="364">
        <v>6.17</v>
      </c>
    </row>
    <row r="26306" spans="1:2">
      <c r="A26306" s="362" t="s">
        <v>26422</v>
      </c>
      <c r="B26306" s="364">
        <v>9.76</v>
      </c>
    </row>
    <row r="26307" spans="1:2">
      <c r="A26307" s="362" t="s">
        <v>26423</v>
      </c>
      <c r="B26307" s="364">
        <v>14.33</v>
      </c>
    </row>
    <row r="26308" spans="1:2">
      <c r="A26308" s="362" t="s">
        <v>26424</v>
      </c>
      <c r="B26308" s="364">
        <v>164.41</v>
      </c>
    </row>
    <row r="26309" spans="1:2">
      <c r="A26309" s="362" t="s">
        <v>26425</v>
      </c>
      <c r="B26309" s="364">
        <v>30.93</v>
      </c>
    </row>
    <row r="26310" spans="1:2">
      <c r="A26310" s="362" t="s">
        <v>26426</v>
      </c>
      <c r="B26310" s="364">
        <v>41.76</v>
      </c>
    </row>
    <row r="26311" spans="1:2">
      <c r="A26311" s="362" t="s">
        <v>26427</v>
      </c>
      <c r="B26311" s="364">
        <v>267.77</v>
      </c>
    </row>
    <row r="26312" spans="1:2">
      <c r="A26312" s="362" t="s">
        <v>26428</v>
      </c>
      <c r="B26312" s="364">
        <v>289</v>
      </c>
    </row>
    <row r="26313" spans="1:2">
      <c r="A26313" s="362" t="s">
        <v>26429</v>
      </c>
      <c r="B26313" s="364">
        <v>358.72</v>
      </c>
    </row>
    <row r="26314" spans="1:2">
      <c r="A26314" s="362" t="s">
        <v>26430</v>
      </c>
      <c r="B26314" s="364">
        <v>20.9</v>
      </c>
    </row>
    <row r="26315" spans="1:2">
      <c r="A26315" s="362" t="s">
        <v>26431</v>
      </c>
      <c r="B26315" s="364">
        <v>37.119999999999997</v>
      </c>
    </row>
    <row r="26316" spans="1:2">
      <c r="A26316" s="362" t="s">
        <v>26432</v>
      </c>
      <c r="B26316" s="364">
        <v>167.74</v>
      </c>
    </row>
    <row r="26317" spans="1:2">
      <c r="A26317" s="362" t="s">
        <v>26433</v>
      </c>
      <c r="B26317" s="364">
        <v>209.98</v>
      </c>
    </row>
    <row r="26318" spans="1:2">
      <c r="A26318" s="362" t="s">
        <v>26434</v>
      </c>
      <c r="B26318" s="367">
        <v>11233.88</v>
      </c>
    </row>
    <row r="26319" spans="1:2">
      <c r="A26319" s="362" t="s">
        <v>26435</v>
      </c>
      <c r="B26319" s="364">
        <v>812.81</v>
      </c>
    </row>
    <row r="26320" spans="1:2">
      <c r="A26320" s="362" t="s">
        <v>26436</v>
      </c>
      <c r="B26320" s="367">
        <v>1185.5</v>
      </c>
    </row>
    <row r="26321" spans="1:2">
      <c r="A26321" s="362" t="s">
        <v>26437</v>
      </c>
      <c r="B26321" s="364">
        <v>45.81</v>
      </c>
    </row>
    <row r="26322" spans="1:2">
      <c r="A26322" s="362" t="s">
        <v>26438</v>
      </c>
      <c r="B26322" s="364">
        <v>4.3099999999999996</v>
      </c>
    </row>
    <row r="26323" spans="1:2">
      <c r="A26323" s="362" t="s">
        <v>26439</v>
      </c>
      <c r="B26323" s="367">
        <v>1333.27</v>
      </c>
    </row>
    <row r="26324" spans="1:2">
      <c r="A26324" s="362" t="s">
        <v>26440</v>
      </c>
      <c r="B26324" s="364">
        <v>85.7</v>
      </c>
    </row>
    <row r="26325" spans="1:2">
      <c r="A26325" s="362" t="s">
        <v>26441</v>
      </c>
      <c r="B26325" s="364">
        <v>109.2</v>
      </c>
    </row>
    <row r="26326" spans="1:2">
      <c r="A26326" s="362" t="s">
        <v>26442</v>
      </c>
      <c r="B26326" s="364">
        <v>168.78</v>
      </c>
    </row>
    <row r="26327" spans="1:2">
      <c r="A26327" s="362" t="s">
        <v>26443</v>
      </c>
      <c r="B26327" s="364">
        <v>252.18</v>
      </c>
    </row>
    <row r="26328" spans="1:2">
      <c r="A26328" s="362" t="s">
        <v>26444</v>
      </c>
      <c r="B26328" s="364">
        <v>501.44</v>
      </c>
    </row>
    <row r="26329" spans="1:2">
      <c r="A26329" s="362" t="s">
        <v>26445</v>
      </c>
      <c r="B26329" s="364">
        <v>923.13</v>
      </c>
    </row>
    <row r="26330" spans="1:2">
      <c r="A26330" s="362" t="s">
        <v>26446</v>
      </c>
      <c r="B26330" s="367">
        <v>1621.5</v>
      </c>
    </row>
    <row r="26331" spans="1:2">
      <c r="A26331" s="362" t="s">
        <v>26447</v>
      </c>
      <c r="B26331" s="364">
        <v>105.05</v>
      </c>
    </row>
    <row r="26332" spans="1:2">
      <c r="A26332" s="362" t="s">
        <v>26448</v>
      </c>
      <c r="B26332" s="364">
        <v>132.69999999999999</v>
      </c>
    </row>
    <row r="26333" spans="1:2">
      <c r="A26333" s="362" t="s">
        <v>26449</v>
      </c>
      <c r="B26333" s="364">
        <v>230.16</v>
      </c>
    </row>
    <row r="26334" spans="1:2">
      <c r="A26334" s="362" t="s">
        <v>26450</v>
      </c>
      <c r="B26334" s="364">
        <v>353.88</v>
      </c>
    </row>
    <row r="26335" spans="1:2">
      <c r="A26335" s="362" t="s">
        <v>26451</v>
      </c>
      <c r="B26335" s="364">
        <v>663.52</v>
      </c>
    </row>
    <row r="26336" spans="1:2">
      <c r="A26336" s="362" t="s">
        <v>26452</v>
      </c>
      <c r="B26336" s="367">
        <v>1020.86</v>
      </c>
    </row>
    <row r="26337" spans="1:2">
      <c r="A26337" s="362" t="s">
        <v>26453</v>
      </c>
      <c r="B26337" s="364">
        <v>2.66</v>
      </c>
    </row>
    <row r="26338" spans="1:2">
      <c r="A26338" s="362" t="s">
        <v>26454</v>
      </c>
      <c r="B26338" s="364">
        <v>2.66</v>
      </c>
    </row>
    <row r="26339" spans="1:2">
      <c r="A26339" s="362" t="s">
        <v>26455</v>
      </c>
      <c r="B26339" s="364">
        <v>2.86</v>
      </c>
    </row>
    <row r="26340" spans="1:2">
      <c r="A26340" s="362" t="s">
        <v>26456</v>
      </c>
      <c r="B26340" s="364">
        <v>3.31</v>
      </c>
    </row>
    <row r="26341" spans="1:2">
      <c r="A26341" s="362" t="s">
        <v>26457</v>
      </c>
      <c r="B26341" s="364">
        <v>3.09</v>
      </c>
    </row>
    <row r="26342" spans="1:2">
      <c r="A26342" s="362" t="s">
        <v>26458</v>
      </c>
      <c r="B26342" s="364">
        <v>4.87</v>
      </c>
    </row>
    <row r="26343" spans="1:2">
      <c r="A26343" s="362" t="s">
        <v>26459</v>
      </c>
      <c r="B26343" s="364">
        <v>4.37</v>
      </c>
    </row>
    <row r="26344" spans="1:2">
      <c r="A26344" s="362" t="s">
        <v>26460</v>
      </c>
      <c r="B26344" s="364">
        <v>11.37</v>
      </c>
    </row>
    <row r="26345" spans="1:2">
      <c r="A26345" s="362" t="s">
        <v>26461</v>
      </c>
      <c r="B26345" s="364">
        <v>6.29</v>
      </c>
    </row>
    <row r="26346" spans="1:2">
      <c r="A26346" s="362" t="s">
        <v>26462</v>
      </c>
      <c r="B26346" s="364">
        <v>7.1</v>
      </c>
    </row>
    <row r="26347" spans="1:2">
      <c r="A26347" s="362" t="s">
        <v>26463</v>
      </c>
      <c r="B26347" s="364">
        <v>8.11</v>
      </c>
    </row>
    <row r="26348" spans="1:2">
      <c r="A26348" s="362" t="s">
        <v>26464</v>
      </c>
      <c r="B26348" s="364">
        <v>11.97</v>
      </c>
    </row>
    <row r="26349" spans="1:2">
      <c r="A26349" s="362" t="s">
        <v>26465</v>
      </c>
      <c r="B26349" s="364">
        <v>14.68</v>
      </c>
    </row>
    <row r="26350" spans="1:2">
      <c r="A26350" s="362" t="s">
        <v>26466</v>
      </c>
      <c r="B26350" s="364">
        <v>93.71</v>
      </c>
    </row>
    <row r="26351" spans="1:2">
      <c r="A26351" s="362" t="s">
        <v>26467</v>
      </c>
      <c r="B26351" s="364">
        <v>125.71</v>
      </c>
    </row>
    <row r="26352" spans="1:2">
      <c r="A26352" s="362" t="s">
        <v>26468</v>
      </c>
      <c r="B26352" s="364">
        <v>119.64</v>
      </c>
    </row>
    <row r="26353" spans="1:2">
      <c r="A26353" s="362" t="s">
        <v>26469</v>
      </c>
      <c r="B26353" s="364">
        <v>183.66</v>
      </c>
    </row>
    <row r="26354" spans="1:2">
      <c r="A26354" s="362" t="s">
        <v>26470</v>
      </c>
      <c r="B26354" s="364">
        <v>234.33</v>
      </c>
    </row>
    <row r="26355" spans="1:2">
      <c r="A26355" s="362" t="s">
        <v>26471</v>
      </c>
      <c r="B26355" s="364">
        <v>290.20999999999998</v>
      </c>
    </row>
    <row r="26356" spans="1:2">
      <c r="A26356" s="362" t="s">
        <v>26472</v>
      </c>
      <c r="B26356" s="364">
        <v>111.99</v>
      </c>
    </row>
    <row r="26357" spans="1:2">
      <c r="A26357" s="362" t="s">
        <v>26473</v>
      </c>
      <c r="B26357" s="364">
        <v>279.99</v>
      </c>
    </row>
    <row r="26358" spans="1:2">
      <c r="A26358" s="362" t="s">
        <v>26474</v>
      </c>
      <c r="B26358" s="364">
        <v>709.99</v>
      </c>
    </row>
    <row r="26359" spans="1:2">
      <c r="A26359" s="362" t="s">
        <v>26475</v>
      </c>
      <c r="B26359" s="364">
        <v>869.99</v>
      </c>
    </row>
    <row r="26360" spans="1:2">
      <c r="A26360" s="362" t="s">
        <v>26476</v>
      </c>
      <c r="B26360" s="364">
        <v>169.99</v>
      </c>
    </row>
    <row r="26361" spans="1:2">
      <c r="A26361" s="362" t="s">
        <v>26477</v>
      </c>
      <c r="B26361" s="364">
        <v>259.99</v>
      </c>
    </row>
    <row r="26362" spans="1:2">
      <c r="A26362" s="362" t="s">
        <v>26478</v>
      </c>
      <c r="B26362" s="364">
        <v>362.99</v>
      </c>
    </row>
    <row r="26363" spans="1:2">
      <c r="A26363" s="362" t="s">
        <v>26479</v>
      </c>
      <c r="B26363" s="364">
        <v>559.99</v>
      </c>
    </row>
    <row r="26364" spans="1:2">
      <c r="A26364" s="362" t="s">
        <v>22285</v>
      </c>
      <c r="B26364" s="364">
        <v>645</v>
      </c>
    </row>
    <row r="26365" spans="1:2">
      <c r="A26365" s="362" t="s">
        <v>26480</v>
      </c>
      <c r="B26365" s="364">
        <v>853.99</v>
      </c>
    </row>
    <row r="26366" spans="1:2">
      <c r="A26366" s="362" t="s">
        <v>26481</v>
      </c>
      <c r="B26366" s="367">
        <v>2720.99</v>
      </c>
    </row>
    <row r="26367" spans="1:2">
      <c r="A26367" s="362" t="s">
        <v>26482</v>
      </c>
      <c r="B26367" s="364">
        <v>920.99</v>
      </c>
    </row>
    <row r="26368" spans="1:2">
      <c r="A26368" s="362" t="s">
        <v>26483</v>
      </c>
      <c r="B26368" s="364">
        <v>498.65</v>
      </c>
    </row>
    <row r="26369" spans="1:2">
      <c r="A26369" s="362" t="s">
        <v>26484</v>
      </c>
      <c r="B26369" s="367">
        <v>83450</v>
      </c>
    </row>
    <row r="26370" spans="1:2">
      <c r="A26370" s="362" t="s">
        <v>26485</v>
      </c>
      <c r="B26370" s="367">
        <v>102707.68</v>
      </c>
    </row>
    <row r="26371" spans="1:2">
      <c r="A26371" s="362" t="s">
        <v>26486</v>
      </c>
      <c r="B26371" s="367">
        <v>58610.36</v>
      </c>
    </row>
    <row r="26372" spans="1:2">
      <c r="A26372" s="362" t="s">
        <v>26487</v>
      </c>
      <c r="B26372" s="367">
        <v>69634.7</v>
      </c>
    </row>
    <row r="26373" spans="1:2">
      <c r="A26373" s="362" t="s">
        <v>26488</v>
      </c>
      <c r="B26373" s="367">
        <v>55400.75</v>
      </c>
    </row>
    <row r="26374" spans="1:2">
      <c r="A26374" s="362" t="s">
        <v>26489</v>
      </c>
      <c r="B26374" s="367">
        <v>116034.57</v>
      </c>
    </row>
    <row r="26375" spans="1:2">
      <c r="A26375" s="362" t="s">
        <v>26490</v>
      </c>
      <c r="B26375" s="367">
        <v>121616.51</v>
      </c>
    </row>
    <row r="26376" spans="1:2">
      <c r="A26376" s="362" t="s">
        <v>26491</v>
      </c>
      <c r="B26376" s="367">
        <v>142758.1</v>
      </c>
    </row>
    <row r="26377" spans="1:2">
      <c r="A26377" s="362" t="s">
        <v>26492</v>
      </c>
      <c r="B26377" s="364">
        <v>612.89</v>
      </c>
    </row>
    <row r="26378" spans="1:2">
      <c r="A26378" s="362" t="s">
        <v>26493</v>
      </c>
      <c r="B26378" s="364">
        <v>450</v>
      </c>
    </row>
    <row r="26379" spans="1:2">
      <c r="A26379" s="362" t="s">
        <v>26494</v>
      </c>
      <c r="B26379" s="364">
        <v>413.89</v>
      </c>
    </row>
    <row r="26380" spans="1:2">
      <c r="A26380" s="362" t="s">
        <v>26495</v>
      </c>
      <c r="B26380" s="364">
        <v>507.13</v>
      </c>
    </row>
    <row r="26381" spans="1:2">
      <c r="A26381" s="362" t="s">
        <v>26496</v>
      </c>
      <c r="B26381" s="364">
        <v>269.39999999999998</v>
      </c>
    </row>
    <row r="26382" spans="1:2">
      <c r="A26382" s="362" t="s">
        <v>26497</v>
      </c>
      <c r="B26382" s="364">
        <v>340.93</v>
      </c>
    </row>
    <row r="26383" spans="1:2">
      <c r="A26383" s="362" t="s">
        <v>26498</v>
      </c>
      <c r="B26383" s="364">
        <v>26.89</v>
      </c>
    </row>
    <row r="26384" spans="1:2">
      <c r="A26384" s="362" t="s">
        <v>26499</v>
      </c>
      <c r="B26384" s="367">
        <v>4725.0200000000004</v>
      </c>
    </row>
    <row r="26385" spans="1:2">
      <c r="A26385" s="362" t="s">
        <v>26500</v>
      </c>
      <c r="B26385" s="364">
        <v>20.43</v>
      </c>
    </row>
    <row r="26386" spans="1:2">
      <c r="A26386" s="362" t="s">
        <v>26501</v>
      </c>
      <c r="B26386" s="364">
        <v>52.39</v>
      </c>
    </row>
    <row r="26387" spans="1:2">
      <c r="A26387" s="362" t="s">
        <v>26502</v>
      </c>
      <c r="B26387" s="364">
        <v>0.69</v>
      </c>
    </row>
    <row r="26388" spans="1:2">
      <c r="A26388" s="362" t="s">
        <v>26503</v>
      </c>
      <c r="B26388" s="364">
        <v>4.5</v>
      </c>
    </row>
    <row r="26389" spans="1:2">
      <c r="A26389" s="362" t="s">
        <v>26504</v>
      </c>
      <c r="B26389" s="364">
        <v>7.36</v>
      </c>
    </row>
    <row r="26390" spans="1:2">
      <c r="A26390" s="362" t="s">
        <v>26505</v>
      </c>
      <c r="B26390" s="364">
        <v>13.59</v>
      </c>
    </row>
    <row r="26391" spans="1:2">
      <c r="A26391" s="362" t="s">
        <v>26506</v>
      </c>
      <c r="B26391" s="364">
        <v>46.42</v>
      </c>
    </row>
    <row r="26392" spans="1:2">
      <c r="A26392" s="362" t="s">
        <v>26507</v>
      </c>
      <c r="B26392" s="364">
        <v>60.26</v>
      </c>
    </row>
    <row r="26393" spans="1:2">
      <c r="A26393" s="362" t="s">
        <v>26508</v>
      </c>
      <c r="B26393" s="364">
        <v>98.06</v>
      </c>
    </row>
    <row r="26394" spans="1:2">
      <c r="A26394" s="362" t="s">
        <v>26509</v>
      </c>
      <c r="B26394" s="364">
        <v>236.8</v>
      </c>
    </row>
    <row r="26395" spans="1:2">
      <c r="A26395" s="362" t="s">
        <v>26510</v>
      </c>
      <c r="B26395" s="364">
        <v>288.12</v>
      </c>
    </row>
    <row r="26396" spans="1:2">
      <c r="A26396" s="362" t="s">
        <v>26511</v>
      </c>
      <c r="B26396" s="367">
        <v>1455.48</v>
      </c>
    </row>
    <row r="26397" spans="1:2">
      <c r="A26397" s="362" t="s">
        <v>26512</v>
      </c>
      <c r="B26397" s="364">
        <v>7.32</v>
      </c>
    </row>
    <row r="26398" spans="1:2">
      <c r="A26398" s="362" t="s">
        <v>26513</v>
      </c>
      <c r="B26398" s="364">
        <v>15.61</v>
      </c>
    </row>
    <row r="26399" spans="1:2">
      <c r="A26399" s="362" t="s">
        <v>26514</v>
      </c>
      <c r="B26399" s="364">
        <v>25.68</v>
      </c>
    </row>
    <row r="26400" spans="1:2">
      <c r="A26400" s="362" t="s">
        <v>26515</v>
      </c>
      <c r="B26400" s="364">
        <v>58.7</v>
      </c>
    </row>
    <row r="26401" spans="1:2">
      <c r="A26401" s="362" t="s">
        <v>26516</v>
      </c>
      <c r="B26401" s="364">
        <v>75.62</v>
      </c>
    </row>
    <row r="26402" spans="1:2">
      <c r="A26402" s="362" t="s">
        <v>26517</v>
      </c>
      <c r="B26402" s="364">
        <v>149.47</v>
      </c>
    </row>
    <row r="26403" spans="1:2">
      <c r="A26403" s="362" t="s">
        <v>26518</v>
      </c>
      <c r="B26403" s="364">
        <v>425.47</v>
      </c>
    </row>
    <row r="26404" spans="1:2">
      <c r="A26404" s="362" t="s">
        <v>26519</v>
      </c>
      <c r="B26404" s="364">
        <v>665.68</v>
      </c>
    </row>
    <row r="26405" spans="1:2">
      <c r="A26405" s="362" t="s">
        <v>26520</v>
      </c>
      <c r="B26405" s="364">
        <v>43.91</v>
      </c>
    </row>
    <row r="26406" spans="1:2">
      <c r="A26406" s="362" t="s">
        <v>26521</v>
      </c>
      <c r="B26406" s="364">
        <v>34.659999999999997</v>
      </c>
    </row>
    <row r="26407" spans="1:2">
      <c r="A26407" s="362" t="s">
        <v>26522</v>
      </c>
      <c r="B26407" s="364">
        <v>9.8800000000000008</v>
      </c>
    </row>
    <row r="26408" spans="1:2">
      <c r="A26408" s="362" t="s">
        <v>26523</v>
      </c>
      <c r="B26408" s="364">
        <v>22.64</v>
      </c>
    </row>
    <row r="26409" spans="1:2">
      <c r="A26409" s="362" t="s">
        <v>26524</v>
      </c>
      <c r="B26409" s="364">
        <v>132.06</v>
      </c>
    </row>
    <row r="26410" spans="1:2">
      <c r="A26410" s="362" t="s">
        <v>26525</v>
      </c>
      <c r="B26410" s="364">
        <v>69.55</v>
      </c>
    </row>
    <row r="26411" spans="1:2">
      <c r="A26411" s="362" t="s">
        <v>26526</v>
      </c>
      <c r="B26411" s="364">
        <v>14.07</v>
      </c>
    </row>
    <row r="26412" spans="1:2">
      <c r="A26412" s="362" t="s">
        <v>26527</v>
      </c>
      <c r="B26412" s="364">
        <v>176.87</v>
      </c>
    </row>
    <row r="26413" spans="1:2">
      <c r="A26413" s="362" t="s">
        <v>26528</v>
      </c>
      <c r="B26413" s="364">
        <v>326.08999999999997</v>
      </c>
    </row>
    <row r="26414" spans="1:2">
      <c r="A26414" s="362" t="s">
        <v>26529</v>
      </c>
      <c r="B26414" s="364">
        <v>465.8</v>
      </c>
    </row>
    <row r="26415" spans="1:2">
      <c r="A26415" s="362" t="s">
        <v>26530</v>
      </c>
      <c r="B26415" s="367">
        <v>1091.78</v>
      </c>
    </row>
    <row r="26416" spans="1:2">
      <c r="A26416" s="362" t="s">
        <v>26531</v>
      </c>
      <c r="B26416" s="364">
        <v>41.42</v>
      </c>
    </row>
    <row r="26417" spans="1:2">
      <c r="A26417" s="362" t="s">
        <v>26532</v>
      </c>
      <c r="B26417" s="364">
        <v>54.54</v>
      </c>
    </row>
    <row r="26418" spans="1:2">
      <c r="A26418" s="362" t="s">
        <v>26533</v>
      </c>
      <c r="B26418" s="364">
        <v>256.25</v>
      </c>
    </row>
    <row r="26419" spans="1:2">
      <c r="A26419" s="362" t="s">
        <v>26534</v>
      </c>
      <c r="B26419" s="364">
        <v>31.13</v>
      </c>
    </row>
    <row r="26420" spans="1:2">
      <c r="A26420" s="362" t="s">
        <v>26535</v>
      </c>
      <c r="B26420" s="364">
        <v>13.65</v>
      </c>
    </row>
    <row r="26421" spans="1:2">
      <c r="A26421" s="362" t="s">
        <v>26536</v>
      </c>
      <c r="B26421" s="364">
        <v>9.36</v>
      </c>
    </row>
    <row r="26422" spans="1:2">
      <c r="A26422" s="362" t="s">
        <v>26537</v>
      </c>
      <c r="B26422" s="364">
        <v>51.58</v>
      </c>
    </row>
    <row r="26423" spans="1:2">
      <c r="A26423" s="362" t="s">
        <v>26538</v>
      </c>
      <c r="B26423" s="364">
        <v>51.58</v>
      </c>
    </row>
    <row r="26424" spans="1:2">
      <c r="A26424" s="362" t="s">
        <v>26539</v>
      </c>
      <c r="B26424" s="364">
        <v>39.06</v>
      </c>
    </row>
    <row r="26425" spans="1:2">
      <c r="A26425" s="362" t="s">
        <v>26540</v>
      </c>
      <c r="B26425" s="364">
        <v>26.56</v>
      </c>
    </row>
    <row r="26426" spans="1:2">
      <c r="A26426" s="362" t="s">
        <v>26541</v>
      </c>
      <c r="B26426" s="364">
        <v>26.56</v>
      </c>
    </row>
    <row r="26427" spans="1:2">
      <c r="A26427" s="362" t="s">
        <v>26542</v>
      </c>
      <c r="B26427" s="364">
        <v>142.72999999999999</v>
      </c>
    </row>
    <row r="26428" spans="1:2">
      <c r="A26428" s="362" t="s">
        <v>26543</v>
      </c>
      <c r="B26428" s="364">
        <v>142.72999999999999</v>
      </c>
    </row>
    <row r="26429" spans="1:2">
      <c r="A26429" s="362" t="s">
        <v>26544</v>
      </c>
      <c r="B26429" s="364">
        <v>142.72999999999999</v>
      </c>
    </row>
    <row r="26430" spans="1:2">
      <c r="A26430" s="362" t="s">
        <v>26545</v>
      </c>
      <c r="B26430" s="364">
        <v>146.88</v>
      </c>
    </row>
    <row r="26431" spans="1:2">
      <c r="A26431" s="362" t="s">
        <v>26546</v>
      </c>
      <c r="B26431" s="364">
        <v>76.989999999999995</v>
      </c>
    </row>
    <row r="26432" spans="1:2">
      <c r="A26432" s="362" t="s">
        <v>26547</v>
      </c>
      <c r="B26432" s="364">
        <v>76.989999999999995</v>
      </c>
    </row>
    <row r="26433" spans="1:2">
      <c r="A26433" s="362" t="s">
        <v>26548</v>
      </c>
      <c r="B26433" s="364">
        <v>76.989999999999995</v>
      </c>
    </row>
    <row r="26434" spans="1:2">
      <c r="A26434" s="362" t="s">
        <v>26549</v>
      </c>
      <c r="B26434" s="364">
        <v>16.329999999999998</v>
      </c>
    </row>
    <row r="26435" spans="1:2">
      <c r="A26435" s="362" t="s">
        <v>26550</v>
      </c>
      <c r="B26435" s="364">
        <v>205.31</v>
      </c>
    </row>
    <row r="26436" spans="1:2">
      <c r="A26436" s="362" t="s">
        <v>26551</v>
      </c>
      <c r="B26436" s="364">
        <v>205.31</v>
      </c>
    </row>
    <row r="26437" spans="1:2">
      <c r="A26437" s="362" t="s">
        <v>26552</v>
      </c>
      <c r="B26437" s="364">
        <v>205.31</v>
      </c>
    </row>
    <row r="26438" spans="1:2">
      <c r="A26438" s="362" t="s">
        <v>26553</v>
      </c>
      <c r="B26438" s="364">
        <v>205.31</v>
      </c>
    </row>
    <row r="26439" spans="1:2">
      <c r="A26439" s="362" t="s">
        <v>26554</v>
      </c>
      <c r="B26439" s="364">
        <v>205.31</v>
      </c>
    </row>
    <row r="26440" spans="1:2">
      <c r="A26440" s="362" t="s">
        <v>26555</v>
      </c>
      <c r="B26440" s="364">
        <v>388.74</v>
      </c>
    </row>
    <row r="26441" spans="1:2">
      <c r="A26441" s="362" t="s">
        <v>26556</v>
      </c>
      <c r="B26441" s="364">
        <v>388.74</v>
      </c>
    </row>
    <row r="26442" spans="1:2">
      <c r="A26442" s="362" t="s">
        <v>26557</v>
      </c>
      <c r="B26442" s="364">
        <v>16</v>
      </c>
    </row>
    <row r="26443" spans="1:2">
      <c r="A26443" s="362" t="s">
        <v>26558</v>
      </c>
      <c r="B26443" s="364">
        <v>30</v>
      </c>
    </row>
    <row r="26444" spans="1:2">
      <c r="A26444" s="362" t="s">
        <v>26559</v>
      </c>
      <c r="B26444" s="364">
        <v>15.69</v>
      </c>
    </row>
    <row r="26445" spans="1:2">
      <c r="A26445" s="362" t="s">
        <v>26560</v>
      </c>
      <c r="B26445" s="364">
        <v>16.45</v>
      </c>
    </row>
    <row r="26446" spans="1:2">
      <c r="A26446" s="362" t="s">
        <v>26561</v>
      </c>
      <c r="B26446" s="364">
        <v>17.03</v>
      </c>
    </row>
    <row r="26447" spans="1:2">
      <c r="A26447" s="362" t="s">
        <v>26562</v>
      </c>
      <c r="B26447" s="364">
        <v>25.19</v>
      </c>
    </row>
    <row r="26448" spans="1:2">
      <c r="A26448" s="362" t="s">
        <v>26563</v>
      </c>
      <c r="B26448" s="364">
        <v>27.35</v>
      </c>
    </row>
    <row r="26449" spans="1:2">
      <c r="A26449" s="362" t="s">
        <v>26564</v>
      </c>
      <c r="B26449" s="364">
        <v>26.46</v>
      </c>
    </row>
    <row r="26450" spans="1:2">
      <c r="A26450" s="362" t="s">
        <v>26565</v>
      </c>
      <c r="B26450" s="364">
        <v>28.55</v>
      </c>
    </row>
    <row r="26451" spans="1:2">
      <c r="A26451" s="362" t="s">
        <v>26566</v>
      </c>
      <c r="B26451" s="364">
        <v>25.64</v>
      </c>
    </row>
    <row r="26452" spans="1:2">
      <c r="A26452" s="362" t="s">
        <v>26567</v>
      </c>
      <c r="B26452" s="364">
        <v>30.49</v>
      </c>
    </row>
    <row r="26453" spans="1:2">
      <c r="A26453" s="362" t="s">
        <v>26568</v>
      </c>
      <c r="B26453" s="364">
        <v>45.31</v>
      </c>
    </row>
    <row r="26454" spans="1:2">
      <c r="A26454" s="362" t="s">
        <v>26569</v>
      </c>
      <c r="B26454" s="364">
        <v>36.44</v>
      </c>
    </row>
    <row r="26455" spans="1:2">
      <c r="A26455" s="362" t="s">
        <v>26570</v>
      </c>
      <c r="B26455" s="364">
        <v>46.28</v>
      </c>
    </row>
    <row r="26456" spans="1:2">
      <c r="A26456" s="362" t="s">
        <v>26571</v>
      </c>
      <c r="B26456" s="364">
        <v>47.2</v>
      </c>
    </row>
    <row r="26457" spans="1:2">
      <c r="A26457" s="362" t="s">
        <v>26572</v>
      </c>
      <c r="B26457" s="364">
        <v>9.98</v>
      </c>
    </row>
    <row r="26458" spans="1:2">
      <c r="A26458" s="362" t="s">
        <v>26573</v>
      </c>
      <c r="B26458" s="364">
        <v>15.1</v>
      </c>
    </row>
    <row r="26459" spans="1:2">
      <c r="A26459" s="362" t="s">
        <v>26574</v>
      </c>
      <c r="B26459" s="364">
        <v>38.9</v>
      </c>
    </row>
    <row r="26460" spans="1:2">
      <c r="A26460" s="362" t="s">
        <v>26575</v>
      </c>
      <c r="B26460" s="364">
        <v>58.92</v>
      </c>
    </row>
    <row r="26461" spans="1:2">
      <c r="A26461" s="362" t="s">
        <v>26576</v>
      </c>
      <c r="B26461" s="364">
        <v>47</v>
      </c>
    </row>
    <row r="26462" spans="1:2">
      <c r="A26462" s="362" t="s">
        <v>26577</v>
      </c>
      <c r="B26462" s="364">
        <v>112.33</v>
      </c>
    </row>
    <row r="26463" spans="1:2">
      <c r="A26463" s="362" t="s">
        <v>26578</v>
      </c>
      <c r="B26463" s="364">
        <v>94.92</v>
      </c>
    </row>
    <row r="26464" spans="1:2">
      <c r="A26464" s="362" t="s">
        <v>26579</v>
      </c>
      <c r="B26464" s="364">
        <v>54.75</v>
      </c>
    </row>
    <row r="26465" spans="1:2">
      <c r="A26465" s="362" t="s">
        <v>26580</v>
      </c>
      <c r="B26465" s="364">
        <v>711.99</v>
      </c>
    </row>
    <row r="26466" spans="1:2">
      <c r="A26466" s="362" t="s">
        <v>26581</v>
      </c>
      <c r="B26466" s="364">
        <v>790.46</v>
      </c>
    </row>
    <row r="26467" spans="1:2">
      <c r="A26467" s="362" t="s">
        <v>26582</v>
      </c>
      <c r="B26467" s="364">
        <v>222.01</v>
      </c>
    </row>
    <row r="26468" spans="1:2">
      <c r="A26468" s="362" t="s">
        <v>26583</v>
      </c>
      <c r="B26468" s="364">
        <v>4.63</v>
      </c>
    </row>
    <row r="26469" spans="1:2">
      <c r="A26469" s="362" t="s">
        <v>26584</v>
      </c>
      <c r="B26469" s="364">
        <v>8.6999999999999993</v>
      </c>
    </row>
    <row r="26470" spans="1:2">
      <c r="A26470" s="362" t="s">
        <v>26585</v>
      </c>
      <c r="B26470" s="364">
        <v>14.26</v>
      </c>
    </row>
    <row r="26471" spans="1:2">
      <c r="A26471" s="362" t="s">
        <v>26586</v>
      </c>
      <c r="B26471" s="364">
        <v>15.26</v>
      </c>
    </row>
    <row r="26472" spans="1:2">
      <c r="A26472" s="362" t="s">
        <v>26587</v>
      </c>
      <c r="B26472" s="364">
        <v>12.68</v>
      </c>
    </row>
    <row r="26473" spans="1:2">
      <c r="A26473" s="362" t="s">
        <v>26588</v>
      </c>
      <c r="B26473" s="364">
        <v>20.69</v>
      </c>
    </row>
    <row r="26474" spans="1:2">
      <c r="A26474" s="362" t="s">
        <v>26589</v>
      </c>
      <c r="B26474" s="364">
        <v>25.37</v>
      </c>
    </row>
    <row r="26475" spans="1:2">
      <c r="A26475" s="362" t="s">
        <v>26590</v>
      </c>
      <c r="B26475" s="364">
        <v>70.45</v>
      </c>
    </row>
    <row r="26476" spans="1:2">
      <c r="A26476" s="362" t="s">
        <v>26591</v>
      </c>
      <c r="B26476" s="364">
        <v>109.42</v>
      </c>
    </row>
    <row r="26477" spans="1:2">
      <c r="A26477" s="362" t="s">
        <v>26592</v>
      </c>
      <c r="B26477" s="364">
        <v>50.41</v>
      </c>
    </row>
    <row r="26478" spans="1:2">
      <c r="A26478" s="362" t="s">
        <v>26593</v>
      </c>
      <c r="B26478" s="364">
        <v>68.900000000000006</v>
      </c>
    </row>
    <row r="26479" spans="1:2">
      <c r="A26479" s="362" t="s">
        <v>26594</v>
      </c>
      <c r="B26479" s="364">
        <v>64.489999999999995</v>
      </c>
    </row>
    <row r="26480" spans="1:2">
      <c r="A26480" s="362" t="s">
        <v>26595</v>
      </c>
      <c r="B26480" s="364">
        <v>210.18</v>
      </c>
    </row>
    <row r="26481" spans="1:2">
      <c r="A26481" s="362" t="s">
        <v>26596</v>
      </c>
      <c r="B26481" s="364">
        <v>213.75</v>
      </c>
    </row>
    <row r="26482" spans="1:2">
      <c r="A26482" s="362" t="s">
        <v>26597</v>
      </c>
      <c r="B26482" s="364">
        <v>323.98</v>
      </c>
    </row>
    <row r="26483" spans="1:2">
      <c r="A26483" s="362" t="s">
        <v>26598</v>
      </c>
      <c r="B26483" s="364">
        <v>353.19</v>
      </c>
    </row>
    <row r="26484" spans="1:2">
      <c r="A26484" s="362" t="s">
        <v>26599</v>
      </c>
      <c r="B26484" s="364">
        <v>358.72</v>
      </c>
    </row>
    <row r="26485" spans="1:2">
      <c r="A26485" s="362" t="s">
        <v>26600</v>
      </c>
      <c r="B26485" s="364">
        <v>492.04</v>
      </c>
    </row>
    <row r="26486" spans="1:2">
      <c r="A26486" s="362" t="s">
        <v>26601</v>
      </c>
      <c r="B26486" s="364">
        <v>166.83</v>
      </c>
    </row>
    <row r="26487" spans="1:2">
      <c r="A26487" s="362" t="s">
        <v>26602</v>
      </c>
      <c r="B26487" s="364">
        <v>166.83</v>
      </c>
    </row>
    <row r="26488" spans="1:2">
      <c r="A26488" s="362" t="s">
        <v>26603</v>
      </c>
      <c r="B26488" s="364">
        <v>200.93</v>
      </c>
    </row>
    <row r="26489" spans="1:2">
      <c r="A26489" s="362" t="s">
        <v>26604</v>
      </c>
      <c r="B26489" s="364">
        <v>14.19</v>
      </c>
    </row>
    <row r="26490" spans="1:2">
      <c r="A26490" s="362" t="s">
        <v>26605</v>
      </c>
      <c r="B26490" s="364">
        <v>15.66</v>
      </c>
    </row>
    <row r="26491" spans="1:2">
      <c r="A26491" s="362" t="s">
        <v>26606</v>
      </c>
      <c r="B26491" s="364">
        <v>52.87</v>
      </c>
    </row>
    <row r="26492" spans="1:2">
      <c r="A26492" s="362" t="s">
        <v>26607</v>
      </c>
      <c r="B26492" s="364">
        <v>77.489999999999995</v>
      </c>
    </row>
    <row r="26493" spans="1:2">
      <c r="A26493" s="362" t="s">
        <v>26608</v>
      </c>
      <c r="B26493" s="364">
        <v>14.19</v>
      </c>
    </row>
    <row r="26494" spans="1:2">
      <c r="A26494" s="362" t="s">
        <v>26609</v>
      </c>
      <c r="B26494" s="364">
        <v>17.260000000000002</v>
      </c>
    </row>
    <row r="26495" spans="1:2">
      <c r="A26495" s="362" t="s">
        <v>26610</v>
      </c>
      <c r="B26495" s="364">
        <v>30.5</v>
      </c>
    </row>
    <row r="26496" spans="1:2">
      <c r="A26496" s="362" t="s">
        <v>26611</v>
      </c>
      <c r="B26496" s="364">
        <v>41.04</v>
      </c>
    </row>
    <row r="26497" spans="1:2">
      <c r="A26497" s="362" t="s">
        <v>26612</v>
      </c>
      <c r="B26497" s="364">
        <v>43.82</v>
      </c>
    </row>
    <row r="26498" spans="1:2">
      <c r="A26498" s="362" t="s">
        <v>26613</v>
      </c>
      <c r="B26498" s="364">
        <v>49.35</v>
      </c>
    </row>
    <row r="26499" spans="1:2">
      <c r="A26499" s="362" t="s">
        <v>26614</v>
      </c>
      <c r="B26499" s="364">
        <v>50.89</v>
      </c>
    </row>
    <row r="26500" spans="1:2">
      <c r="A26500" s="362" t="s">
        <v>26615</v>
      </c>
      <c r="B26500" s="364">
        <v>64.680000000000007</v>
      </c>
    </row>
    <row r="26501" spans="1:2">
      <c r="A26501" s="362" t="s">
        <v>26616</v>
      </c>
      <c r="B26501" s="364">
        <v>12.37</v>
      </c>
    </row>
    <row r="26502" spans="1:2">
      <c r="A26502" s="362" t="s">
        <v>26617</v>
      </c>
      <c r="B26502" s="364">
        <v>15.66</v>
      </c>
    </row>
    <row r="26503" spans="1:2">
      <c r="A26503" s="362" t="s">
        <v>26618</v>
      </c>
      <c r="B26503" s="364">
        <v>7.99</v>
      </c>
    </row>
    <row r="26504" spans="1:2">
      <c r="A26504" s="362" t="s">
        <v>26619</v>
      </c>
      <c r="B26504" s="364">
        <v>7.32</v>
      </c>
    </row>
    <row r="26505" spans="1:2">
      <c r="A26505" s="362" t="s">
        <v>26620</v>
      </c>
      <c r="B26505" s="364">
        <v>206.64</v>
      </c>
    </row>
    <row r="26506" spans="1:2">
      <c r="A26506" s="362" t="s">
        <v>26621</v>
      </c>
      <c r="B26506" s="364">
        <v>3.15</v>
      </c>
    </row>
    <row r="26507" spans="1:2">
      <c r="A26507" s="362" t="s">
        <v>26622</v>
      </c>
      <c r="B26507" s="364">
        <v>4.66</v>
      </c>
    </row>
    <row r="26508" spans="1:2">
      <c r="A26508" s="362" t="s">
        <v>26623</v>
      </c>
      <c r="B26508" s="364">
        <v>7.6</v>
      </c>
    </row>
    <row r="26509" spans="1:2">
      <c r="A26509" s="362" t="s">
        <v>26624</v>
      </c>
      <c r="B26509" s="364">
        <v>17.13</v>
      </c>
    </row>
    <row r="26510" spans="1:2">
      <c r="A26510" s="362" t="s">
        <v>26625</v>
      </c>
      <c r="B26510" s="364">
        <v>22.96</v>
      </c>
    </row>
    <row r="26511" spans="1:2">
      <c r="A26511" s="362" t="s">
        <v>26626</v>
      </c>
      <c r="B26511" s="364">
        <v>40.53</v>
      </c>
    </row>
    <row r="26512" spans="1:2">
      <c r="A26512" s="362" t="s">
        <v>26627</v>
      </c>
      <c r="B26512" s="364">
        <v>84.65</v>
      </c>
    </row>
    <row r="26513" spans="1:2">
      <c r="A26513" s="362" t="s">
        <v>26628</v>
      </c>
      <c r="B26513" s="364">
        <v>129.13</v>
      </c>
    </row>
    <row r="26514" spans="1:2">
      <c r="A26514" s="362" t="s">
        <v>26629</v>
      </c>
      <c r="B26514" s="364">
        <v>15.99</v>
      </c>
    </row>
    <row r="26515" spans="1:2">
      <c r="A26515" s="362" t="s">
        <v>26630</v>
      </c>
      <c r="B26515" s="364">
        <v>3.51</v>
      </c>
    </row>
    <row r="26516" spans="1:2">
      <c r="A26516" s="362" t="s">
        <v>26631</v>
      </c>
      <c r="B26516" s="364">
        <v>35.299999999999997</v>
      </c>
    </row>
    <row r="26517" spans="1:2">
      <c r="A26517" s="362" t="s">
        <v>26632</v>
      </c>
      <c r="B26517" s="364">
        <v>31.39</v>
      </c>
    </row>
    <row r="26518" spans="1:2">
      <c r="A26518" s="362" t="s">
        <v>26633</v>
      </c>
      <c r="B26518" s="364">
        <v>4.37</v>
      </c>
    </row>
    <row r="26519" spans="1:2">
      <c r="A26519" s="362" t="s">
        <v>26634</v>
      </c>
      <c r="B26519" s="364">
        <v>76.77</v>
      </c>
    </row>
    <row r="26520" spans="1:2">
      <c r="A26520" s="362" t="s">
        <v>26635</v>
      </c>
      <c r="B26520" s="364">
        <v>5.63</v>
      </c>
    </row>
    <row r="26521" spans="1:2">
      <c r="A26521" s="362" t="s">
        <v>26636</v>
      </c>
      <c r="B26521" s="364">
        <v>13.87</v>
      </c>
    </row>
    <row r="26522" spans="1:2">
      <c r="A26522" s="362" t="s">
        <v>26637</v>
      </c>
      <c r="B26522" s="364">
        <v>12.48</v>
      </c>
    </row>
    <row r="26523" spans="1:2">
      <c r="A26523" s="362" t="s">
        <v>26638</v>
      </c>
      <c r="B26523" s="364">
        <v>15.6</v>
      </c>
    </row>
    <row r="26524" spans="1:2">
      <c r="A26524" s="362" t="s">
        <v>26639</v>
      </c>
      <c r="B26524" s="364">
        <v>24.06</v>
      </c>
    </row>
    <row r="26525" spans="1:2">
      <c r="A26525" s="362" t="s">
        <v>26640</v>
      </c>
      <c r="B26525" s="364">
        <v>4.21</v>
      </c>
    </row>
    <row r="26526" spans="1:2">
      <c r="A26526" s="362" t="s">
        <v>26641</v>
      </c>
      <c r="B26526" s="364">
        <v>6.58</v>
      </c>
    </row>
    <row r="26527" spans="1:2">
      <c r="A26527" s="362" t="s">
        <v>26642</v>
      </c>
      <c r="B26527" s="364">
        <v>6.66</v>
      </c>
    </row>
    <row r="26528" spans="1:2">
      <c r="A26528" s="362" t="s">
        <v>26643</v>
      </c>
      <c r="B26528" s="364">
        <v>15.26</v>
      </c>
    </row>
    <row r="26529" spans="1:2">
      <c r="A26529" s="362" t="s">
        <v>26644</v>
      </c>
      <c r="B26529" s="364">
        <v>41.65</v>
      </c>
    </row>
    <row r="26530" spans="1:2">
      <c r="A26530" s="362" t="s">
        <v>26645</v>
      </c>
      <c r="B26530" s="364">
        <v>60.77</v>
      </c>
    </row>
    <row r="26531" spans="1:2">
      <c r="A26531" s="362" t="s">
        <v>26646</v>
      </c>
      <c r="B26531" s="364">
        <v>64.69</v>
      </c>
    </row>
    <row r="26532" spans="1:2">
      <c r="A26532" s="362" t="s">
        <v>26647</v>
      </c>
      <c r="B26532" s="364">
        <v>32.020000000000003</v>
      </c>
    </row>
    <row r="26533" spans="1:2">
      <c r="A26533" s="362" t="s">
        <v>26648</v>
      </c>
      <c r="B26533" s="364">
        <v>15.95</v>
      </c>
    </row>
    <row r="26534" spans="1:2">
      <c r="A26534" s="362" t="s">
        <v>26649</v>
      </c>
      <c r="B26534" s="364">
        <v>16.97</v>
      </c>
    </row>
    <row r="26535" spans="1:2">
      <c r="A26535" s="362" t="s">
        <v>26650</v>
      </c>
      <c r="B26535" s="364">
        <v>19.09</v>
      </c>
    </row>
    <row r="26536" spans="1:2">
      <c r="A26536" s="362" t="s">
        <v>26651</v>
      </c>
      <c r="B26536" s="364">
        <v>27.45</v>
      </c>
    </row>
    <row r="26537" spans="1:2">
      <c r="A26537" s="362" t="s">
        <v>26652</v>
      </c>
      <c r="B26537" s="364">
        <v>29.65</v>
      </c>
    </row>
    <row r="26538" spans="1:2">
      <c r="A26538" s="362" t="s">
        <v>26653</v>
      </c>
      <c r="B26538" s="364">
        <v>16.010000000000002</v>
      </c>
    </row>
    <row r="26539" spans="1:2">
      <c r="A26539" s="362" t="s">
        <v>26654</v>
      </c>
      <c r="B26539" s="364">
        <v>18.010000000000002</v>
      </c>
    </row>
    <row r="26540" spans="1:2">
      <c r="A26540" s="362" t="s">
        <v>26655</v>
      </c>
      <c r="B26540" s="364">
        <v>18.78</v>
      </c>
    </row>
    <row r="26541" spans="1:2">
      <c r="A26541" s="362" t="s">
        <v>26656</v>
      </c>
      <c r="B26541" s="364">
        <v>30.72</v>
      </c>
    </row>
    <row r="26542" spans="1:2">
      <c r="A26542" s="362" t="s">
        <v>26657</v>
      </c>
      <c r="B26542" s="364">
        <v>49.91</v>
      </c>
    </row>
    <row r="26543" spans="1:2">
      <c r="A26543" s="362" t="s">
        <v>26658</v>
      </c>
      <c r="B26543" s="364">
        <v>49.6</v>
      </c>
    </row>
    <row r="26544" spans="1:2">
      <c r="A26544" s="362" t="s">
        <v>26659</v>
      </c>
      <c r="B26544" s="364">
        <v>16.54</v>
      </c>
    </row>
    <row r="26545" spans="1:2">
      <c r="A26545" s="362" t="s">
        <v>26660</v>
      </c>
      <c r="B26545" s="364">
        <v>15.8</v>
      </c>
    </row>
    <row r="26546" spans="1:2">
      <c r="A26546" s="362" t="s">
        <v>26661</v>
      </c>
      <c r="B26546" s="364">
        <v>16.53</v>
      </c>
    </row>
    <row r="26547" spans="1:2">
      <c r="A26547" s="362" t="s">
        <v>26662</v>
      </c>
      <c r="B26547" s="364">
        <v>3.35</v>
      </c>
    </row>
    <row r="26548" spans="1:2">
      <c r="A26548" s="362" t="s">
        <v>26663</v>
      </c>
      <c r="B26548" s="364">
        <v>7.35</v>
      </c>
    </row>
    <row r="26549" spans="1:2">
      <c r="A26549" s="362" t="s">
        <v>26664</v>
      </c>
      <c r="B26549" s="364">
        <v>14.41</v>
      </c>
    </row>
    <row r="26550" spans="1:2">
      <c r="A26550" s="362" t="s">
        <v>26665</v>
      </c>
      <c r="B26550" s="364">
        <v>14.67</v>
      </c>
    </row>
    <row r="26551" spans="1:2">
      <c r="A26551" s="362" t="s">
        <v>26666</v>
      </c>
      <c r="B26551" s="364">
        <v>237.74</v>
      </c>
    </row>
    <row r="26552" spans="1:2">
      <c r="A26552" s="362" t="s">
        <v>26667</v>
      </c>
      <c r="B26552" s="364">
        <v>1.34</v>
      </c>
    </row>
    <row r="26553" spans="1:2">
      <c r="A26553" s="362" t="s">
        <v>26668</v>
      </c>
      <c r="B26553" s="364">
        <v>1.76</v>
      </c>
    </row>
    <row r="26554" spans="1:2">
      <c r="A26554" s="362" t="s">
        <v>26669</v>
      </c>
      <c r="B26554" s="364">
        <v>5.86</v>
      </c>
    </row>
    <row r="26555" spans="1:2">
      <c r="A26555" s="362" t="s">
        <v>26670</v>
      </c>
      <c r="B26555" s="364">
        <v>12.83</v>
      </c>
    </row>
    <row r="26556" spans="1:2">
      <c r="A26556" s="362" t="s">
        <v>26671</v>
      </c>
      <c r="B26556" s="364">
        <v>42.73</v>
      </c>
    </row>
    <row r="26557" spans="1:2">
      <c r="A26557" s="362" t="s">
        <v>26672</v>
      </c>
      <c r="B26557" s="364">
        <v>85.48</v>
      </c>
    </row>
    <row r="26558" spans="1:2">
      <c r="A26558" s="362" t="s">
        <v>26673</v>
      </c>
      <c r="B26558" s="364">
        <v>140.18</v>
      </c>
    </row>
    <row r="26559" spans="1:2">
      <c r="A26559" s="362" t="s">
        <v>26674</v>
      </c>
      <c r="B26559" s="364">
        <v>14.34</v>
      </c>
    </row>
    <row r="26560" spans="1:2">
      <c r="A26560" s="362" t="s">
        <v>26675</v>
      </c>
      <c r="B26560" s="364">
        <v>95.29</v>
      </c>
    </row>
    <row r="26561" spans="1:2">
      <c r="A26561" s="362" t="s">
        <v>26676</v>
      </c>
      <c r="B26561" s="364">
        <v>73.45</v>
      </c>
    </row>
    <row r="26562" spans="1:2">
      <c r="A26562" s="362" t="s">
        <v>26677</v>
      </c>
      <c r="B26562" s="364">
        <v>22.69</v>
      </c>
    </row>
    <row r="26563" spans="1:2">
      <c r="A26563" s="362" t="s">
        <v>26678</v>
      </c>
      <c r="B26563" s="364">
        <v>45.58</v>
      </c>
    </row>
    <row r="26564" spans="1:2">
      <c r="A26564" s="362" t="s">
        <v>26679</v>
      </c>
      <c r="B26564" s="364">
        <v>270.57</v>
      </c>
    </row>
    <row r="26565" spans="1:2">
      <c r="A26565" s="362" t="s">
        <v>26680</v>
      </c>
      <c r="B26565" s="364">
        <v>145.22999999999999</v>
      </c>
    </row>
    <row r="26566" spans="1:2">
      <c r="A26566" s="362" t="s">
        <v>26681</v>
      </c>
      <c r="B26566" s="364">
        <v>29.71</v>
      </c>
    </row>
    <row r="26567" spans="1:2">
      <c r="A26567" s="362" t="s">
        <v>26682</v>
      </c>
      <c r="B26567" s="364">
        <v>427.69</v>
      </c>
    </row>
    <row r="26568" spans="1:2">
      <c r="A26568" s="362" t="s">
        <v>26683</v>
      </c>
      <c r="B26568" s="364">
        <v>685.6</v>
      </c>
    </row>
    <row r="26569" spans="1:2">
      <c r="A26569" s="362" t="s">
        <v>26684</v>
      </c>
      <c r="B26569" s="364">
        <v>149.33000000000001</v>
      </c>
    </row>
    <row r="26570" spans="1:2">
      <c r="A26570" s="362" t="s">
        <v>26685</v>
      </c>
      <c r="B26570" s="364">
        <v>114.6</v>
      </c>
    </row>
    <row r="26571" spans="1:2">
      <c r="A26571" s="362" t="s">
        <v>26686</v>
      </c>
      <c r="B26571" s="364">
        <v>36.869999999999997</v>
      </c>
    </row>
    <row r="26572" spans="1:2">
      <c r="A26572" s="362" t="s">
        <v>26687</v>
      </c>
      <c r="B26572" s="364">
        <v>74.61</v>
      </c>
    </row>
    <row r="26573" spans="1:2">
      <c r="A26573" s="362" t="s">
        <v>26688</v>
      </c>
      <c r="B26573" s="364">
        <v>479.08</v>
      </c>
    </row>
    <row r="26574" spans="1:2">
      <c r="A26574" s="362" t="s">
        <v>26689</v>
      </c>
      <c r="B26574" s="364">
        <v>245.34</v>
      </c>
    </row>
    <row r="26575" spans="1:2">
      <c r="A26575" s="362" t="s">
        <v>26690</v>
      </c>
      <c r="B26575" s="364">
        <v>47.5</v>
      </c>
    </row>
    <row r="26576" spans="1:2">
      <c r="A26576" s="362" t="s">
        <v>26691</v>
      </c>
      <c r="B26576" s="364">
        <v>783.77</v>
      </c>
    </row>
    <row r="26577" spans="1:2">
      <c r="A26577" s="362" t="s">
        <v>26692</v>
      </c>
      <c r="B26577" s="364">
        <v>19.350000000000001</v>
      </c>
    </row>
    <row r="26578" spans="1:2">
      <c r="A26578" s="362" t="s">
        <v>26693</v>
      </c>
      <c r="B26578" s="364">
        <v>23.18</v>
      </c>
    </row>
    <row r="26579" spans="1:2">
      <c r="A26579" s="362" t="s">
        <v>26694</v>
      </c>
      <c r="B26579" s="364">
        <v>39.340000000000003</v>
      </c>
    </row>
    <row r="26580" spans="1:2">
      <c r="A26580" s="362" t="s">
        <v>26695</v>
      </c>
      <c r="B26580" s="364">
        <v>58.89</v>
      </c>
    </row>
    <row r="26581" spans="1:2">
      <c r="A26581" s="362" t="s">
        <v>26696</v>
      </c>
      <c r="B26581" s="364">
        <v>40.31</v>
      </c>
    </row>
    <row r="26582" spans="1:2">
      <c r="A26582" s="362" t="s">
        <v>26697</v>
      </c>
      <c r="B26582" s="364">
        <v>141.36000000000001</v>
      </c>
    </row>
    <row r="26583" spans="1:2">
      <c r="A26583" s="362" t="s">
        <v>26698</v>
      </c>
      <c r="B26583" s="364">
        <v>30.51</v>
      </c>
    </row>
    <row r="26584" spans="1:2">
      <c r="A26584" s="362" t="s">
        <v>26699</v>
      </c>
      <c r="B26584" s="364">
        <v>66.72</v>
      </c>
    </row>
    <row r="26585" spans="1:2">
      <c r="A26585" s="362" t="s">
        <v>26700</v>
      </c>
      <c r="B26585" s="364">
        <v>54.26</v>
      </c>
    </row>
    <row r="26586" spans="1:2">
      <c r="A26586" s="362" t="s">
        <v>26701</v>
      </c>
      <c r="B26586" s="364">
        <v>47.95</v>
      </c>
    </row>
    <row r="26587" spans="1:2">
      <c r="A26587" s="362" t="s">
        <v>26702</v>
      </c>
      <c r="B26587" s="364">
        <v>88.12</v>
      </c>
    </row>
    <row r="26588" spans="1:2">
      <c r="A26588" s="362" t="s">
        <v>26703</v>
      </c>
      <c r="B26588" s="364">
        <v>130.72</v>
      </c>
    </row>
    <row r="26589" spans="1:2">
      <c r="A26589" s="362" t="s">
        <v>26704</v>
      </c>
      <c r="B26589" s="364">
        <v>31.43</v>
      </c>
    </row>
    <row r="26590" spans="1:2">
      <c r="A26590" s="362" t="s">
        <v>26705</v>
      </c>
      <c r="B26590" s="364">
        <v>76.7</v>
      </c>
    </row>
    <row r="26591" spans="1:2">
      <c r="A26591" s="362" t="s">
        <v>26706</v>
      </c>
      <c r="B26591" s="364">
        <v>208.29</v>
      </c>
    </row>
    <row r="26592" spans="1:2">
      <c r="A26592" s="362" t="s">
        <v>26707</v>
      </c>
      <c r="B26592" s="364">
        <v>170.22</v>
      </c>
    </row>
    <row r="26593" spans="1:2">
      <c r="A26593" s="362" t="s">
        <v>26708</v>
      </c>
      <c r="B26593" s="364">
        <v>546.69000000000005</v>
      </c>
    </row>
    <row r="26594" spans="1:2">
      <c r="A26594" s="362" t="s">
        <v>26709</v>
      </c>
      <c r="B26594" s="364">
        <v>243.75</v>
      </c>
    </row>
    <row r="26595" spans="1:2">
      <c r="A26595" s="362" t="s">
        <v>26710</v>
      </c>
      <c r="B26595" s="364">
        <v>817.61</v>
      </c>
    </row>
    <row r="26596" spans="1:2">
      <c r="A26596" s="362" t="s">
        <v>26711</v>
      </c>
      <c r="B26596" s="367">
        <v>2350.23</v>
      </c>
    </row>
    <row r="26597" spans="1:2">
      <c r="A26597" s="362" t="s">
        <v>26712</v>
      </c>
      <c r="B26597" s="367">
        <v>2925.26</v>
      </c>
    </row>
    <row r="26598" spans="1:2">
      <c r="A26598" s="362" t="s">
        <v>26713</v>
      </c>
      <c r="B26598" s="364">
        <v>56.25</v>
      </c>
    </row>
    <row r="26599" spans="1:2">
      <c r="A26599" s="362" t="s">
        <v>26714</v>
      </c>
      <c r="B26599" s="364">
        <v>17.940000000000001</v>
      </c>
    </row>
    <row r="26600" spans="1:2">
      <c r="A26600" s="362" t="s">
        <v>26715</v>
      </c>
      <c r="B26600" s="367">
        <v>3153.98</v>
      </c>
    </row>
    <row r="26601" spans="1:2">
      <c r="A26601" s="362" t="s">
        <v>26716</v>
      </c>
      <c r="B26601" s="364">
        <v>39.32</v>
      </c>
    </row>
    <row r="26602" spans="1:2">
      <c r="A26602" s="362" t="s">
        <v>26717</v>
      </c>
      <c r="B26602" s="367">
        <v>6909.79</v>
      </c>
    </row>
    <row r="26603" spans="1:2">
      <c r="A26603" s="362" t="s">
        <v>26718</v>
      </c>
      <c r="B26603" s="364">
        <v>38.61</v>
      </c>
    </row>
    <row r="26604" spans="1:2">
      <c r="A26604" s="362" t="s">
        <v>26719</v>
      </c>
      <c r="B26604" s="367">
        <v>6786.12</v>
      </c>
    </row>
    <row r="26605" spans="1:2">
      <c r="A26605" s="362" t="s">
        <v>26720</v>
      </c>
      <c r="B26605" s="364">
        <v>31.48</v>
      </c>
    </row>
    <row r="26606" spans="1:2">
      <c r="A26606" s="362" t="s">
        <v>26721</v>
      </c>
      <c r="B26606" s="367">
        <v>5531.31</v>
      </c>
    </row>
    <row r="26607" spans="1:2">
      <c r="A26607" s="362" t="s">
        <v>26722</v>
      </c>
      <c r="B26607" s="364">
        <v>80.95</v>
      </c>
    </row>
    <row r="26608" spans="1:2">
      <c r="A26608" s="362" t="s">
        <v>26723</v>
      </c>
      <c r="B26608" s="364">
        <v>5.35</v>
      </c>
    </row>
    <row r="26609" spans="1:2">
      <c r="A26609" s="362" t="s">
        <v>26724</v>
      </c>
      <c r="B26609" s="364">
        <v>8.77</v>
      </c>
    </row>
    <row r="26610" spans="1:2">
      <c r="A26610" s="362" t="s">
        <v>26725</v>
      </c>
      <c r="B26610" s="364">
        <v>4.3499999999999996</v>
      </c>
    </row>
    <row r="26611" spans="1:2">
      <c r="A26611" s="362" t="s">
        <v>26726</v>
      </c>
      <c r="B26611" s="364">
        <v>2.31</v>
      </c>
    </row>
    <row r="26612" spans="1:2">
      <c r="A26612" s="362" t="s">
        <v>26727</v>
      </c>
      <c r="B26612" s="364">
        <v>3.39</v>
      </c>
    </row>
    <row r="26613" spans="1:2">
      <c r="A26613" s="362" t="s">
        <v>26728</v>
      </c>
      <c r="B26613" s="364">
        <v>24.76</v>
      </c>
    </row>
    <row r="26614" spans="1:2">
      <c r="A26614" s="362" t="s">
        <v>26729</v>
      </c>
      <c r="B26614" s="364">
        <v>13.91</v>
      </c>
    </row>
    <row r="26615" spans="1:2">
      <c r="A26615" s="362" t="s">
        <v>26730</v>
      </c>
      <c r="B26615" s="364">
        <v>20.75</v>
      </c>
    </row>
    <row r="26616" spans="1:2">
      <c r="A26616" s="362" t="s">
        <v>26731</v>
      </c>
      <c r="B26616" s="364">
        <v>26.64</v>
      </c>
    </row>
    <row r="26617" spans="1:2">
      <c r="A26617" s="362" t="s">
        <v>26732</v>
      </c>
      <c r="B26617" s="364">
        <v>30.54</v>
      </c>
    </row>
    <row r="26618" spans="1:2">
      <c r="A26618" s="362" t="s">
        <v>26733</v>
      </c>
      <c r="B26618" s="364">
        <v>38.22</v>
      </c>
    </row>
    <row r="26619" spans="1:2">
      <c r="A26619" s="362" t="s">
        <v>26734</v>
      </c>
      <c r="B26619" s="364">
        <v>54.7</v>
      </c>
    </row>
    <row r="26620" spans="1:2">
      <c r="A26620" s="362" t="s">
        <v>26735</v>
      </c>
      <c r="B26620" s="364">
        <v>11.54</v>
      </c>
    </row>
    <row r="26621" spans="1:2">
      <c r="A26621" s="362" t="s">
        <v>26736</v>
      </c>
      <c r="B26621" s="364">
        <v>17.87</v>
      </c>
    </row>
    <row r="26622" spans="1:2">
      <c r="A26622" s="362" t="s">
        <v>26737</v>
      </c>
      <c r="B26622" s="364">
        <v>17.190000000000001</v>
      </c>
    </row>
    <row r="26623" spans="1:2">
      <c r="A26623" s="362" t="s">
        <v>26738</v>
      </c>
      <c r="B26623" s="364">
        <v>13.87</v>
      </c>
    </row>
    <row r="26624" spans="1:2">
      <c r="A26624" s="362" t="s">
        <v>26739</v>
      </c>
      <c r="B26624" s="364">
        <v>38.78</v>
      </c>
    </row>
    <row r="26625" spans="1:2">
      <c r="A26625" s="362" t="s">
        <v>26740</v>
      </c>
      <c r="B26625" s="364">
        <v>22.28</v>
      </c>
    </row>
    <row r="26626" spans="1:2">
      <c r="A26626" s="362" t="s">
        <v>26741</v>
      </c>
      <c r="B26626" s="364">
        <v>33.61</v>
      </c>
    </row>
    <row r="26627" spans="1:2">
      <c r="A26627" s="362" t="s">
        <v>26742</v>
      </c>
      <c r="B26627" s="364">
        <v>57</v>
      </c>
    </row>
    <row r="26628" spans="1:2">
      <c r="A26628" s="362" t="s">
        <v>26743</v>
      </c>
      <c r="B26628" s="364">
        <v>36.450000000000003</v>
      </c>
    </row>
    <row r="26629" spans="1:2">
      <c r="A26629" s="362" t="s">
        <v>26744</v>
      </c>
      <c r="B26629" s="364">
        <v>89.2</v>
      </c>
    </row>
    <row r="26630" spans="1:2">
      <c r="A26630" s="362" t="s">
        <v>26745</v>
      </c>
      <c r="B26630" s="364">
        <v>155.15</v>
      </c>
    </row>
    <row r="26631" spans="1:2">
      <c r="A26631" s="362" t="s">
        <v>26746</v>
      </c>
      <c r="B26631" s="364">
        <v>39.880000000000003</v>
      </c>
    </row>
    <row r="26632" spans="1:2">
      <c r="A26632" s="362" t="s">
        <v>26747</v>
      </c>
      <c r="B26632" s="364">
        <v>69.16</v>
      </c>
    </row>
    <row r="26633" spans="1:2">
      <c r="A26633" s="362" t="s">
        <v>26748</v>
      </c>
      <c r="B26633" s="364">
        <v>19.45</v>
      </c>
    </row>
    <row r="26634" spans="1:2">
      <c r="A26634" s="362" t="s">
        <v>26749</v>
      </c>
      <c r="B26634" s="364">
        <v>64.38</v>
      </c>
    </row>
    <row r="26635" spans="1:2">
      <c r="A26635" s="362" t="s">
        <v>26750</v>
      </c>
      <c r="B26635" s="364">
        <v>12.82</v>
      </c>
    </row>
    <row r="26636" spans="1:2">
      <c r="A26636" s="362" t="s">
        <v>26751</v>
      </c>
      <c r="B26636" s="367">
        <v>1315.67</v>
      </c>
    </row>
    <row r="26637" spans="1:2">
      <c r="A26637" s="362" t="s">
        <v>26752</v>
      </c>
      <c r="B26637" s="364">
        <v>8.01</v>
      </c>
    </row>
    <row r="26638" spans="1:2">
      <c r="A26638" s="362" t="s">
        <v>26753</v>
      </c>
      <c r="B26638" s="364">
        <v>3.1</v>
      </c>
    </row>
    <row r="26639" spans="1:2">
      <c r="A26639" s="362" t="s">
        <v>26754</v>
      </c>
      <c r="B26639" s="364">
        <v>2.83</v>
      </c>
    </row>
    <row r="26640" spans="1:2">
      <c r="A26640" s="362" t="s">
        <v>26755</v>
      </c>
      <c r="B26640" s="364">
        <v>3.87</v>
      </c>
    </row>
    <row r="26641" spans="1:2">
      <c r="A26641" s="362" t="s">
        <v>26756</v>
      </c>
      <c r="B26641" s="364">
        <v>3.74</v>
      </c>
    </row>
    <row r="26642" spans="1:2">
      <c r="A26642" s="362" t="s">
        <v>26757</v>
      </c>
      <c r="B26642" s="367">
        <v>2420</v>
      </c>
    </row>
    <row r="26643" spans="1:2">
      <c r="A26643" s="362" t="s">
        <v>26758</v>
      </c>
      <c r="B26643" s="364">
        <v>2.73</v>
      </c>
    </row>
    <row r="26644" spans="1:2">
      <c r="A26644" s="362" t="s">
        <v>26759</v>
      </c>
      <c r="B26644" s="364">
        <v>2.61</v>
      </c>
    </row>
    <row r="26645" spans="1:2">
      <c r="A26645" s="362" t="s">
        <v>26760</v>
      </c>
      <c r="B26645" s="364">
        <v>45.08</v>
      </c>
    </row>
    <row r="26646" spans="1:2">
      <c r="A26646" s="362" t="s">
        <v>26761</v>
      </c>
      <c r="B26646" s="364">
        <v>162.55000000000001</v>
      </c>
    </row>
    <row r="26647" spans="1:2">
      <c r="A26647" s="362" t="s">
        <v>26762</v>
      </c>
      <c r="B26647" s="364">
        <v>241.96</v>
      </c>
    </row>
    <row r="26648" spans="1:2">
      <c r="A26648" s="362" t="s">
        <v>26763</v>
      </c>
      <c r="B26648" s="364">
        <v>305.04000000000002</v>
      </c>
    </row>
    <row r="26649" spans="1:2">
      <c r="A26649" s="362" t="s">
        <v>26764</v>
      </c>
      <c r="B26649" s="364">
        <v>185.05</v>
      </c>
    </row>
    <row r="26650" spans="1:2">
      <c r="A26650" s="362" t="s">
        <v>26765</v>
      </c>
      <c r="B26650" s="364">
        <v>341.97</v>
      </c>
    </row>
    <row r="26651" spans="1:2">
      <c r="A26651" s="362" t="s">
        <v>26766</v>
      </c>
      <c r="B26651" s="364">
        <v>404.88</v>
      </c>
    </row>
    <row r="26652" spans="1:2">
      <c r="A26652" s="362" t="s">
        <v>26767</v>
      </c>
      <c r="B26652" s="364">
        <v>13.52</v>
      </c>
    </row>
    <row r="26653" spans="1:2">
      <c r="A26653" s="362" t="s">
        <v>26768</v>
      </c>
      <c r="B26653" s="364">
        <v>21.63</v>
      </c>
    </row>
    <row r="26654" spans="1:2">
      <c r="A26654" s="362" t="s">
        <v>26769</v>
      </c>
      <c r="B26654" s="364">
        <v>19.84</v>
      </c>
    </row>
    <row r="26655" spans="1:2">
      <c r="A26655" s="362" t="s">
        <v>26770</v>
      </c>
      <c r="B26655" s="364">
        <v>58.25</v>
      </c>
    </row>
    <row r="26656" spans="1:2">
      <c r="A26656" s="362" t="s">
        <v>26771</v>
      </c>
      <c r="B26656" s="364">
        <v>63.45</v>
      </c>
    </row>
    <row r="26657" spans="1:2">
      <c r="A26657" s="362" t="s">
        <v>26772</v>
      </c>
      <c r="B26657" s="364">
        <v>29.25</v>
      </c>
    </row>
    <row r="26658" spans="1:2">
      <c r="A26658" s="362" t="s">
        <v>26773</v>
      </c>
      <c r="B26658" s="364">
        <v>123.47</v>
      </c>
    </row>
    <row r="26659" spans="1:2">
      <c r="A26659" s="362" t="s">
        <v>26774</v>
      </c>
      <c r="B26659" s="364">
        <v>110.62</v>
      </c>
    </row>
    <row r="26660" spans="1:2">
      <c r="A26660" s="362" t="s">
        <v>26775</v>
      </c>
      <c r="B26660" s="364">
        <v>124.54</v>
      </c>
    </row>
    <row r="26661" spans="1:2">
      <c r="A26661" s="362" t="s">
        <v>26776</v>
      </c>
      <c r="B26661" s="364">
        <v>144.72999999999999</v>
      </c>
    </row>
    <row r="26662" spans="1:2">
      <c r="A26662" s="362" t="s">
        <v>26777</v>
      </c>
      <c r="B26662" s="364">
        <v>204.34</v>
      </c>
    </row>
    <row r="26663" spans="1:2">
      <c r="A26663" s="362" t="s">
        <v>26778</v>
      </c>
      <c r="B26663" s="364">
        <v>40.11</v>
      </c>
    </row>
    <row r="26664" spans="1:2">
      <c r="A26664" s="362" t="s">
        <v>26779</v>
      </c>
      <c r="B26664" s="364">
        <v>131.26</v>
      </c>
    </row>
    <row r="26665" spans="1:2">
      <c r="A26665" s="362" t="s">
        <v>26780</v>
      </c>
      <c r="B26665" s="364">
        <v>146.28</v>
      </c>
    </row>
    <row r="26666" spans="1:2">
      <c r="A26666" s="362" t="s">
        <v>26781</v>
      </c>
      <c r="B26666" s="364">
        <v>220.73</v>
      </c>
    </row>
    <row r="26667" spans="1:2">
      <c r="A26667" s="362" t="s">
        <v>26782</v>
      </c>
      <c r="B26667" s="364">
        <v>268.91000000000003</v>
      </c>
    </row>
    <row r="26668" spans="1:2">
      <c r="A26668" s="362" t="s">
        <v>26783</v>
      </c>
      <c r="B26668" s="364">
        <v>288.33999999999997</v>
      </c>
    </row>
    <row r="26669" spans="1:2">
      <c r="A26669" s="362" t="s">
        <v>26784</v>
      </c>
      <c r="B26669" s="364">
        <v>307.7</v>
      </c>
    </row>
    <row r="26670" spans="1:2">
      <c r="A26670" s="362" t="s">
        <v>26785</v>
      </c>
      <c r="B26670" s="364">
        <v>350.25</v>
      </c>
    </row>
    <row r="26671" spans="1:2">
      <c r="A26671" s="362" t="s">
        <v>26786</v>
      </c>
      <c r="B26671" s="364">
        <v>384.84</v>
      </c>
    </row>
    <row r="26672" spans="1:2">
      <c r="A26672" s="362" t="s">
        <v>26787</v>
      </c>
      <c r="B26672" s="364">
        <v>243.93</v>
      </c>
    </row>
    <row r="26673" spans="1:2">
      <c r="A26673" s="362" t="s">
        <v>26788</v>
      </c>
      <c r="B26673" s="364">
        <v>406.1</v>
      </c>
    </row>
    <row r="26674" spans="1:2">
      <c r="A26674" s="362" t="s">
        <v>26789</v>
      </c>
      <c r="B26674" s="364">
        <v>576.09</v>
      </c>
    </row>
    <row r="26675" spans="1:2">
      <c r="A26675" s="362" t="s">
        <v>26790</v>
      </c>
      <c r="B26675" s="364">
        <v>711.13</v>
      </c>
    </row>
    <row r="26676" spans="1:2">
      <c r="A26676" s="362" t="s">
        <v>26791</v>
      </c>
      <c r="B26676" s="364">
        <v>795.14</v>
      </c>
    </row>
    <row r="26677" spans="1:2">
      <c r="A26677" s="362" t="s">
        <v>26792</v>
      </c>
      <c r="B26677" s="364">
        <v>912.16</v>
      </c>
    </row>
    <row r="26678" spans="1:2">
      <c r="A26678" s="362" t="s">
        <v>26793</v>
      </c>
      <c r="B26678" s="364">
        <v>201.15</v>
      </c>
    </row>
    <row r="26679" spans="1:2">
      <c r="A26679" s="362" t="s">
        <v>26794</v>
      </c>
      <c r="B26679" s="364">
        <v>57.56</v>
      </c>
    </row>
    <row r="26680" spans="1:2">
      <c r="A26680" s="362" t="s">
        <v>26795</v>
      </c>
      <c r="B26680" s="364">
        <v>226.5</v>
      </c>
    </row>
    <row r="26681" spans="1:2">
      <c r="A26681" s="362" t="s">
        <v>26796</v>
      </c>
      <c r="B26681" s="364">
        <v>184.79</v>
      </c>
    </row>
    <row r="26682" spans="1:2">
      <c r="A26682" s="362" t="s">
        <v>26797</v>
      </c>
      <c r="B26682" s="364">
        <v>190.82</v>
      </c>
    </row>
    <row r="26683" spans="1:2">
      <c r="A26683" s="362" t="s">
        <v>26798</v>
      </c>
      <c r="B26683" s="364">
        <v>197.05</v>
      </c>
    </row>
    <row r="26684" spans="1:2">
      <c r="A26684" s="362" t="s">
        <v>26799</v>
      </c>
      <c r="B26684" s="364">
        <v>60.15</v>
      </c>
    </row>
    <row r="26685" spans="1:2">
      <c r="A26685" s="362" t="s">
        <v>26800</v>
      </c>
      <c r="B26685" s="364">
        <v>553.22</v>
      </c>
    </row>
    <row r="26686" spans="1:2">
      <c r="A26686" s="362" t="s">
        <v>26801</v>
      </c>
      <c r="B26686" s="364">
        <v>698.91</v>
      </c>
    </row>
    <row r="26687" spans="1:2">
      <c r="A26687" s="362" t="s">
        <v>26802</v>
      </c>
      <c r="B26687" s="364">
        <v>44.3</v>
      </c>
    </row>
    <row r="26688" spans="1:2">
      <c r="A26688" s="362" t="s">
        <v>26803</v>
      </c>
      <c r="B26688" s="367">
        <v>4337.26</v>
      </c>
    </row>
    <row r="26689" spans="1:2">
      <c r="A26689" s="362" t="s">
        <v>26804</v>
      </c>
      <c r="B26689" s="364">
        <v>24.69</v>
      </c>
    </row>
    <row r="26690" spans="1:2">
      <c r="A26690" s="362" t="s">
        <v>26805</v>
      </c>
      <c r="B26690" s="364">
        <v>1.67</v>
      </c>
    </row>
    <row r="26691" spans="1:2">
      <c r="A26691" s="362" t="s">
        <v>26806</v>
      </c>
      <c r="B26691" s="364">
        <v>11.6</v>
      </c>
    </row>
    <row r="26692" spans="1:2">
      <c r="A26692" s="362" t="s">
        <v>26807</v>
      </c>
      <c r="B26692" s="364">
        <v>1.98</v>
      </c>
    </row>
    <row r="26693" spans="1:2">
      <c r="A26693" s="362" t="s">
        <v>26808</v>
      </c>
      <c r="B26693" s="364">
        <v>1</v>
      </c>
    </row>
    <row r="26694" spans="1:2">
      <c r="A26694" s="362" t="s">
        <v>26809</v>
      </c>
      <c r="B26694" s="364">
        <v>2.74</v>
      </c>
    </row>
    <row r="26695" spans="1:2">
      <c r="A26695" s="362" t="s">
        <v>26810</v>
      </c>
      <c r="B26695" s="364">
        <v>3.09</v>
      </c>
    </row>
    <row r="26696" spans="1:2">
      <c r="A26696" s="362" t="s">
        <v>26811</v>
      </c>
      <c r="B26696" s="364">
        <v>1.3</v>
      </c>
    </row>
    <row r="26697" spans="1:2">
      <c r="A26697" s="362" t="s">
        <v>26812</v>
      </c>
      <c r="B26697" s="364">
        <v>5.37</v>
      </c>
    </row>
    <row r="26698" spans="1:2">
      <c r="A26698" s="362" t="s">
        <v>26813</v>
      </c>
      <c r="B26698" s="364">
        <v>1.54</v>
      </c>
    </row>
    <row r="26699" spans="1:2">
      <c r="A26699" s="362" t="s">
        <v>26814</v>
      </c>
      <c r="B26699" s="364">
        <v>6.7</v>
      </c>
    </row>
    <row r="26700" spans="1:2">
      <c r="A26700" s="362" t="s">
        <v>26815</v>
      </c>
      <c r="B26700" s="364">
        <v>8.25</v>
      </c>
    </row>
    <row r="26701" spans="1:2">
      <c r="A26701" s="362" t="s">
        <v>26816</v>
      </c>
      <c r="B26701" s="364">
        <v>18.21</v>
      </c>
    </row>
    <row r="26702" spans="1:2">
      <c r="A26702" s="362" t="s">
        <v>26817</v>
      </c>
      <c r="B26702" s="364">
        <v>7.11</v>
      </c>
    </row>
    <row r="26703" spans="1:2">
      <c r="A26703" s="362" t="s">
        <v>26818</v>
      </c>
      <c r="B26703" s="364">
        <v>11.82</v>
      </c>
    </row>
    <row r="26704" spans="1:2">
      <c r="A26704" s="362" t="s">
        <v>26819</v>
      </c>
      <c r="B26704" s="364">
        <v>25.57</v>
      </c>
    </row>
    <row r="26705" spans="1:2">
      <c r="A26705" s="362" t="s">
        <v>26820</v>
      </c>
      <c r="B26705" s="364">
        <v>134</v>
      </c>
    </row>
    <row r="26706" spans="1:2">
      <c r="A26706" s="362" t="s">
        <v>26821</v>
      </c>
      <c r="B26706" s="364">
        <v>26.09</v>
      </c>
    </row>
    <row r="26707" spans="1:2">
      <c r="A26707" s="362" t="s">
        <v>26822</v>
      </c>
      <c r="B26707" s="364">
        <v>27.73</v>
      </c>
    </row>
    <row r="26708" spans="1:2">
      <c r="A26708" s="362" t="s">
        <v>26823</v>
      </c>
      <c r="B26708" s="364">
        <v>5.37</v>
      </c>
    </row>
    <row r="26709" spans="1:2">
      <c r="A26709" s="362" t="s">
        <v>26824</v>
      </c>
      <c r="B26709" s="364">
        <v>28.52</v>
      </c>
    </row>
    <row r="26710" spans="1:2">
      <c r="A26710" s="362" t="s">
        <v>26825</v>
      </c>
      <c r="B26710" s="364">
        <v>37.630000000000003</v>
      </c>
    </row>
    <row r="26711" spans="1:2">
      <c r="A26711" s="362" t="s">
        <v>26826</v>
      </c>
      <c r="B26711" s="364">
        <v>38.04</v>
      </c>
    </row>
    <row r="26712" spans="1:2">
      <c r="A26712" s="362" t="s">
        <v>26827</v>
      </c>
      <c r="B26712" s="364">
        <v>6.79</v>
      </c>
    </row>
    <row r="26713" spans="1:2">
      <c r="A26713" s="362" t="s">
        <v>26828</v>
      </c>
      <c r="B26713" s="364">
        <v>54.76</v>
      </c>
    </row>
    <row r="26714" spans="1:2">
      <c r="A26714" s="362" t="s">
        <v>26829</v>
      </c>
      <c r="B26714" s="364">
        <v>6.92</v>
      </c>
    </row>
    <row r="26715" spans="1:2">
      <c r="A26715" s="362" t="s">
        <v>26830</v>
      </c>
      <c r="B26715" s="364">
        <v>65.709999999999994</v>
      </c>
    </row>
    <row r="26716" spans="1:2">
      <c r="A26716" s="362" t="s">
        <v>26831</v>
      </c>
      <c r="B26716" s="364">
        <v>9.5</v>
      </c>
    </row>
    <row r="26717" spans="1:2">
      <c r="A26717" s="362" t="s">
        <v>26832</v>
      </c>
      <c r="B26717" s="364">
        <v>5.47</v>
      </c>
    </row>
    <row r="26718" spans="1:2">
      <c r="A26718" s="362" t="s">
        <v>26833</v>
      </c>
      <c r="B26718" s="364">
        <v>9.7899999999999991</v>
      </c>
    </row>
    <row r="26719" spans="1:2">
      <c r="A26719" s="362" t="s">
        <v>26834</v>
      </c>
      <c r="B26719" s="364">
        <v>110.88</v>
      </c>
    </row>
    <row r="26720" spans="1:2">
      <c r="A26720" s="362" t="s">
        <v>26835</v>
      </c>
      <c r="B26720" s="364">
        <v>17.25</v>
      </c>
    </row>
    <row r="26721" spans="1:2">
      <c r="A26721" s="362" t="s">
        <v>26836</v>
      </c>
      <c r="B26721" s="364">
        <v>22.84</v>
      </c>
    </row>
    <row r="26722" spans="1:2">
      <c r="A26722" s="362" t="s">
        <v>26837</v>
      </c>
      <c r="B26722" s="364">
        <v>909.39</v>
      </c>
    </row>
    <row r="26723" spans="1:2">
      <c r="A26723" s="362" t="s">
        <v>26838</v>
      </c>
      <c r="B26723" s="367">
        <v>1276.3399999999999</v>
      </c>
    </row>
    <row r="26724" spans="1:2">
      <c r="A26724" s="362" t="s">
        <v>26839</v>
      </c>
      <c r="B26724" s="364">
        <v>0.48</v>
      </c>
    </row>
    <row r="26725" spans="1:2">
      <c r="A26725" s="362" t="s">
        <v>26840</v>
      </c>
      <c r="B26725" s="364">
        <v>102.85</v>
      </c>
    </row>
    <row r="26726" spans="1:2">
      <c r="A26726" s="362" t="s">
        <v>26841</v>
      </c>
      <c r="B26726" s="364">
        <v>17.48</v>
      </c>
    </row>
    <row r="26727" spans="1:2">
      <c r="A26727" s="362" t="s">
        <v>26842</v>
      </c>
      <c r="B26727" s="364">
        <v>1.91</v>
      </c>
    </row>
    <row r="26728" spans="1:2">
      <c r="A26728" s="362" t="s">
        <v>26843</v>
      </c>
      <c r="B26728" s="364">
        <v>1.69</v>
      </c>
    </row>
    <row r="26729" spans="1:2">
      <c r="A26729" s="362" t="s">
        <v>26844</v>
      </c>
      <c r="B26729" s="364">
        <v>1.68</v>
      </c>
    </row>
    <row r="26730" spans="1:2">
      <c r="A26730" s="362" t="s">
        <v>26845</v>
      </c>
      <c r="B26730" s="364">
        <v>0.68</v>
      </c>
    </row>
    <row r="26731" spans="1:2">
      <c r="A26731" s="362" t="s">
        <v>26846</v>
      </c>
      <c r="B26731" s="364">
        <v>2.94</v>
      </c>
    </row>
    <row r="26732" spans="1:2">
      <c r="A26732" s="362" t="s">
        <v>26847</v>
      </c>
      <c r="B26732" s="364">
        <v>5.62</v>
      </c>
    </row>
    <row r="26733" spans="1:2">
      <c r="A26733" s="362" t="s">
        <v>26848</v>
      </c>
      <c r="B26733" s="364">
        <v>67.69</v>
      </c>
    </row>
    <row r="26734" spans="1:2">
      <c r="A26734" s="362" t="s">
        <v>26849</v>
      </c>
      <c r="B26734" s="364">
        <v>556.78</v>
      </c>
    </row>
    <row r="26735" spans="1:2">
      <c r="A26735" s="362" t="s">
        <v>26850</v>
      </c>
      <c r="B26735" s="364">
        <v>64.69</v>
      </c>
    </row>
    <row r="26736" spans="1:2">
      <c r="A26736" s="362" t="s">
        <v>26851</v>
      </c>
      <c r="B26736" s="364">
        <v>20.51</v>
      </c>
    </row>
    <row r="26737" spans="1:2">
      <c r="A26737" s="362" t="s">
        <v>26852</v>
      </c>
      <c r="B26737" s="364">
        <v>29.19</v>
      </c>
    </row>
    <row r="26738" spans="1:2">
      <c r="A26738" s="362" t="s">
        <v>26853</v>
      </c>
      <c r="B26738" s="364">
        <v>18.149999999999999</v>
      </c>
    </row>
    <row r="26739" spans="1:2">
      <c r="A26739" s="362" t="s">
        <v>26854</v>
      </c>
      <c r="B26739" s="364">
        <v>18.97</v>
      </c>
    </row>
    <row r="26740" spans="1:2">
      <c r="A26740" s="362" t="s">
        <v>26855</v>
      </c>
      <c r="B26740" s="364">
        <v>20.71</v>
      </c>
    </row>
    <row r="26741" spans="1:2">
      <c r="A26741" s="362" t="s">
        <v>26856</v>
      </c>
      <c r="B26741" s="364">
        <v>11.85</v>
      </c>
    </row>
    <row r="26742" spans="1:2">
      <c r="A26742" s="362" t="s">
        <v>26857</v>
      </c>
      <c r="B26742" s="364">
        <v>81.23</v>
      </c>
    </row>
    <row r="26743" spans="1:2">
      <c r="A26743" s="362" t="s">
        <v>26858</v>
      </c>
      <c r="B26743" s="364">
        <v>86.5</v>
      </c>
    </row>
    <row r="26744" spans="1:2">
      <c r="A26744" s="362" t="s">
        <v>26859</v>
      </c>
      <c r="B26744" s="364">
        <v>44.74</v>
      </c>
    </row>
    <row r="26745" spans="1:2">
      <c r="A26745" s="362" t="s">
        <v>26860</v>
      </c>
      <c r="B26745" s="364">
        <v>42.28</v>
      </c>
    </row>
    <row r="26746" spans="1:2">
      <c r="A26746" s="362" t="s">
        <v>26861</v>
      </c>
      <c r="B26746" s="364">
        <v>43.31</v>
      </c>
    </row>
    <row r="26747" spans="1:2">
      <c r="A26747" s="362" t="s">
        <v>26862</v>
      </c>
      <c r="B26747" s="364">
        <v>41.93</v>
      </c>
    </row>
    <row r="26748" spans="1:2">
      <c r="A26748" s="362" t="s">
        <v>26863</v>
      </c>
      <c r="B26748" s="364">
        <v>46.39</v>
      </c>
    </row>
    <row r="26749" spans="1:2">
      <c r="A26749" s="362" t="s">
        <v>26864</v>
      </c>
      <c r="B26749" s="364">
        <v>51.19</v>
      </c>
    </row>
    <row r="26750" spans="1:2">
      <c r="A26750" s="362" t="s">
        <v>26865</v>
      </c>
      <c r="B26750" s="364">
        <v>42.5</v>
      </c>
    </row>
    <row r="26751" spans="1:2">
      <c r="A26751" s="362" t="s">
        <v>26866</v>
      </c>
      <c r="B26751" s="364">
        <v>34.32</v>
      </c>
    </row>
    <row r="26752" spans="1:2">
      <c r="A26752" s="362" t="s">
        <v>26867</v>
      </c>
      <c r="B26752" s="364">
        <v>31.17</v>
      </c>
    </row>
    <row r="26753" spans="1:2">
      <c r="A26753" s="362" t="s">
        <v>26868</v>
      </c>
      <c r="B26753" s="364">
        <v>30.08</v>
      </c>
    </row>
    <row r="26754" spans="1:2">
      <c r="A26754" s="362" t="s">
        <v>26869</v>
      </c>
      <c r="B26754" s="364">
        <v>11.79</v>
      </c>
    </row>
    <row r="26755" spans="1:2">
      <c r="A26755" s="362" t="s">
        <v>26870</v>
      </c>
      <c r="B26755" s="364">
        <v>28.28</v>
      </c>
    </row>
    <row r="26756" spans="1:2">
      <c r="A26756" s="362" t="s">
        <v>26871</v>
      </c>
      <c r="B26756" s="364">
        <v>18.510000000000002</v>
      </c>
    </row>
    <row r="26757" spans="1:2">
      <c r="A26757" s="362" t="s">
        <v>26872</v>
      </c>
      <c r="B26757" s="364">
        <v>34.47</v>
      </c>
    </row>
    <row r="26758" spans="1:2">
      <c r="A26758" s="362" t="s">
        <v>26873</v>
      </c>
      <c r="B26758" s="364">
        <v>2.27</v>
      </c>
    </row>
    <row r="26759" spans="1:2">
      <c r="A26759" s="362" t="s">
        <v>26874</v>
      </c>
      <c r="B26759" s="364">
        <v>40.82</v>
      </c>
    </row>
    <row r="26760" spans="1:2">
      <c r="A26760" s="362" t="s">
        <v>26875</v>
      </c>
      <c r="B26760" s="364">
        <v>5.81</v>
      </c>
    </row>
    <row r="26761" spans="1:2">
      <c r="A26761" s="362" t="s">
        <v>26876</v>
      </c>
      <c r="B26761" s="364">
        <v>62.06</v>
      </c>
    </row>
    <row r="26762" spans="1:2">
      <c r="A26762" s="362" t="s">
        <v>26877</v>
      </c>
      <c r="B26762" s="364">
        <v>58.25</v>
      </c>
    </row>
    <row r="26763" spans="1:2">
      <c r="A26763" s="362" t="s">
        <v>26878</v>
      </c>
      <c r="B26763" s="364">
        <v>49.19</v>
      </c>
    </row>
    <row r="26764" spans="1:2">
      <c r="A26764" s="362" t="s">
        <v>26879</v>
      </c>
      <c r="B26764" s="364">
        <v>46.35</v>
      </c>
    </row>
    <row r="26765" spans="1:2">
      <c r="A26765" s="362" t="s">
        <v>26880</v>
      </c>
      <c r="B26765" s="364">
        <v>11.91</v>
      </c>
    </row>
    <row r="26766" spans="1:2">
      <c r="A26766" s="362" t="s">
        <v>26881</v>
      </c>
      <c r="B26766" s="364">
        <v>16.91</v>
      </c>
    </row>
    <row r="26767" spans="1:2">
      <c r="A26767" s="362" t="s">
        <v>26882</v>
      </c>
      <c r="B26767" s="364">
        <v>17.87</v>
      </c>
    </row>
    <row r="26768" spans="1:2">
      <c r="A26768" s="362" t="s">
        <v>26883</v>
      </c>
      <c r="B26768" s="364">
        <v>22.02</v>
      </c>
    </row>
    <row r="26769" spans="1:2">
      <c r="A26769" s="362" t="s">
        <v>26884</v>
      </c>
      <c r="B26769" s="364">
        <v>35</v>
      </c>
    </row>
    <row r="26770" spans="1:2">
      <c r="A26770" s="362" t="s">
        <v>26885</v>
      </c>
      <c r="B26770" s="364">
        <v>38.86</v>
      </c>
    </row>
    <row r="26771" spans="1:2">
      <c r="A26771" s="362" t="s">
        <v>26886</v>
      </c>
      <c r="B26771" s="364">
        <v>8.5</v>
      </c>
    </row>
    <row r="26772" spans="1:2">
      <c r="A26772" s="362" t="s">
        <v>26887</v>
      </c>
      <c r="B26772" s="364">
        <v>9.99</v>
      </c>
    </row>
    <row r="26773" spans="1:2">
      <c r="A26773" s="362" t="s">
        <v>26888</v>
      </c>
      <c r="B26773" s="364">
        <v>15.23</v>
      </c>
    </row>
    <row r="26774" spans="1:2">
      <c r="A26774" s="362" t="s">
        <v>26889</v>
      </c>
      <c r="B26774" s="364">
        <v>17.3</v>
      </c>
    </row>
    <row r="26775" spans="1:2">
      <c r="A26775" s="362" t="s">
        <v>26890</v>
      </c>
      <c r="B26775" s="364">
        <v>10.87</v>
      </c>
    </row>
    <row r="26776" spans="1:2">
      <c r="A26776" s="362" t="s">
        <v>26891</v>
      </c>
      <c r="B26776" s="364">
        <v>19.399999999999999</v>
      </c>
    </row>
    <row r="26777" spans="1:2">
      <c r="A26777" s="362" t="s">
        <v>26892</v>
      </c>
      <c r="B26777" s="364">
        <v>22.72</v>
      </c>
    </row>
    <row r="26778" spans="1:2">
      <c r="A26778" s="362" t="s">
        <v>26893</v>
      </c>
      <c r="B26778" s="367">
        <v>3991.76</v>
      </c>
    </row>
    <row r="26779" spans="1:2">
      <c r="A26779" s="362" t="s">
        <v>26894</v>
      </c>
      <c r="B26779" s="364">
        <v>131.47</v>
      </c>
    </row>
    <row r="26780" spans="1:2">
      <c r="A26780" s="362" t="s">
        <v>26895</v>
      </c>
      <c r="B26780" s="364">
        <v>158.1</v>
      </c>
    </row>
    <row r="26781" spans="1:2">
      <c r="A26781" s="362" t="s">
        <v>26896</v>
      </c>
      <c r="B26781" s="364">
        <v>345.24</v>
      </c>
    </row>
    <row r="26782" spans="1:2">
      <c r="A26782" s="362" t="s">
        <v>26897</v>
      </c>
      <c r="B26782" s="364">
        <v>283.25</v>
      </c>
    </row>
    <row r="26783" spans="1:2">
      <c r="A26783" s="362" t="s">
        <v>26898</v>
      </c>
      <c r="B26783" s="364">
        <v>68.459999999999994</v>
      </c>
    </row>
    <row r="26784" spans="1:2">
      <c r="A26784" s="362" t="s">
        <v>26899</v>
      </c>
      <c r="B26784" s="364">
        <v>73.930000000000007</v>
      </c>
    </row>
    <row r="26785" spans="1:2">
      <c r="A26785" s="362" t="s">
        <v>26900</v>
      </c>
      <c r="B26785" s="364">
        <v>166.31</v>
      </c>
    </row>
    <row r="26786" spans="1:2">
      <c r="A26786" s="362" t="s">
        <v>26901</v>
      </c>
      <c r="B26786" s="364">
        <v>442.96</v>
      </c>
    </row>
    <row r="26787" spans="1:2">
      <c r="A26787" s="362" t="s">
        <v>26902</v>
      </c>
      <c r="B26787" s="364">
        <v>103.26</v>
      </c>
    </row>
    <row r="26788" spans="1:2">
      <c r="A26788" s="362" t="s">
        <v>26903</v>
      </c>
      <c r="B26788" s="364">
        <v>188.78</v>
      </c>
    </row>
    <row r="26789" spans="1:2">
      <c r="A26789" s="362" t="s">
        <v>26904</v>
      </c>
      <c r="B26789" s="364">
        <v>121.45</v>
      </c>
    </row>
    <row r="26790" spans="1:2">
      <c r="A26790" s="362" t="s">
        <v>26905</v>
      </c>
      <c r="B26790" s="364">
        <v>219.68</v>
      </c>
    </row>
    <row r="26791" spans="1:2">
      <c r="A26791" s="362" t="s">
        <v>26906</v>
      </c>
      <c r="B26791" s="367">
        <v>1458.99</v>
      </c>
    </row>
    <row r="26792" spans="1:2">
      <c r="A26792" s="362" t="s">
        <v>26907</v>
      </c>
      <c r="B26792" s="364">
        <v>47.9</v>
      </c>
    </row>
    <row r="26793" spans="1:2">
      <c r="A26793" s="362" t="s">
        <v>26908</v>
      </c>
      <c r="B26793" s="364">
        <v>30.56</v>
      </c>
    </row>
    <row r="26794" spans="1:2">
      <c r="A26794" s="362" t="s">
        <v>26909</v>
      </c>
      <c r="B26794" s="364">
        <v>25.93</v>
      </c>
    </row>
    <row r="26795" spans="1:2">
      <c r="A26795" s="362" t="s">
        <v>26910</v>
      </c>
      <c r="B26795" s="364">
        <v>162.41</v>
      </c>
    </row>
    <row r="26796" spans="1:2">
      <c r="A26796" s="362" t="s">
        <v>26911</v>
      </c>
      <c r="B26796" s="364">
        <v>62.38</v>
      </c>
    </row>
    <row r="26797" spans="1:2">
      <c r="A26797" s="362" t="s">
        <v>26912</v>
      </c>
      <c r="B26797" s="364">
        <v>93.63</v>
      </c>
    </row>
    <row r="26798" spans="1:2">
      <c r="A26798" s="362" t="s">
        <v>26913</v>
      </c>
      <c r="B26798" s="367">
        <v>1183.8399999999999</v>
      </c>
    </row>
    <row r="26799" spans="1:2">
      <c r="A26799" s="362" t="s">
        <v>26914</v>
      </c>
      <c r="B26799" s="364">
        <v>98.37</v>
      </c>
    </row>
    <row r="26800" spans="1:2">
      <c r="A26800" s="362" t="s">
        <v>26915</v>
      </c>
      <c r="B26800" s="364">
        <v>124.61</v>
      </c>
    </row>
    <row r="26801" spans="1:2">
      <c r="A26801" s="362" t="s">
        <v>26916</v>
      </c>
      <c r="B26801" s="364">
        <v>82.95</v>
      </c>
    </row>
    <row r="26802" spans="1:2">
      <c r="A26802" s="362" t="s">
        <v>26917</v>
      </c>
      <c r="B26802" s="364">
        <v>39.340000000000003</v>
      </c>
    </row>
    <row r="26803" spans="1:2">
      <c r="A26803" s="362" t="s">
        <v>26918</v>
      </c>
      <c r="B26803" s="364">
        <v>33.31</v>
      </c>
    </row>
    <row r="26804" spans="1:2">
      <c r="A26804" s="362" t="s">
        <v>26919</v>
      </c>
      <c r="B26804" s="364">
        <v>48.42</v>
      </c>
    </row>
    <row r="26805" spans="1:2">
      <c r="A26805" s="362" t="s">
        <v>26920</v>
      </c>
      <c r="B26805" s="364">
        <v>83.21</v>
      </c>
    </row>
    <row r="26806" spans="1:2">
      <c r="A26806" s="362" t="s">
        <v>26921</v>
      </c>
      <c r="B26806" s="364">
        <v>63.02</v>
      </c>
    </row>
    <row r="26807" spans="1:2">
      <c r="A26807" s="362" t="s">
        <v>26922</v>
      </c>
      <c r="B26807" s="364">
        <v>55.97</v>
      </c>
    </row>
    <row r="26808" spans="1:2">
      <c r="A26808" s="362" t="s">
        <v>26923</v>
      </c>
      <c r="B26808" s="364">
        <v>42.9</v>
      </c>
    </row>
    <row r="26809" spans="1:2">
      <c r="A26809" s="362" t="s">
        <v>26924</v>
      </c>
      <c r="B26809" s="364">
        <v>18.07</v>
      </c>
    </row>
    <row r="26810" spans="1:2">
      <c r="A26810" s="362" t="s">
        <v>26925</v>
      </c>
      <c r="B26810" s="364">
        <v>44.51</v>
      </c>
    </row>
    <row r="26811" spans="1:2">
      <c r="A26811" s="362" t="s">
        <v>26926</v>
      </c>
      <c r="B26811" s="364">
        <v>26.78</v>
      </c>
    </row>
    <row r="26812" spans="1:2">
      <c r="A26812" s="362" t="s">
        <v>26927</v>
      </c>
      <c r="B26812" s="367">
        <v>111789.4</v>
      </c>
    </row>
    <row r="26813" spans="1:2">
      <c r="A26813" s="362" t="s">
        <v>26928</v>
      </c>
      <c r="B26813" s="367">
        <v>17280.25</v>
      </c>
    </row>
    <row r="26814" spans="1:2">
      <c r="A26814" s="362" t="s">
        <v>26929</v>
      </c>
      <c r="B26814" s="367">
        <v>7926.72</v>
      </c>
    </row>
    <row r="26815" spans="1:2">
      <c r="A26815" s="362" t="s">
        <v>26930</v>
      </c>
      <c r="B26815" s="367">
        <v>21794.51</v>
      </c>
    </row>
    <row r="26816" spans="1:2">
      <c r="A26816" s="362" t="s">
        <v>26931</v>
      </c>
      <c r="B26816" s="367">
        <v>141353.81</v>
      </c>
    </row>
    <row r="26817" spans="1:2">
      <c r="A26817" s="362" t="s">
        <v>26932</v>
      </c>
      <c r="B26817" s="367">
        <v>30574.49</v>
      </c>
    </row>
    <row r="26818" spans="1:2">
      <c r="A26818" s="362" t="s">
        <v>26933</v>
      </c>
      <c r="B26818" s="367">
        <v>9681.92</v>
      </c>
    </row>
    <row r="26819" spans="1:2">
      <c r="A26819" s="362" t="s">
        <v>26934</v>
      </c>
      <c r="B26819" s="367">
        <v>35670.239999999998</v>
      </c>
    </row>
    <row r="26820" spans="1:2">
      <c r="A26820" s="362" t="s">
        <v>26935</v>
      </c>
      <c r="B26820" s="367">
        <v>10814.31</v>
      </c>
    </row>
    <row r="26821" spans="1:2">
      <c r="A26821" s="362" t="s">
        <v>26936</v>
      </c>
      <c r="B26821" s="367">
        <v>58208.17</v>
      </c>
    </row>
    <row r="26822" spans="1:2">
      <c r="A26822" s="362" t="s">
        <v>26937</v>
      </c>
      <c r="B26822" s="367">
        <v>13985</v>
      </c>
    </row>
    <row r="26823" spans="1:2">
      <c r="A26823" s="362" t="s">
        <v>26938</v>
      </c>
      <c r="B26823" s="367">
        <v>79842.45</v>
      </c>
    </row>
    <row r="26824" spans="1:2">
      <c r="A26824" s="362" t="s">
        <v>26939</v>
      </c>
      <c r="B26824" s="364">
        <v>1</v>
      </c>
    </row>
    <row r="26825" spans="1:2">
      <c r="A26825" s="362" t="s">
        <v>26940</v>
      </c>
      <c r="B26825" s="364">
        <v>189.44</v>
      </c>
    </row>
    <row r="26826" spans="1:2">
      <c r="A26826" s="362" t="s">
        <v>26941</v>
      </c>
      <c r="B26826" s="367">
        <v>1049541.24</v>
      </c>
    </row>
    <row r="26827" spans="1:2">
      <c r="A26827" s="362" t="s">
        <v>26942</v>
      </c>
      <c r="B26827" s="367">
        <v>4323740.6500000004</v>
      </c>
    </row>
    <row r="26828" spans="1:2">
      <c r="A26828" s="362" t="s">
        <v>26943</v>
      </c>
      <c r="B26828" s="367">
        <v>1018208.4</v>
      </c>
    </row>
    <row r="26829" spans="1:2">
      <c r="A26829" s="362" t="s">
        <v>26944</v>
      </c>
      <c r="B26829" s="367">
        <v>1320000</v>
      </c>
    </row>
    <row r="26830" spans="1:2">
      <c r="A26830" s="362" t="s">
        <v>26945</v>
      </c>
      <c r="B26830" s="367">
        <v>1311926.48</v>
      </c>
    </row>
    <row r="26831" spans="1:2">
      <c r="A26831" s="362" t="s">
        <v>26946</v>
      </c>
      <c r="B26831" s="367">
        <v>4323740.6500000004</v>
      </c>
    </row>
    <row r="26832" spans="1:2">
      <c r="A26832" s="362" t="s">
        <v>26947</v>
      </c>
      <c r="B26832" s="367">
        <v>1944557.73</v>
      </c>
    </row>
    <row r="26833" spans="1:2">
      <c r="A26833" s="362" t="s">
        <v>26948</v>
      </c>
      <c r="B26833" s="367">
        <v>1065688</v>
      </c>
    </row>
    <row r="26834" spans="1:2">
      <c r="A26834" s="362" t="s">
        <v>26949</v>
      </c>
      <c r="B26834" s="367">
        <v>292037.36</v>
      </c>
    </row>
    <row r="26835" spans="1:2">
      <c r="A26835" s="362" t="s">
        <v>26950</v>
      </c>
      <c r="B26835" s="367">
        <v>338392.5</v>
      </c>
    </row>
    <row r="26836" spans="1:2">
      <c r="A26836" s="362" t="s">
        <v>26951</v>
      </c>
      <c r="B26836" s="367">
        <v>99663.53</v>
      </c>
    </row>
    <row r="26837" spans="1:2">
      <c r="A26837" s="362" t="s">
        <v>26952</v>
      </c>
      <c r="B26837" s="367">
        <v>161619.49</v>
      </c>
    </row>
    <row r="26838" spans="1:2">
      <c r="A26838" s="362" t="s">
        <v>26953</v>
      </c>
      <c r="B26838" s="367">
        <v>248000</v>
      </c>
    </row>
    <row r="26839" spans="1:2">
      <c r="A26839" s="362" t="s">
        <v>26954</v>
      </c>
      <c r="B26839" s="367">
        <v>238902.78</v>
      </c>
    </row>
    <row r="26840" spans="1:2">
      <c r="A26840" s="362" t="s">
        <v>26955</v>
      </c>
      <c r="B26840" s="367">
        <v>266542.03999999998</v>
      </c>
    </row>
    <row r="26841" spans="1:2">
      <c r="A26841" s="362" t="s">
        <v>26956</v>
      </c>
      <c r="B26841" s="364">
        <v>35.61</v>
      </c>
    </row>
    <row r="26842" spans="1:2">
      <c r="A26842" s="362" t="s">
        <v>26957</v>
      </c>
      <c r="B26842" s="364">
        <v>184.47</v>
      </c>
    </row>
    <row r="26843" spans="1:2">
      <c r="A26843" s="362" t="s">
        <v>26958</v>
      </c>
      <c r="B26843" s="364">
        <v>8.7200000000000006</v>
      </c>
    </row>
    <row r="26844" spans="1:2">
      <c r="A26844" s="362" t="s">
        <v>26959</v>
      </c>
      <c r="B26844" s="364">
        <v>23.5</v>
      </c>
    </row>
    <row r="26845" spans="1:2">
      <c r="A26845" s="362" t="s">
        <v>26960</v>
      </c>
      <c r="B26845" s="364">
        <v>48.09</v>
      </c>
    </row>
    <row r="26846" spans="1:2">
      <c r="A26846" s="362" t="s">
        <v>26961</v>
      </c>
      <c r="B26846" s="364">
        <v>9.43</v>
      </c>
    </row>
    <row r="26847" spans="1:2">
      <c r="A26847" s="362" t="s">
        <v>26962</v>
      </c>
      <c r="B26847" s="364">
        <v>656.3</v>
      </c>
    </row>
    <row r="26848" spans="1:2">
      <c r="A26848" s="362" t="s">
        <v>26963</v>
      </c>
      <c r="B26848" s="364">
        <v>2</v>
      </c>
    </row>
    <row r="26849" spans="1:2">
      <c r="A26849" s="362" t="s">
        <v>26964</v>
      </c>
      <c r="B26849" s="364">
        <v>15</v>
      </c>
    </row>
    <row r="26850" spans="1:2">
      <c r="A26850" s="362" t="s">
        <v>26965</v>
      </c>
      <c r="B26850" s="364">
        <v>28</v>
      </c>
    </row>
    <row r="26851" spans="1:2">
      <c r="A26851" s="362" t="s">
        <v>26966</v>
      </c>
      <c r="B26851" s="364">
        <v>46.01</v>
      </c>
    </row>
    <row r="26852" spans="1:2">
      <c r="A26852" s="362" t="s">
        <v>26967</v>
      </c>
      <c r="B26852" s="364">
        <v>97.65</v>
      </c>
    </row>
    <row r="26853" spans="1:2">
      <c r="A26853" s="362" t="s">
        <v>26968</v>
      </c>
      <c r="B26853" s="364">
        <v>33.94</v>
      </c>
    </row>
    <row r="26854" spans="1:2">
      <c r="A26854" s="362" t="s">
        <v>26969</v>
      </c>
      <c r="B26854" s="364">
        <v>53.66</v>
      </c>
    </row>
    <row r="26855" spans="1:2">
      <c r="A26855" s="362" t="s">
        <v>26970</v>
      </c>
      <c r="B26855" s="364">
        <v>114.96</v>
      </c>
    </row>
    <row r="26856" spans="1:2">
      <c r="A26856" s="362" t="s">
        <v>26971</v>
      </c>
      <c r="B26856" s="364">
        <v>94.51</v>
      </c>
    </row>
    <row r="26857" spans="1:2">
      <c r="A26857" s="362" t="s">
        <v>26972</v>
      </c>
      <c r="B26857" s="364">
        <v>86.73</v>
      </c>
    </row>
    <row r="26858" spans="1:2">
      <c r="A26858" s="362" t="s">
        <v>26973</v>
      </c>
      <c r="B26858" s="364">
        <v>42.15</v>
      </c>
    </row>
    <row r="26859" spans="1:2">
      <c r="A26859" s="362" t="s">
        <v>26974</v>
      </c>
      <c r="B26859" s="364">
        <v>55.94</v>
      </c>
    </row>
    <row r="26860" spans="1:2">
      <c r="A26860" s="362" t="s">
        <v>26975</v>
      </c>
      <c r="B26860" s="364">
        <v>64.72</v>
      </c>
    </row>
    <row r="26861" spans="1:2">
      <c r="A26861" s="362" t="s">
        <v>26976</v>
      </c>
      <c r="B26861" s="367">
        <v>2004.16</v>
      </c>
    </row>
    <row r="26862" spans="1:2">
      <c r="A26862" s="362" t="s">
        <v>26977</v>
      </c>
      <c r="B26862" s="364">
        <v>187.91</v>
      </c>
    </row>
    <row r="26863" spans="1:2">
      <c r="A26863" s="362" t="s">
        <v>26978</v>
      </c>
      <c r="B26863" s="364">
        <v>115.98</v>
      </c>
    </row>
    <row r="26864" spans="1:2">
      <c r="A26864" s="362" t="s">
        <v>26979</v>
      </c>
      <c r="B26864" s="367">
        <v>3845.6</v>
      </c>
    </row>
    <row r="26865" spans="1:2">
      <c r="A26865" s="362" t="s">
        <v>26980</v>
      </c>
      <c r="B26865" s="367">
        <v>2131.0300000000002</v>
      </c>
    </row>
    <row r="26866" spans="1:2">
      <c r="A26866" s="362" t="s">
        <v>26981</v>
      </c>
      <c r="B26866" s="364">
        <v>57.51</v>
      </c>
    </row>
    <row r="26867" spans="1:2">
      <c r="A26867" s="362" t="s">
        <v>26982</v>
      </c>
      <c r="B26867" s="364">
        <v>72.459999999999994</v>
      </c>
    </row>
    <row r="26868" spans="1:2">
      <c r="A26868" s="362" t="s">
        <v>26983</v>
      </c>
      <c r="B26868" s="364">
        <v>236.58</v>
      </c>
    </row>
    <row r="26869" spans="1:2">
      <c r="A26869" s="362" t="s">
        <v>26984</v>
      </c>
      <c r="B26869" s="364">
        <v>344.23</v>
      </c>
    </row>
    <row r="26870" spans="1:2">
      <c r="A26870" s="362" t="s">
        <v>26985</v>
      </c>
      <c r="B26870" s="364">
        <v>492.1</v>
      </c>
    </row>
    <row r="26871" spans="1:2">
      <c r="A26871" s="362" t="s">
        <v>26986</v>
      </c>
      <c r="B26871" s="364">
        <v>539.97</v>
      </c>
    </row>
    <row r="26872" spans="1:2">
      <c r="A26872" s="362" t="s">
        <v>26987</v>
      </c>
      <c r="B26872" s="364">
        <v>927.82</v>
      </c>
    </row>
    <row r="26873" spans="1:2">
      <c r="A26873" s="362" t="s">
        <v>26988</v>
      </c>
      <c r="B26873" s="364">
        <v>607.82000000000005</v>
      </c>
    </row>
    <row r="26874" spans="1:2">
      <c r="A26874" s="362" t="s">
        <v>26989</v>
      </c>
      <c r="B26874" s="367">
        <v>1219.33</v>
      </c>
    </row>
    <row r="26875" spans="1:2">
      <c r="A26875" s="362" t="s">
        <v>26990</v>
      </c>
      <c r="B26875" s="364">
        <v>705.22</v>
      </c>
    </row>
    <row r="26876" spans="1:2">
      <c r="A26876" s="362" t="s">
        <v>26991</v>
      </c>
      <c r="B26876" s="364">
        <v>769.33</v>
      </c>
    </row>
    <row r="26877" spans="1:2">
      <c r="A26877" s="362" t="s">
        <v>26992</v>
      </c>
      <c r="B26877" s="364">
        <v>915.18</v>
      </c>
    </row>
    <row r="26878" spans="1:2">
      <c r="A26878" s="362" t="s">
        <v>26993</v>
      </c>
      <c r="B26878" s="364">
        <v>191.85</v>
      </c>
    </row>
    <row r="26879" spans="1:2">
      <c r="A26879" s="362" t="s">
        <v>26994</v>
      </c>
      <c r="B26879" s="364">
        <v>22.41</v>
      </c>
    </row>
    <row r="26880" spans="1:2">
      <c r="A26880" s="362" t="s">
        <v>26995</v>
      </c>
      <c r="B26880" s="364">
        <v>29.18</v>
      </c>
    </row>
    <row r="26881" spans="1:2">
      <c r="A26881" s="362" t="s">
        <v>26996</v>
      </c>
      <c r="B26881" s="364">
        <v>39.18</v>
      </c>
    </row>
    <row r="26882" spans="1:2">
      <c r="A26882" s="362" t="s">
        <v>26997</v>
      </c>
      <c r="B26882" s="364">
        <v>57.1</v>
      </c>
    </row>
    <row r="26883" spans="1:2">
      <c r="A26883" s="362" t="s">
        <v>26998</v>
      </c>
      <c r="B26883" s="364">
        <v>63.1</v>
      </c>
    </row>
    <row r="26884" spans="1:2">
      <c r="A26884" s="362" t="s">
        <v>26999</v>
      </c>
      <c r="B26884" s="364">
        <v>82.35</v>
      </c>
    </row>
    <row r="26885" spans="1:2">
      <c r="A26885" s="362" t="s">
        <v>27000</v>
      </c>
      <c r="B26885" s="364">
        <v>115.22</v>
      </c>
    </row>
    <row r="26886" spans="1:2">
      <c r="A26886" s="362" t="s">
        <v>27001</v>
      </c>
      <c r="B26886" s="364">
        <v>132.38</v>
      </c>
    </row>
    <row r="26887" spans="1:2">
      <c r="A26887" s="362" t="s">
        <v>27002</v>
      </c>
      <c r="B26887" s="364">
        <v>63.17</v>
      </c>
    </row>
    <row r="26888" spans="1:2">
      <c r="A26888" s="362" t="s">
        <v>27003</v>
      </c>
      <c r="B26888" s="364">
        <v>54.37</v>
      </c>
    </row>
    <row r="26889" spans="1:2">
      <c r="A26889" s="362" t="s">
        <v>27004</v>
      </c>
      <c r="B26889" s="364">
        <v>22.97</v>
      </c>
    </row>
    <row r="26890" spans="1:2">
      <c r="A26890" s="362" t="s">
        <v>27005</v>
      </c>
      <c r="B26890" s="364">
        <v>43.12</v>
      </c>
    </row>
    <row r="26891" spans="1:2">
      <c r="A26891" s="362" t="s">
        <v>27006</v>
      </c>
      <c r="B26891" s="364">
        <v>113.04</v>
      </c>
    </row>
    <row r="26892" spans="1:2">
      <c r="A26892" s="362" t="s">
        <v>27007</v>
      </c>
      <c r="B26892" s="364">
        <v>91.09</v>
      </c>
    </row>
    <row r="26893" spans="1:2">
      <c r="A26893" s="362" t="s">
        <v>27008</v>
      </c>
      <c r="B26893" s="364">
        <v>29.06</v>
      </c>
    </row>
    <row r="26894" spans="1:2">
      <c r="A26894" s="362" t="s">
        <v>27009</v>
      </c>
      <c r="B26894" s="364">
        <v>152.12</v>
      </c>
    </row>
    <row r="26895" spans="1:2">
      <c r="A26895" s="362" t="s">
        <v>27010</v>
      </c>
      <c r="B26895" s="364">
        <v>209.5</v>
      </c>
    </row>
    <row r="26896" spans="1:2">
      <c r="A26896" s="362" t="s">
        <v>27011</v>
      </c>
      <c r="B26896" s="364">
        <v>313.66000000000003</v>
      </c>
    </row>
    <row r="26897" spans="1:2">
      <c r="A26897" s="362" t="s">
        <v>27012</v>
      </c>
      <c r="B26897" s="364">
        <v>340.17</v>
      </c>
    </row>
    <row r="26898" spans="1:2">
      <c r="A26898" s="362" t="s">
        <v>27013</v>
      </c>
      <c r="B26898" s="364">
        <v>24.66</v>
      </c>
    </row>
    <row r="26899" spans="1:2">
      <c r="A26899" s="362" t="s">
        <v>27014</v>
      </c>
      <c r="B26899" s="364">
        <v>41.41</v>
      </c>
    </row>
    <row r="26900" spans="1:2">
      <c r="A26900" s="362" t="s">
        <v>27015</v>
      </c>
      <c r="B26900" s="364">
        <v>134.05000000000001</v>
      </c>
    </row>
    <row r="26901" spans="1:2">
      <c r="A26901" s="362" t="s">
        <v>27016</v>
      </c>
      <c r="B26901" s="364">
        <v>228.58</v>
      </c>
    </row>
    <row r="26902" spans="1:2">
      <c r="A26902" s="362" t="s">
        <v>27017</v>
      </c>
      <c r="B26902" s="364">
        <v>369.21</v>
      </c>
    </row>
    <row r="26903" spans="1:2">
      <c r="A26903" s="362" t="s">
        <v>27018</v>
      </c>
      <c r="B26903" s="364">
        <v>457.26</v>
      </c>
    </row>
    <row r="26904" spans="1:2">
      <c r="A26904" s="362" t="s">
        <v>27019</v>
      </c>
      <c r="B26904" s="364">
        <v>592.26</v>
      </c>
    </row>
    <row r="26905" spans="1:2">
      <c r="A26905" s="362" t="s">
        <v>27020</v>
      </c>
      <c r="B26905" s="364">
        <v>89.3</v>
      </c>
    </row>
    <row r="26906" spans="1:2">
      <c r="A26906" s="362" t="s">
        <v>27021</v>
      </c>
      <c r="B26906" s="364">
        <v>490.85</v>
      </c>
    </row>
    <row r="26907" spans="1:2">
      <c r="A26907" s="362" t="s">
        <v>27022</v>
      </c>
      <c r="B26907" s="367">
        <v>1819.05</v>
      </c>
    </row>
    <row r="26908" spans="1:2">
      <c r="A26908" s="362" t="s">
        <v>27023</v>
      </c>
      <c r="B26908" s="364">
        <v>328.46</v>
      </c>
    </row>
    <row r="26909" spans="1:2">
      <c r="A26909" s="362" t="s">
        <v>27024</v>
      </c>
      <c r="B26909" s="367">
        <v>1180.83</v>
      </c>
    </row>
    <row r="26910" spans="1:2">
      <c r="A26910" s="362" t="s">
        <v>27025</v>
      </c>
      <c r="B26910" s="367">
        <v>2514.04</v>
      </c>
    </row>
    <row r="26911" spans="1:2">
      <c r="A26911" s="362" t="s">
        <v>27026</v>
      </c>
      <c r="B26911" s="364">
        <v>129.36000000000001</v>
      </c>
    </row>
    <row r="26912" spans="1:2">
      <c r="A26912" s="362" t="s">
        <v>27027</v>
      </c>
      <c r="B26912" s="364">
        <v>202.66</v>
      </c>
    </row>
    <row r="26913" spans="1:2">
      <c r="A26913" s="362" t="s">
        <v>27028</v>
      </c>
      <c r="B26913" s="364">
        <v>725.98</v>
      </c>
    </row>
    <row r="26914" spans="1:2">
      <c r="A26914" s="362" t="s">
        <v>27029</v>
      </c>
      <c r="B26914" s="364">
        <v>37</v>
      </c>
    </row>
    <row r="26915" spans="1:2">
      <c r="A26915" s="362" t="s">
        <v>27030</v>
      </c>
      <c r="B26915" s="364">
        <v>10.5</v>
      </c>
    </row>
    <row r="26916" spans="1:2">
      <c r="A26916" s="362" t="s">
        <v>27031</v>
      </c>
      <c r="B26916" s="364">
        <v>18.62</v>
      </c>
    </row>
    <row r="26917" spans="1:2">
      <c r="A26917" s="362" t="s">
        <v>27032</v>
      </c>
      <c r="B26917" s="364">
        <v>29.88</v>
      </c>
    </row>
    <row r="26918" spans="1:2">
      <c r="A26918" s="362" t="s">
        <v>27033</v>
      </c>
      <c r="B26918" s="364">
        <v>50.7</v>
      </c>
    </row>
    <row r="26919" spans="1:2">
      <c r="A26919" s="362" t="s">
        <v>27034</v>
      </c>
      <c r="B26919" s="364">
        <v>77.290000000000006</v>
      </c>
    </row>
    <row r="26920" spans="1:2">
      <c r="A26920" s="362" t="s">
        <v>27035</v>
      </c>
      <c r="B26920" s="364">
        <v>118.72</v>
      </c>
    </row>
    <row r="26921" spans="1:2">
      <c r="A26921" s="362" t="s">
        <v>27036</v>
      </c>
      <c r="B26921" s="364">
        <v>188.14</v>
      </c>
    </row>
    <row r="26922" spans="1:2">
      <c r="A26922" s="362" t="s">
        <v>27037</v>
      </c>
      <c r="B26922" s="364">
        <v>100.81</v>
      </c>
    </row>
    <row r="26923" spans="1:2">
      <c r="A26923" s="362" t="s">
        <v>27038</v>
      </c>
      <c r="B26923" s="364">
        <v>119.57</v>
      </c>
    </row>
    <row r="26924" spans="1:2">
      <c r="A26924" s="362" t="s">
        <v>27039</v>
      </c>
      <c r="B26924" s="364">
        <v>136.46</v>
      </c>
    </row>
    <row r="26925" spans="1:2">
      <c r="A26925" s="362" t="s">
        <v>27040</v>
      </c>
      <c r="B26925" s="364">
        <v>18.350000000000001</v>
      </c>
    </row>
    <row r="26926" spans="1:2">
      <c r="A26926" s="362" t="s">
        <v>27041</v>
      </c>
      <c r="B26926" s="364">
        <v>6.64</v>
      </c>
    </row>
    <row r="26927" spans="1:2">
      <c r="A26927" s="362" t="s">
        <v>27042</v>
      </c>
      <c r="B26927" s="364">
        <v>94.37</v>
      </c>
    </row>
    <row r="26928" spans="1:2">
      <c r="A26928" s="362" t="s">
        <v>27043</v>
      </c>
      <c r="B26928" s="364">
        <v>163.31</v>
      </c>
    </row>
    <row r="26929" spans="1:2">
      <c r="A26929" s="362" t="s">
        <v>27044</v>
      </c>
      <c r="B26929" s="364">
        <v>165.62</v>
      </c>
    </row>
    <row r="26930" spans="1:2">
      <c r="A26930" s="362" t="s">
        <v>27045</v>
      </c>
      <c r="B26930" s="364">
        <v>90.62</v>
      </c>
    </row>
    <row r="26931" spans="1:2">
      <c r="A26931" s="362" t="s">
        <v>27046</v>
      </c>
      <c r="B26931" s="364">
        <v>16.7</v>
      </c>
    </row>
    <row r="26932" spans="1:2">
      <c r="A26932" s="362" t="s">
        <v>27047</v>
      </c>
      <c r="B26932" s="364">
        <v>21.93</v>
      </c>
    </row>
    <row r="26933" spans="1:2">
      <c r="A26933" s="362" t="s">
        <v>27048</v>
      </c>
      <c r="B26933" s="364">
        <v>72.84</v>
      </c>
    </row>
    <row r="26934" spans="1:2">
      <c r="A26934" s="362" t="s">
        <v>27049</v>
      </c>
      <c r="B26934" s="364">
        <v>102.17</v>
      </c>
    </row>
    <row r="26935" spans="1:2">
      <c r="A26935" s="362" t="s">
        <v>27050</v>
      </c>
      <c r="B26935" s="364">
        <v>185.66</v>
      </c>
    </row>
    <row r="26936" spans="1:2">
      <c r="A26936" s="362" t="s">
        <v>27051</v>
      </c>
      <c r="B26936" s="364">
        <v>154.31</v>
      </c>
    </row>
    <row r="26937" spans="1:2">
      <c r="A26937" s="362" t="s">
        <v>27052</v>
      </c>
      <c r="B26937" s="364">
        <v>49.64</v>
      </c>
    </row>
    <row r="26938" spans="1:2">
      <c r="A26938" s="362" t="s">
        <v>27053</v>
      </c>
      <c r="B26938" s="364">
        <v>341.75</v>
      </c>
    </row>
    <row r="26939" spans="1:2">
      <c r="A26939" s="362" t="s">
        <v>27054</v>
      </c>
      <c r="B26939" s="364">
        <v>503.49</v>
      </c>
    </row>
    <row r="26940" spans="1:2">
      <c r="A26940" s="362" t="s">
        <v>27055</v>
      </c>
      <c r="B26940" s="364">
        <v>80.319999999999993</v>
      </c>
    </row>
    <row r="26941" spans="1:2">
      <c r="A26941" s="362" t="s">
        <v>27056</v>
      </c>
      <c r="B26941" s="364">
        <v>763.41</v>
      </c>
    </row>
    <row r="26942" spans="1:2">
      <c r="A26942" s="362" t="s">
        <v>27057</v>
      </c>
      <c r="B26942" s="364">
        <v>604.49</v>
      </c>
    </row>
    <row r="26943" spans="1:2">
      <c r="A26943" s="362" t="s">
        <v>27058</v>
      </c>
      <c r="B26943" s="364">
        <v>32.06</v>
      </c>
    </row>
    <row r="26944" spans="1:2">
      <c r="A26944" s="362" t="s">
        <v>27059</v>
      </c>
      <c r="B26944" s="364">
        <v>55.15</v>
      </c>
    </row>
    <row r="26945" spans="1:2">
      <c r="A26945" s="362" t="s">
        <v>27060</v>
      </c>
      <c r="B26945" s="364">
        <v>69.989999999999995</v>
      </c>
    </row>
    <row r="26946" spans="1:2">
      <c r="A26946" s="362" t="s">
        <v>27061</v>
      </c>
      <c r="B26946" s="364">
        <v>101.64</v>
      </c>
    </row>
    <row r="26947" spans="1:2">
      <c r="A26947" s="362" t="s">
        <v>27062</v>
      </c>
      <c r="B26947" s="364">
        <v>137.26</v>
      </c>
    </row>
    <row r="26948" spans="1:2">
      <c r="A26948" s="362" t="s">
        <v>27063</v>
      </c>
      <c r="B26948" s="364">
        <v>199.05</v>
      </c>
    </row>
    <row r="26949" spans="1:2">
      <c r="A26949" s="362" t="s">
        <v>27064</v>
      </c>
      <c r="B26949" s="364">
        <v>280.43</v>
      </c>
    </row>
    <row r="26950" spans="1:2">
      <c r="A26950" s="362" t="s">
        <v>27065</v>
      </c>
      <c r="B26950" s="364">
        <v>409.95</v>
      </c>
    </row>
    <row r="26951" spans="1:2">
      <c r="A26951" s="362" t="s">
        <v>27066</v>
      </c>
      <c r="B26951" s="364">
        <v>134.65</v>
      </c>
    </row>
    <row r="26952" spans="1:2">
      <c r="A26952" s="362" t="s">
        <v>27067</v>
      </c>
      <c r="B26952" s="364">
        <v>236.65</v>
      </c>
    </row>
    <row r="26953" spans="1:2">
      <c r="A26953" s="362" t="s">
        <v>27068</v>
      </c>
      <c r="B26953" s="364">
        <v>194.75</v>
      </c>
    </row>
    <row r="26954" spans="1:2">
      <c r="A26954" s="362" t="s">
        <v>27069</v>
      </c>
      <c r="B26954" s="364">
        <v>59.63</v>
      </c>
    </row>
    <row r="26955" spans="1:2">
      <c r="A26955" s="362" t="s">
        <v>27070</v>
      </c>
      <c r="B26955" s="364">
        <v>327.72</v>
      </c>
    </row>
    <row r="26956" spans="1:2">
      <c r="A26956" s="362" t="s">
        <v>27071</v>
      </c>
      <c r="B26956" s="364">
        <v>425.2</v>
      </c>
    </row>
    <row r="26957" spans="1:2">
      <c r="A26957" s="362" t="s">
        <v>27072</v>
      </c>
      <c r="B26957" s="364">
        <v>629.75</v>
      </c>
    </row>
    <row r="26958" spans="1:2">
      <c r="A26958" s="362" t="s">
        <v>27073</v>
      </c>
      <c r="B26958" s="364">
        <v>97.19</v>
      </c>
    </row>
    <row r="26959" spans="1:2">
      <c r="A26959" s="362" t="s">
        <v>27074</v>
      </c>
      <c r="B26959" s="364">
        <v>926.96</v>
      </c>
    </row>
    <row r="26960" spans="1:2">
      <c r="A26960" s="362" t="s">
        <v>27075</v>
      </c>
      <c r="B26960" s="364">
        <v>42.24</v>
      </c>
    </row>
    <row r="26961" spans="1:2">
      <c r="A26961" s="362" t="s">
        <v>27076</v>
      </c>
      <c r="B26961" s="364">
        <v>20.239999999999998</v>
      </c>
    </row>
    <row r="26962" spans="1:2">
      <c r="A26962" s="362" t="s">
        <v>27077</v>
      </c>
      <c r="B26962" s="364">
        <v>13.8</v>
      </c>
    </row>
    <row r="26963" spans="1:2">
      <c r="A26963" s="362" t="s">
        <v>27078</v>
      </c>
      <c r="B26963" s="364">
        <v>63.54</v>
      </c>
    </row>
    <row r="26964" spans="1:2">
      <c r="A26964" s="362" t="s">
        <v>27079</v>
      </c>
      <c r="B26964" s="364">
        <v>31.14</v>
      </c>
    </row>
    <row r="26965" spans="1:2">
      <c r="A26965" s="362" t="s">
        <v>27080</v>
      </c>
      <c r="B26965" s="364">
        <v>24.9</v>
      </c>
    </row>
    <row r="26966" spans="1:2">
      <c r="A26966" s="362" t="s">
        <v>27081</v>
      </c>
      <c r="B26966" s="364">
        <v>52.54</v>
      </c>
    </row>
    <row r="26967" spans="1:2">
      <c r="A26967" s="362" t="s">
        <v>27082</v>
      </c>
      <c r="B26967" s="364">
        <v>264.17</v>
      </c>
    </row>
    <row r="26968" spans="1:2">
      <c r="A26968" s="362" t="s">
        <v>27083</v>
      </c>
      <c r="B26968" s="364">
        <v>164.5</v>
      </c>
    </row>
    <row r="26969" spans="1:2">
      <c r="A26969" s="362" t="s">
        <v>27084</v>
      </c>
      <c r="B26969" s="364">
        <v>320.7</v>
      </c>
    </row>
    <row r="26970" spans="1:2">
      <c r="A26970" s="362" t="s">
        <v>27085</v>
      </c>
      <c r="B26970" s="364">
        <v>449.26</v>
      </c>
    </row>
    <row r="26971" spans="1:2">
      <c r="A26971" s="362" t="s">
        <v>27086</v>
      </c>
      <c r="B26971" s="364">
        <v>478.98</v>
      </c>
    </row>
    <row r="26972" spans="1:2">
      <c r="A26972" s="362" t="s">
        <v>27087</v>
      </c>
      <c r="B26972" s="364">
        <v>693.94</v>
      </c>
    </row>
    <row r="26973" spans="1:2">
      <c r="A26973" s="362" t="s">
        <v>27088</v>
      </c>
      <c r="B26973" s="367">
        <v>1922.9</v>
      </c>
    </row>
    <row r="26974" spans="1:2">
      <c r="A26974" s="362" t="s">
        <v>27089</v>
      </c>
      <c r="B26974" s="364">
        <v>75.33</v>
      </c>
    </row>
    <row r="26975" spans="1:2">
      <c r="A26975" s="362" t="s">
        <v>27090</v>
      </c>
      <c r="B26975" s="364">
        <v>85.01</v>
      </c>
    </row>
    <row r="26976" spans="1:2">
      <c r="A26976" s="362" t="s">
        <v>27091</v>
      </c>
      <c r="B26976" s="364">
        <v>101.6</v>
      </c>
    </row>
    <row r="26977" spans="1:2">
      <c r="A26977" s="362" t="s">
        <v>27092</v>
      </c>
      <c r="B26977" s="364">
        <v>224.21</v>
      </c>
    </row>
    <row r="26978" spans="1:2">
      <c r="A26978" s="362" t="s">
        <v>27093</v>
      </c>
      <c r="B26978" s="364">
        <v>273.7</v>
      </c>
    </row>
    <row r="26979" spans="1:2">
      <c r="A26979" s="362" t="s">
        <v>27094</v>
      </c>
      <c r="B26979" s="364">
        <v>314.48</v>
      </c>
    </row>
    <row r="26980" spans="1:2">
      <c r="A26980" s="362" t="s">
        <v>27095</v>
      </c>
      <c r="B26980" s="364">
        <v>352.49</v>
      </c>
    </row>
    <row r="26981" spans="1:2">
      <c r="A26981" s="362" t="s">
        <v>27096</v>
      </c>
      <c r="B26981" s="364">
        <v>486.58</v>
      </c>
    </row>
    <row r="26982" spans="1:2">
      <c r="A26982" s="362" t="s">
        <v>27097</v>
      </c>
      <c r="B26982" s="364">
        <v>516.99</v>
      </c>
    </row>
    <row r="26983" spans="1:2">
      <c r="A26983" s="362" t="s">
        <v>27098</v>
      </c>
      <c r="B26983" s="364">
        <v>742.32</v>
      </c>
    </row>
    <row r="26984" spans="1:2">
      <c r="A26984" s="362" t="s">
        <v>27099</v>
      </c>
      <c r="B26984" s="367">
        <v>2156.4699999999998</v>
      </c>
    </row>
    <row r="26985" spans="1:2">
      <c r="A26985" s="362" t="s">
        <v>27100</v>
      </c>
      <c r="B26985" s="364">
        <v>85.7</v>
      </c>
    </row>
    <row r="26986" spans="1:2">
      <c r="A26986" s="362" t="s">
        <v>27101</v>
      </c>
      <c r="B26986" s="364">
        <v>89.85</v>
      </c>
    </row>
    <row r="26987" spans="1:2">
      <c r="A26987" s="362" t="s">
        <v>27102</v>
      </c>
      <c r="B26987" s="364">
        <v>109.2</v>
      </c>
    </row>
    <row r="26988" spans="1:2">
      <c r="A26988" s="362" t="s">
        <v>27103</v>
      </c>
      <c r="B26988" s="364">
        <v>142.72</v>
      </c>
    </row>
    <row r="26989" spans="1:2">
      <c r="A26989" s="362" t="s">
        <v>27104</v>
      </c>
      <c r="B26989" s="364">
        <v>218.41</v>
      </c>
    </row>
    <row r="26990" spans="1:2">
      <c r="A26990" s="362" t="s">
        <v>27105</v>
      </c>
      <c r="B26990" s="364">
        <v>266.10000000000002</v>
      </c>
    </row>
    <row r="26991" spans="1:2">
      <c r="A26991" s="362" t="s">
        <v>27106</v>
      </c>
      <c r="B26991" s="364">
        <v>317.94</v>
      </c>
    </row>
    <row r="26992" spans="1:2">
      <c r="A26992" s="362" t="s">
        <v>27107</v>
      </c>
      <c r="B26992" s="364">
        <v>449.26</v>
      </c>
    </row>
    <row r="26993" spans="1:2">
      <c r="A26993" s="362" t="s">
        <v>27108</v>
      </c>
      <c r="B26993" s="364">
        <v>590.95000000000005</v>
      </c>
    </row>
    <row r="26994" spans="1:2">
      <c r="A26994" s="362" t="s">
        <v>27109</v>
      </c>
      <c r="B26994" s="364">
        <v>714.53</v>
      </c>
    </row>
    <row r="26995" spans="1:2">
      <c r="A26995" s="362" t="s">
        <v>27110</v>
      </c>
      <c r="B26995" s="367">
        <v>1085.1400000000001</v>
      </c>
    </row>
    <row r="26996" spans="1:2">
      <c r="A26996" s="362" t="s">
        <v>27111</v>
      </c>
      <c r="B26996" s="364">
        <v>131.32</v>
      </c>
    </row>
    <row r="26997" spans="1:2">
      <c r="A26997" s="362" t="s">
        <v>27112</v>
      </c>
      <c r="B26997" s="364">
        <v>176.94</v>
      </c>
    </row>
    <row r="26998" spans="1:2">
      <c r="A26998" s="362" t="s">
        <v>27113</v>
      </c>
      <c r="B26998" s="364">
        <v>214.26</v>
      </c>
    </row>
    <row r="26999" spans="1:2">
      <c r="A26999" s="362" t="s">
        <v>27114</v>
      </c>
      <c r="B26999" s="364">
        <v>369.08</v>
      </c>
    </row>
    <row r="27000" spans="1:2">
      <c r="A27000" s="362" t="s">
        <v>27115</v>
      </c>
      <c r="B27000" s="364">
        <v>384.57</v>
      </c>
    </row>
    <row r="27001" spans="1:2">
      <c r="A27001" s="362" t="s">
        <v>27116</v>
      </c>
      <c r="B27001" s="364">
        <v>411.94</v>
      </c>
    </row>
    <row r="27002" spans="1:2">
      <c r="A27002" s="362" t="s">
        <v>27117</v>
      </c>
      <c r="B27002" s="364">
        <v>644.16999999999996</v>
      </c>
    </row>
    <row r="27003" spans="1:2">
      <c r="A27003" s="362" t="s">
        <v>27118</v>
      </c>
      <c r="B27003" s="364">
        <v>134.77000000000001</v>
      </c>
    </row>
    <row r="27004" spans="1:2">
      <c r="A27004" s="362" t="s">
        <v>27119</v>
      </c>
      <c r="B27004" s="364">
        <v>138.22999999999999</v>
      </c>
    </row>
    <row r="27005" spans="1:2">
      <c r="A27005" s="362" t="s">
        <v>27120</v>
      </c>
      <c r="B27005" s="364">
        <v>255.73</v>
      </c>
    </row>
    <row r="27006" spans="1:2">
      <c r="A27006" s="362" t="s">
        <v>27121</v>
      </c>
      <c r="B27006" s="364">
        <v>313.79000000000002</v>
      </c>
    </row>
    <row r="27007" spans="1:2">
      <c r="A27007" s="362" t="s">
        <v>27122</v>
      </c>
      <c r="B27007" s="364">
        <v>409.86</v>
      </c>
    </row>
    <row r="27008" spans="1:2">
      <c r="A27008" s="362" t="s">
        <v>27123</v>
      </c>
      <c r="B27008" s="364">
        <v>418.92</v>
      </c>
    </row>
    <row r="27009" spans="1:2">
      <c r="A27009" s="362" t="s">
        <v>27124</v>
      </c>
      <c r="B27009" s="364">
        <v>635.19000000000005</v>
      </c>
    </row>
    <row r="27010" spans="1:2">
      <c r="A27010" s="362" t="s">
        <v>27125</v>
      </c>
      <c r="B27010" s="364">
        <v>822.5</v>
      </c>
    </row>
    <row r="27011" spans="1:2">
      <c r="A27011" s="362" t="s">
        <v>27126</v>
      </c>
      <c r="B27011" s="364">
        <v>163.11000000000001</v>
      </c>
    </row>
    <row r="27012" spans="1:2">
      <c r="A27012" s="362" t="s">
        <v>27127</v>
      </c>
      <c r="B27012" s="364">
        <v>340.05</v>
      </c>
    </row>
    <row r="27013" spans="1:2">
      <c r="A27013" s="362" t="s">
        <v>27128</v>
      </c>
      <c r="B27013" s="364">
        <v>360.1</v>
      </c>
    </row>
    <row r="27014" spans="1:2">
      <c r="A27014" s="362" t="s">
        <v>27129</v>
      </c>
      <c r="B27014" s="364">
        <v>470</v>
      </c>
    </row>
    <row r="27015" spans="1:2">
      <c r="A27015" s="362" t="s">
        <v>27130</v>
      </c>
      <c r="B27015" s="364">
        <v>514.91999999999996</v>
      </c>
    </row>
    <row r="27016" spans="1:2">
      <c r="A27016" s="362" t="s">
        <v>27131</v>
      </c>
      <c r="B27016" s="364">
        <v>729.19</v>
      </c>
    </row>
    <row r="27017" spans="1:2">
      <c r="A27017" s="362" t="s">
        <v>27132</v>
      </c>
      <c r="B27017" s="364">
        <v>38.64</v>
      </c>
    </row>
    <row r="27018" spans="1:2">
      <c r="A27018" s="362" t="s">
        <v>27133</v>
      </c>
      <c r="B27018" s="364">
        <v>54.1</v>
      </c>
    </row>
    <row r="27019" spans="1:2">
      <c r="A27019" s="362" t="s">
        <v>27134</v>
      </c>
      <c r="B27019" s="364">
        <v>75.540000000000006</v>
      </c>
    </row>
    <row r="27020" spans="1:2">
      <c r="A27020" s="362" t="s">
        <v>27135</v>
      </c>
      <c r="B27020" s="364">
        <v>109.79</v>
      </c>
    </row>
    <row r="27021" spans="1:2">
      <c r="A27021" s="362" t="s">
        <v>27136</v>
      </c>
      <c r="B27021" s="364">
        <v>126.44</v>
      </c>
    </row>
    <row r="27022" spans="1:2">
      <c r="A27022" s="362" t="s">
        <v>27137</v>
      </c>
      <c r="B27022" s="364">
        <v>47.43</v>
      </c>
    </row>
    <row r="27023" spans="1:2">
      <c r="A27023" s="362" t="s">
        <v>27138</v>
      </c>
      <c r="B27023" s="364">
        <v>65</v>
      </c>
    </row>
    <row r="27024" spans="1:2">
      <c r="A27024" s="362" t="s">
        <v>27139</v>
      </c>
      <c r="B27024" s="364">
        <v>76.81</v>
      </c>
    </row>
    <row r="27025" spans="1:2">
      <c r="A27025" s="362" t="s">
        <v>27140</v>
      </c>
      <c r="B27025" s="364">
        <v>114.32</v>
      </c>
    </row>
    <row r="27026" spans="1:2">
      <c r="A27026" s="362" t="s">
        <v>27141</v>
      </c>
      <c r="B27026" s="364">
        <v>136.85</v>
      </c>
    </row>
    <row r="27027" spans="1:2">
      <c r="A27027" s="362" t="s">
        <v>27142</v>
      </c>
      <c r="B27027" s="364">
        <v>48.49</v>
      </c>
    </row>
    <row r="27028" spans="1:2">
      <c r="A27028" s="362" t="s">
        <v>27143</v>
      </c>
      <c r="B27028" s="364">
        <v>76.41</v>
      </c>
    </row>
    <row r="27029" spans="1:2">
      <c r="A27029" s="362" t="s">
        <v>27144</v>
      </c>
      <c r="B27029" s="364">
        <v>84.32</v>
      </c>
    </row>
    <row r="27030" spans="1:2">
      <c r="A27030" s="362" t="s">
        <v>27145</v>
      </c>
      <c r="B27030" s="364">
        <v>119.59</v>
      </c>
    </row>
    <row r="27031" spans="1:2">
      <c r="A27031" s="362" t="s">
        <v>27146</v>
      </c>
      <c r="B27031" s="364">
        <v>141.24</v>
      </c>
    </row>
    <row r="27032" spans="1:2">
      <c r="A27032" s="362" t="s">
        <v>27147</v>
      </c>
      <c r="B27032" s="364">
        <v>122.97</v>
      </c>
    </row>
    <row r="27033" spans="1:2">
      <c r="A27033" s="362" t="s">
        <v>27148</v>
      </c>
      <c r="B27033" s="364">
        <v>149.32</v>
      </c>
    </row>
    <row r="27034" spans="1:2">
      <c r="A27034" s="362" t="s">
        <v>27149</v>
      </c>
      <c r="B27034" s="364">
        <v>202.02</v>
      </c>
    </row>
    <row r="27035" spans="1:2">
      <c r="A27035" s="362" t="s">
        <v>27150</v>
      </c>
      <c r="B27035" s="364">
        <v>40.4</v>
      </c>
    </row>
    <row r="27036" spans="1:2">
      <c r="A27036" s="362" t="s">
        <v>27151</v>
      </c>
      <c r="B27036" s="364">
        <v>52.7</v>
      </c>
    </row>
    <row r="27037" spans="1:2">
      <c r="A27037" s="362" t="s">
        <v>27152</v>
      </c>
      <c r="B27037" s="364">
        <v>25.72</v>
      </c>
    </row>
    <row r="27038" spans="1:2">
      <c r="A27038" s="362" t="s">
        <v>27153</v>
      </c>
      <c r="B27038" s="364">
        <v>17.11</v>
      </c>
    </row>
    <row r="27039" spans="1:2">
      <c r="A27039" s="362" t="s">
        <v>27154</v>
      </c>
      <c r="B27039" s="364">
        <v>4.03</v>
      </c>
    </row>
    <row r="27040" spans="1:2">
      <c r="A27040" s="362" t="s">
        <v>27155</v>
      </c>
      <c r="B27040" s="364">
        <v>3.9</v>
      </c>
    </row>
    <row r="27041" spans="1:2">
      <c r="A27041" s="362" t="s">
        <v>27156</v>
      </c>
      <c r="B27041" s="364">
        <v>2.74</v>
      </c>
    </row>
    <row r="27042" spans="1:2">
      <c r="A27042" s="362" t="s">
        <v>27157</v>
      </c>
      <c r="B27042" s="364">
        <v>3.81</v>
      </c>
    </row>
    <row r="27043" spans="1:2">
      <c r="A27043" s="362" t="s">
        <v>27158</v>
      </c>
      <c r="B27043" s="364">
        <v>4.28</v>
      </c>
    </row>
    <row r="27044" spans="1:2">
      <c r="A27044" s="362" t="s">
        <v>27159</v>
      </c>
      <c r="B27044" s="364">
        <v>1.5</v>
      </c>
    </row>
    <row r="27045" spans="1:2">
      <c r="A27045" s="362" t="s">
        <v>27160</v>
      </c>
      <c r="B27045" s="364">
        <v>1.18</v>
      </c>
    </row>
    <row r="27046" spans="1:2">
      <c r="A27046" s="362" t="s">
        <v>27161</v>
      </c>
      <c r="B27046" s="364">
        <v>2.71</v>
      </c>
    </row>
    <row r="27047" spans="1:2">
      <c r="A27047" s="362" t="s">
        <v>27162</v>
      </c>
      <c r="B27047" s="364">
        <v>1.93</v>
      </c>
    </row>
    <row r="27048" spans="1:2">
      <c r="A27048" s="362" t="s">
        <v>27163</v>
      </c>
      <c r="B27048" s="364">
        <v>1.46</v>
      </c>
    </row>
    <row r="27049" spans="1:2">
      <c r="A27049" s="362" t="s">
        <v>27164</v>
      </c>
      <c r="B27049" s="364">
        <v>2.5</v>
      </c>
    </row>
    <row r="27050" spans="1:2">
      <c r="A27050" s="362" t="s">
        <v>27165</v>
      </c>
      <c r="B27050" s="364">
        <v>5.71</v>
      </c>
    </row>
    <row r="27051" spans="1:2">
      <c r="A27051" s="362" t="s">
        <v>27166</v>
      </c>
      <c r="B27051" s="364">
        <v>11.27</v>
      </c>
    </row>
    <row r="27052" spans="1:2">
      <c r="A27052" s="362" t="s">
        <v>27167</v>
      </c>
      <c r="B27052" s="367">
        <v>5611.02</v>
      </c>
    </row>
    <row r="27053" spans="1:2">
      <c r="A27053" s="362" t="s">
        <v>27168</v>
      </c>
      <c r="B27053" s="364">
        <v>137.52000000000001</v>
      </c>
    </row>
    <row r="27054" spans="1:2">
      <c r="A27054" s="362" t="s">
        <v>27169</v>
      </c>
      <c r="B27054" s="367">
        <v>4130.8900000000003</v>
      </c>
    </row>
    <row r="27055" spans="1:2">
      <c r="A27055" s="362" t="s">
        <v>27170</v>
      </c>
      <c r="B27055" s="367">
        <v>2008.27</v>
      </c>
    </row>
    <row r="27056" spans="1:2">
      <c r="A27056" s="362" t="s">
        <v>27171</v>
      </c>
      <c r="B27056" s="364">
        <v>295.18</v>
      </c>
    </row>
    <row r="27057" spans="1:2">
      <c r="A27057" s="362" t="s">
        <v>27172</v>
      </c>
      <c r="B27057" s="367">
        <v>1318.31</v>
      </c>
    </row>
    <row r="27058" spans="1:2">
      <c r="A27058" s="362" t="s">
        <v>27173</v>
      </c>
      <c r="B27058" s="367">
        <v>5089.16</v>
      </c>
    </row>
    <row r="27059" spans="1:2">
      <c r="A27059" s="362" t="s">
        <v>27174</v>
      </c>
      <c r="B27059" s="364">
        <v>460.15</v>
      </c>
    </row>
    <row r="27060" spans="1:2">
      <c r="A27060" s="362" t="s">
        <v>27175</v>
      </c>
      <c r="B27060" s="367">
        <v>1127.5</v>
      </c>
    </row>
    <row r="27061" spans="1:2">
      <c r="A27061" s="362" t="s">
        <v>27176</v>
      </c>
      <c r="B27061" s="367">
        <v>1816</v>
      </c>
    </row>
    <row r="27062" spans="1:2">
      <c r="A27062" s="362" t="s">
        <v>27177</v>
      </c>
      <c r="B27062" s="364">
        <v>29.29</v>
      </c>
    </row>
    <row r="27063" spans="1:2">
      <c r="A27063" s="362" t="s">
        <v>27178</v>
      </c>
      <c r="B27063" s="367">
        <v>3188.22</v>
      </c>
    </row>
    <row r="27064" spans="1:2">
      <c r="A27064" s="362" t="s">
        <v>27179</v>
      </c>
      <c r="B27064" s="367">
        <v>4741.78</v>
      </c>
    </row>
    <row r="27065" spans="1:2">
      <c r="A27065" s="362" t="s">
        <v>27180</v>
      </c>
      <c r="B27065" s="367">
        <v>2377.88</v>
      </c>
    </row>
    <row r="27066" spans="1:2">
      <c r="A27066" s="362" t="s">
        <v>27181</v>
      </c>
      <c r="B27066" s="364">
        <v>65.52</v>
      </c>
    </row>
    <row r="27067" spans="1:2">
      <c r="A27067" s="362" t="s">
        <v>27182</v>
      </c>
      <c r="B27067" s="367">
        <v>3102.34</v>
      </c>
    </row>
    <row r="27068" spans="1:2">
      <c r="A27068" s="362" t="s">
        <v>27183</v>
      </c>
      <c r="B27068" s="364">
        <v>23.23</v>
      </c>
    </row>
    <row r="27069" spans="1:2">
      <c r="A27069" s="362" t="s">
        <v>27184</v>
      </c>
      <c r="B27069" s="364">
        <v>81.38</v>
      </c>
    </row>
    <row r="27070" spans="1:2">
      <c r="A27070" s="362" t="s">
        <v>27185</v>
      </c>
      <c r="B27070" s="364">
        <v>106</v>
      </c>
    </row>
    <row r="27071" spans="1:2">
      <c r="A27071" s="362" t="s">
        <v>27186</v>
      </c>
      <c r="B27071" s="364">
        <v>253.01</v>
      </c>
    </row>
    <row r="27072" spans="1:2">
      <c r="A27072" s="362" t="s">
        <v>27187</v>
      </c>
      <c r="B27072" s="367">
        <v>3627.24</v>
      </c>
    </row>
    <row r="27073" spans="1:2">
      <c r="A27073" s="362" t="s">
        <v>27188</v>
      </c>
      <c r="B27073" s="367">
        <v>4448.45</v>
      </c>
    </row>
    <row r="27074" spans="1:2">
      <c r="A27074" s="362" t="s">
        <v>27189</v>
      </c>
      <c r="B27074" s="367">
        <v>5156.13</v>
      </c>
    </row>
    <row r="27075" spans="1:2">
      <c r="A27075" s="362" t="s">
        <v>27190</v>
      </c>
      <c r="B27075" s="367">
        <v>6810.51</v>
      </c>
    </row>
    <row r="27076" spans="1:2">
      <c r="A27076" s="362" t="s">
        <v>27191</v>
      </c>
      <c r="B27076" s="367">
        <v>1207.1400000000001</v>
      </c>
    </row>
    <row r="27077" spans="1:2">
      <c r="A27077" s="362" t="s">
        <v>27192</v>
      </c>
      <c r="B27077" s="367">
        <v>1681.23</v>
      </c>
    </row>
    <row r="27078" spans="1:2">
      <c r="A27078" s="362" t="s">
        <v>27193</v>
      </c>
      <c r="B27078" s="367">
        <v>2393.98</v>
      </c>
    </row>
    <row r="27079" spans="1:2">
      <c r="A27079" s="362" t="s">
        <v>27194</v>
      </c>
      <c r="B27079" s="364">
        <v>23.48</v>
      </c>
    </row>
    <row r="27080" spans="1:2">
      <c r="A27080" s="362" t="s">
        <v>27195</v>
      </c>
      <c r="B27080" s="364">
        <v>40.369999999999997</v>
      </c>
    </row>
    <row r="27081" spans="1:2">
      <c r="A27081" s="362" t="s">
        <v>27196</v>
      </c>
      <c r="B27081" s="364">
        <v>11.37</v>
      </c>
    </row>
    <row r="27082" spans="1:2">
      <c r="A27082" s="362" t="s">
        <v>27197</v>
      </c>
      <c r="B27082" s="364">
        <v>7.09</v>
      </c>
    </row>
    <row r="27083" spans="1:2">
      <c r="A27083" s="362" t="s">
        <v>27198</v>
      </c>
      <c r="B27083" s="364">
        <v>6.33</v>
      </c>
    </row>
    <row r="27084" spans="1:2">
      <c r="A27084" s="362" t="s">
        <v>27199</v>
      </c>
      <c r="B27084" s="364">
        <v>8.2899999999999991</v>
      </c>
    </row>
    <row r="27085" spans="1:2">
      <c r="A27085" s="362" t="s">
        <v>27200</v>
      </c>
      <c r="B27085" s="364">
        <v>12.29</v>
      </c>
    </row>
    <row r="27086" spans="1:2">
      <c r="A27086" s="362" t="s">
        <v>27201</v>
      </c>
      <c r="B27086" s="364">
        <v>19.739999999999998</v>
      </c>
    </row>
    <row r="27087" spans="1:2">
      <c r="A27087" s="362" t="s">
        <v>27202</v>
      </c>
      <c r="B27087" s="364">
        <v>27.65</v>
      </c>
    </row>
    <row r="27088" spans="1:2">
      <c r="A27088" s="362" t="s">
        <v>27203</v>
      </c>
      <c r="B27088" s="364">
        <v>12.19</v>
      </c>
    </row>
    <row r="27089" spans="1:2">
      <c r="A27089" s="362" t="s">
        <v>27204</v>
      </c>
      <c r="B27089" s="364">
        <v>19.97</v>
      </c>
    </row>
    <row r="27090" spans="1:2">
      <c r="A27090" s="362" t="s">
        <v>27205</v>
      </c>
      <c r="B27090" s="364">
        <v>38.56</v>
      </c>
    </row>
    <row r="27091" spans="1:2">
      <c r="A27091" s="362" t="s">
        <v>27206</v>
      </c>
      <c r="B27091" s="364">
        <v>9.76</v>
      </c>
    </row>
    <row r="27092" spans="1:2">
      <c r="A27092" s="362" t="s">
        <v>27207</v>
      </c>
      <c r="B27092" s="364">
        <v>13.24</v>
      </c>
    </row>
    <row r="27093" spans="1:2">
      <c r="A27093" s="362" t="s">
        <v>27208</v>
      </c>
      <c r="B27093" s="364">
        <v>201.48</v>
      </c>
    </row>
    <row r="27094" spans="1:2">
      <c r="A27094" s="362" t="s">
        <v>27209</v>
      </c>
      <c r="B27094" s="364">
        <v>16.600000000000001</v>
      </c>
    </row>
    <row r="27095" spans="1:2">
      <c r="A27095" s="362" t="s">
        <v>27210</v>
      </c>
      <c r="B27095" s="364">
        <v>25.28</v>
      </c>
    </row>
    <row r="27096" spans="1:2">
      <c r="A27096" s="362" t="s">
        <v>27211</v>
      </c>
      <c r="B27096" s="364">
        <v>33.44</v>
      </c>
    </row>
    <row r="27097" spans="1:2">
      <c r="A27097" s="362" t="s">
        <v>27212</v>
      </c>
      <c r="B27097" s="364">
        <v>48.77</v>
      </c>
    </row>
    <row r="27098" spans="1:2">
      <c r="A27098" s="362" t="s">
        <v>27213</v>
      </c>
      <c r="B27098" s="364">
        <v>81.27</v>
      </c>
    </row>
    <row r="27099" spans="1:2">
      <c r="A27099" s="362" t="s">
        <v>27214</v>
      </c>
      <c r="B27099" s="364">
        <v>113.98</v>
      </c>
    </row>
    <row r="27100" spans="1:2">
      <c r="A27100" s="362" t="s">
        <v>27215</v>
      </c>
      <c r="B27100" s="364">
        <v>229.37</v>
      </c>
    </row>
    <row r="27101" spans="1:2">
      <c r="A27101" s="362" t="s">
        <v>27216</v>
      </c>
      <c r="B27101" s="364">
        <v>9.76</v>
      </c>
    </row>
    <row r="27102" spans="1:2">
      <c r="A27102" s="362" t="s">
        <v>27217</v>
      </c>
      <c r="B27102" s="364">
        <v>13.24</v>
      </c>
    </row>
    <row r="27103" spans="1:2">
      <c r="A27103" s="362" t="s">
        <v>27218</v>
      </c>
      <c r="B27103" s="364">
        <v>22.13</v>
      </c>
    </row>
    <row r="27104" spans="1:2">
      <c r="A27104" s="362" t="s">
        <v>27219</v>
      </c>
      <c r="B27104" s="364">
        <v>30.65</v>
      </c>
    </row>
    <row r="27105" spans="1:2">
      <c r="A27105" s="362" t="s">
        <v>27220</v>
      </c>
      <c r="B27105" s="364">
        <v>44.6</v>
      </c>
    </row>
    <row r="27106" spans="1:2">
      <c r="A27106" s="362" t="s">
        <v>27221</v>
      </c>
      <c r="B27106" s="364">
        <v>59.13</v>
      </c>
    </row>
    <row r="27107" spans="1:2">
      <c r="A27107" s="362" t="s">
        <v>27222</v>
      </c>
      <c r="B27107" s="364">
        <v>114.05</v>
      </c>
    </row>
    <row r="27108" spans="1:2">
      <c r="A27108" s="362" t="s">
        <v>27223</v>
      </c>
      <c r="B27108" s="364">
        <v>168.84</v>
      </c>
    </row>
    <row r="27109" spans="1:2">
      <c r="A27109" s="362" t="s">
        <v>27224</v>
      </c>
      <c r="B27109" s="364">
        <v>15.15</v>
      </c>
    </row>
    <row r="27110" spans="1:2">
      <c r="A27110" s="362" t="s">
        <v>27225</v>
      </c>
      <c r="B27110" s="364">
        <v>38.76</v>
      </c>
    </row>
    <row r="27111" spans="1:2">
      <c r="A27111" s="362" t="s">
        <v>27226</v>
      </c>
      <c r="B27111" s="364">
        <v>5.46</v>
      </c>
    </row>
    <row r="27112" spans="1:2">
      <c r="A27112" s="362" t="s">
        <v>27227</v>
      </c>
      <c r="B27112" s="364">
        <v>69.239999999999995</v>
      </c>
    </row>
    <row r="27113" spans="1:2">
      <c r="A27113" s="362" t="s">
        <v>27228</v>
      </c>
      <c r="B27113" s="364">
        <v>113.3</v>
      </c>
    </row>
    <row r="27114" spans="1:2">
      <c r="A27114" s="362" t="s">
        <v>27229</v>
      </c>
      <c r="B27114" s="364">
        <v>187.42</v>
      </c>
    </row>
    <row r="27115" spans="1:2">
      <c r="A27115" s="362" t="s">
        <v>27230</v>
      </c>
      <c r="B27115" s="364">
        <v>261.17</v>
      </c>
    </row>
    <row r="27116" spans="1:2">
      <c r="A27116" s="362" t="s">
        <v>27231</v>
      </c>
      <c r="B27116" s="364">
        <v>368.53</v>
      </c>
    </row>
    <row r="27117" spans="1:2">
      <c r="A27117" s="362" t="s">
        <v>27232</v>
      </c>
      <c r="B27117" s="364">
        <v>427.31</v>
      </c>
    </row>
    <row r="27118" spans="1:2">
      <c r="A27118" s="362" t="s">
        <v>27233</v>
      </c>
      <c r="B27118" s="364">
        <v>187.5</v>
      </c>
    </row>
    <row r="27119" spans="1:2">
      <c r="A27119" s="362" t="s">
        <v>27234</v>
      </c>
      <c r="B27119" s="364">
        <v>333.43</v>
      </c>
    </row>
    <row r="27120" spans="1:2">
      <c r="A27120" s="362" t="s">
        <v>27235</v>
      </c>
      <c r="B27120" s="364">
        <v>146.09</v>
      </c>
    </row>
    <row r="27121" spans="1:2">
      <c r="A27121" s="362" t="s">
        <v>27236</v>
      </c>
      <c r="B27121" s="364">
        <v>253.33</v>
      </c>
    </row>
    <row r="27122" spans="1:2">
      <c r="A27122" s="362" t="s">
        <v>27237</v>
      </c>
      <c r="B27122" s="364">
        <v>423.72</v>
      </c>
    </row>
    <row r="27123" spans="1:2">
      <c r="A27123" s="362" t="s">
        <v>27238</v>
      </c>
      <c r="B27123" s="364">
        <v>57.29</v>
      </c>
    </row>
    <row r="27124" spans="1:2">
      <c r="A27124" s="362" t="s">
        <v>27239</v>
      </c>
      <c r="B27124" s="364">
        <v>154.16</v>
      </c>
    </row>
    <row r="27125" spans="1:2">
      <c r="A27125" s="362" t="s">
        <v>27240</v>
      </c>
      <c r="B27125" s="364">
        <v>261.27</v>
      </c>
    </row>
    <row r="27126" spans="1:2">
      <c r="A27126" s="362" t="s">
        <v>27241</v>
      </c>
      <c r="B27126" s="364">
        <v>397.74</v>
      </c>
    </row>
    <row r="27127" spans="1:2">
      <c r="A27127" s="362" t="s">
        <v>27242</v>
      </c>
      <c r="B27127" s="364">
        <v>564.79</v>
      </c>
    </row>
    <row r="27128" spans="1:2">
      <c r="A27128" s="362" t="s">
        <v>27243</v>
      </c>
      <c r="B27128" s="364">
        <v>68.66</v>
      </c>
    </row>
    <row r="27129" spans="1:2">
      <c r="A27129" s="362" t="s">
        <v>27244</v>
      </c>
      <c r="B27129" s="364">
        <v>20.34</v>
      </c>
    </row>
    <row r="27130" spans="1:2">
      <c r="A27130" s="362" t="s">
        <v>27245</v>
      </c>
      <c r="B27130" s="364">
        <v>42.24</v>
      </c>
    </row>
    <row r="27131" spans="1:2">
      <c r="A27131" s="362" t="s">
        <v>27246</v>
      </c>
      <c r="B27131" s="364">
        <v>82.36</v>
      </c>
    </row>
    <row r="27132" spans="1:2">
      <c r="A27132" s="362" t="s">
        <v>27247</v>
      </c>
      <c r="B27132" s="364">
        <v>25.1</v>
      </c>
    </row>
    <row r="27133" spans="1:2">
      <c r="A27133" s="362" t="s">
        <v>27248</v>
      </c>
      <c r="B27133" s="364">
        <v>49.29</v>
      </c>
    </row>
    <row r="27134" spans="1:2">
      <c r="A27134" s="362" t="s">
        <v>27249</v>
      </c>
      <c r="B27134" s="364">
        <v>102.98</v>
      </c>
    </row>
    <row r="27135" spans="1:2">
      <c r="A27135" s="362" t="s">
        <v>27250</v>
      </c>
      <c r="B27135" s="364">
        <v>30.86</v>
      </c>
    </row>
    <row r="27136" spans="1:2">
      <c r="A27136" s="362" t="s">
        <v>27251</v>
      </c>
      <c r="B27136" s="364">
        <v>62.2</v>
      </c>
    </row>
    <row r="27137" spans="1:2">
      <c r="A27137" s="362" t="s">
        <v>27252</v>
      </c>
      <c r="B27137" s="364">
        <v>14.21</v>
      </c>
    </row>
    <row r="27138" spans="1:2">
      <c r="A27138" s="362" t="s">
        <v>27253</v>
      </c>
      <c r="B27138" s="364">
        <v>9.3000000000000007</v>
      </c>
    </row>
    <row r="27139" spans="1:2">
      <c r="A27139" s="362" t="s">
        <v>27254</v>
      </c>
      <c r="B27139" s="364">
        <v>13.43</v>
      </c>
    </row>
    <row r="27140" spans="1:2">
      <c r="A27140" s="362" t="s">
        <v>27255</v>
      </c>
      <c r="B27140" s="364">
        <v>13.19</v>
      </c>
    </row>
    <row r="27141" spans="1:2">
      <c r="A27141" s="362" t="s">
        <v>27256</v>
      </c>
      <c r="B27141" s="364">
        <v>7.06</v>
      </c>
    </row>
    <row r="27142" spans="1:2">
      <c r="A27142" s="362" t="s">
        <v>27257</v>
      </c>
      <c r="B27142" s="364">
        <v>36.72</v>
      </c>
    </row>
    <row r="27143" spans="1:2">
      <c r="A27143" s="362" t="s">
        <v>27258</v>
      </c>
      <c r="B27143" s="364">
        <v>102.53</v>
      </c>
    </row>
    <row r="27144" spans="1:2">
      <c r="A27144" s="362" t="s">
        <v>27259</v>
      </c>
      <c r="B27144" s="364">
        <v>65.83</v>
      </c>
    </row>
    <row r="27145" spans="1:2">
      <c r="A27145" s="362" t="s">
        <v>27260</v>
      </c>
      <c r="B27145" s="364">
        <v>46.45</v>
      </c>
    </row>
    <row r="27146" spans="1:2">
      <c r="A27146" s="362" t="s">
        <v>27261</v>
      </c>
      <c r="B27146" s="364">
        <v>37.33</v>
      </c>
    </row>
    <row r="27147" spans="1:2">
      <c r="A27147" s="362" t="s">
        <v>27262</v>
      </c>
      <c r="B27147" s="364">
        <v>10.029999999999999</v>
      </c>
    </row>
    <row r="27148" spans="1:2">
      <c r="A27148" s="362" t="s">
        <v>27263</v>
      </c>
      <c r="B27148" s="364">
        <v>27.57</v>
      </c>
    </row>
    <row r="27149" spans="1:2">
      <c r="A27149" s="362" t="s">
        <v>27264</v>
      </c>
      <c r="B27149" s="364">
        <v>132.6</v>
      </c>
    </row>
    <row r="27150" spans="1:2">
      <c r="A27150" s="362" t="s">
        <v>27265</v>
      </c>
      <c r="B27150" s="364">
        <v>160.09</v>
      </c>
    </row>
    <row r="27151" spans="1:2">
      <c r="A27151" s="362" t="s">
        <v>27266</v>
      </c>
      <c r="B27151" s="364">
        <v>230.23</v>
      </c>
    </row>
    <row r="27152" spans="1:2">
      <c r="A27152" s="362" t="s">
        <v>27267</v>
      </c>
      <c r="B27152" s="364">
        <v>241.37</v>
      </c>
    </row>
    <row r="27153" spans="1:2">
      <c r="A27153" s="362" t="s">
        <v>27268</v>
      </c>
      <c r="B27153" s="364">
        <v>37.39</v>
      </c>
    </row>
    <row r="27154" spans="1:2">
      <c r="A27154" s="362" t="s">
        <v>27269</v>
      </c>
      <c r="B27154" s="364">
        <v>75.989999999999995</v>
      </c>
    </row>
    <row r="27155" spans="1:2">
      <c r="A27155" s="362" t="s">
        <v>27270</v>
      </c>
      <c r="B27155" s="364">
        <v>13.06</v>
      </c>
    </row>
    <row r="27156" spans="1:2">
      <c r="A27156" s="362" t="s">
        <v>27271</v>
      </c>
      <c r="B27156" s="364">
        <v>16.28</v>
      </c>
    </row>
    <row r="27157" spans="1:2">
      <c r="A27157" s="362" t="s">
        <v>27272</v>
      </c>
      <c r="B27157" s="364">
        <v>21.34</v>
      </c>
    </row>
    <row r="27158" spans="1:2">
      <c r="A27158" s="362" t="s">
        <v>27273</v>
      </c>
      <c r="B27158" s="364">
        <v>111.8</v>
      </c>
    </row>
    <row r="27159" spans="1:2">
      <c r="A27159" s="362" t="s">
        <v>27274</v>
      </c>
      <c r="B27159" s="364">
        <v>4.1100000000000003</v>
      </c>
    </row>
    <row r="27160" spans="1:2">
      <c r="A27160" s="362" t="s">
        <v>27275</v>
      </c>
      <c r="B27160" s="364">
        <v>5.27</v>
      </c>
    </row>
    <row r="27161" spans="1:2">
      <c r="A27161" s="362" t="s">
        <v>27276</v>
      </c>
      <c r="B27161" s="364">
        <v>11.83</v>
      </c>
    </row>
    <row r="27162" spans="1:2">
      <c r="A27162" s="362" t="s">
        <v>27277</v>
      </c>
      <c r="B27162" s="364">
        <v>17.23</v>
      </c>
    </row>
    <row r="27163" spans="1:2">
      <c r="A27163" s="362" t="s">
        <v>27278</v>
      </c>
      <c r="B27163" s="364">
        <v>19.73</v>
      </c>
    </row>
    <row r="27164" spans="1:2">
      <c r="A27164" s="362" t="s">
        <v>27279</v>
      </c>
      <c r="B27164" s="364">
        <v>33.299999999999997</v>
      </c>
    </row>
    <row r="27165" spans="1:2">
      <c r="A27165" s="362" t="s">
        <v>27280</v>
      </c>
      <c r="B27165" s="364">
        <v>55.78</v>
      </c>
    </row>
    <row r="27166" spans="1:2">
      <c r="A27166" s="362" t="s">
        <v>27281</v>
      </c>
      <c r="B27166" s="364">
        <v>69.69</v>
      </c>
    </row>
    <row r="27167" spans="1:2">
      <c r="A27167" s="362" t="s">
        <v>27282</v>
      </c>
      <c r="B27167" s="367">
        <v>3423.43</v>
      </c>
    </row>
    <row r="27168" spans="1:2">
      <c r="A27168" s="362" t="s">
        <v>27283</v>
      </c>
      <c r="B27168" s="367">
        <v>4364.05</v>
      </c>
    </row>
    <row r="27169" spans="1:2">
      <c r="A27169" s="362" t="s">
        <v>27284</v>
      </c>
      <c r="B27169" s="367">
        <v>4413.93</v>
      </c>
    </row>
    <row r="27170" spans="1:2">
      <c r="A27170" s="362" t="s">
        <v>27285</v>
      </c>
      <c r="B27170" s="364">
        <v>47.61</v>
      </c>
    </row>
    <row r="27171" spans="1:2">
      <c r="A27171" s="362" t="s">
        <v>27286</v>
      </c>
      <c r="B27171" s="364">
        <v>65.41</v>
      </c>
    </row>
    <row r="27172" spans="1:2">
      <c r="A27172" s="362" t="s">
        <v>27287</v>
      </c>
      <c r="B27172" s="364">
        <v>271.51</v>
      </c>
    </row>
    <row r="27173" spans="1:2">
      <c r="A27173" s="362" t="s">
        <v>27288</v>
      </c>
      <c r="B27173" s="364">
        <v>174.27</v>
      </c>
    </row>
    <row r="27174" spans="1:2">
      <c r="A27174" s="362" t="s">
        <v>27289</v>
      </c>
      <c r="B27174" s="364">
        <v>58.37</v>
      </c>
    </row>
    <row r="27175" spans="1:2">
      <c r="A27175" s="362" t="s">
        <v>27290</v>
      </c>
      <c r="B27175" s="364">
        <v>439.04</v>
      </c>
    </row>
    <row r="27176" spans="1:2">
      <c r="A27176" s="362" t="s">
        <v>27291</v>
      </c>
      <c r="B27176" s="364">
        <v>747.17</v>
      </c>
    </row>
    <row r="27177" spans="1:2">
      <c r="A27177" s="362" t="s">
        <v>27292</v>
      </c>
      <c r="B27177" s="364">
        <v>153.66999999999999</v>
      </c>
    </row>
    <row r="27178" spans="1:2">
      <c r="A27178" s="362" t="s">
        <v>27293</v>
      </c>
      <c r="B27178" s="364">
        <v>50.07</v>
      </c>
    </row>
    <row r="27179" spans="1:2">
      <c r="A27179" s="362" t="s">
        <v>27294</v>
      </c>
      <c r="B27179" s="364">
        <v>97.83</v>
      </c>
    </row>
    <row r="27180" spans="1:2">
      <c r="A27180" s="362" t="s">
        <v>27295</v>
      </c>
      <c r="B27180" s="364">
        <v>302.75</v>
      </c>
    </row>
    <row r="27181" spans="1:2">
      <c r="A27181" s="362" t="s">
        <v>27296</v>
      </c>
      <c r="B27181" s="364">
        <v>244.51</v>
      </c>
    </row>
    <row r="27182" spans="1:2">
      <c r="A27182" s="362" t="s">
        <v>27297</v>
      </c>
      <c r="B27182" s="364">
        <v>78.47</v>
      </c>
    </row>
    <row r="27183" spans="1:2">
      <c r="A27183" s="362" t="s">
        <v>27298</v>
      </c>
      <c r="B27183" s="364">
        <v>442.49</v>
      </c>
    </row>
    <row r="27184" spans="1:2">
      <c r="A27184" s="362" t="s">
        <v>27299</v>
      </c>
      <c r="B27184" s="364">
        <v>558.95000000000005</v>
      </c>
    </row>
    <row r="27185" spans="1:2">
      <c r="A27185" s="362" t="s">
        <v>27300</v>
      </c>
      <c r="B27185" s="364">
        <v>173.63</v>
      </c>
    </row>
    <row r="27186" spans="1:2">
      <c r="A27186" s="362" t="s">
        <v>27301</v>
      </c>
      <c r="B27186" s="364">
        <v>100.72</v>
      </c>
    </row>
    <row r="27187" spans="1:2">
      <c r="A27187" s="362" t="s">
        <v>27302</v>
      </c>
      <c r="B27187" s="364">
        <v>97.35</v>
      </c>
    </row>
    <row r="27188" spans="1:2">
      <c r="A27188" s="362" t="s">
        <v>27303</v>
      </c>
      <c r="B27188" s="364">
        <v>72.62</v>
      </c>
    </row>
    <row r="27189" spans="1:2">
      <c r="A27189" s="362" t="s">
        <v>27304</v>
      </c>
      <c r="B27189" s="364">
        <v>58.34</v>
      </c>
    </row>
    <row r="27190" spans="1:2">
      <c r="A27190" s="362" t="s">
        <v>27305</v>
      </c>
      <c r="B27190" s="364">
        <v>25.46</v>
      </c>
    </row>
    <row r="27191" spans="1:2">
      <c r="A27191" s="362" t="s">
        <v>27306</v>
      </c>
      <c r="B27191" s="364">
        <v>34.869999999999997</v>
      </c>
    </row>
    <row r="27192" spans="1:2">
      <c r="A27192" s="362" t="s">
        <v>27307</v>
      </c>
      <c r="B27192" s="364">
        <v>176.67</v>
      </c>
    </row>
    <row r="27193" spans="1:2">
      <c r="A27193" s="362" t="s">
        <v>27308</v>
      </c>
      <c r="B27193" s="364">
        <v>106.78</v>
      </c>
    </row>
    <row r="27194" spans="1:2">
      <c r="A27194" s="362" t="s">
        <v>27309</v>
      </c>
      <c r="B27194" s="364">
        <v>33.71</v>
      </c>
    </row>
    <row r="27195" spans="1:2">
      <c r="A27195" s="362" t="s">
        <v>27310</v>
      </c>
      <c r="B27195" s="364">
        <v>273.7</v>
      </c>
    </row>
    <row r="27196" spans="1:2">
      <c r="A27196" s="362" t="s">
        <v>27311</v>
      </c>
      <c r="B27196" s="364">
        <v>384.23</v>
      </c>
    </row>
    <row r="27197" spans="1:2">
      <c r="A27197" s="362" t="s">
        <v>27312</v>
      </c>
      <c r="B27197" s="364">
        <v>8.9600000000000009</v>
      </c>
    </row>
    <row r="27198" spans="1:2">
      <c r="A27198" s="362" t="s">
        <v>27313</v>
      </c>
      <c r="B27198" s="364">
        <v>14.47</v>
      </c>
    </row>
    <row r="27199" spans="1:2">
      <c r="A27199" s="362" t="s">
        <v>27314</v>
      </c>
      <c r="B27199" s="364">
        <v>14.47</v>
      </c>
    </row>
    <row r="27200" spans="1:2">
      <c r="A27200" s="362" t="s">
        <v>27315</v>
      </c>
      <c r="B27200" s="364">
        <v>24.67</v>
      </c>
    </row>
    <row r="27201" spans="1:2">
      <c r="A27201" s="362" t="s">
        <v>27316</v>
      </c>
      <c r="B27201" s="364">
        <v>41.16</v>
      </c>
    </row>
    <row r="27202" spans="1:2">
      <c r="A27202" s="362" t="s">
        <v>27317</v>
      </c>
      <c r="B27202" s="364">
        <v>49.92</v>
      </c>
    </row>
    <row r="27203" spans="1:2">
      <c r="A27203" s="362" t="s">
        <v>27318</v>
      </c>
      <c r="B27203" s="364">
        <v>5.99</v>
      </c>
    </row>
    <row r="27204" spans="1:2">
      <c r="A27204" s="362" t="s">
        <v>27319</v>
      </c>
      <c r="B27204" s="364">
        <v>14.81</v>
      </c>
    </row>
    <row r="27205" spans="1:2">
      <c r="A27205" s="362" t="s">
        <v>27320</v>
      </c>
      <c r="B27205" s="364">
        <v>6.93</v>
      </c>
    </row>
    <row r="27206" spans="1:2">
      <c r="A27206" s="362" t="s">
        <v>27321</v>
      </c>
      <c r="B27206" s="364">
        <v>9.9</v>
      </c>
    </row>
    <row r="27207" spans="1:2">
      <c r="A27207" s="362" t="s">
        <v>27322</v>
      </c>
      <c r="B27207" s="364">
        <v>17.440000000000001</v>
      </c>
    </row>
    <row r="27208" spans="1:2">
      <c r="A27208" s="362" t="s">
        <v>27323</v>
      </c>
      <c r="B27208" s="364">
        <v>29.68</v>
      </c>
    </row>
    <row r="27209" spans="1:2">
      <c r="A27209" s="362" t="s">
        <v>27324</v>
      </c>
      <c r="B27209" s="364">
        <v>8.9600000000000009</v>
      </c>
    </row>
    <row r="27210" spans="1:2">
      <c r="A27210" s="362" t="s">
        <v>27325</v>
      </c>
      <c r="B27210" s="364">
        <v>121.61</v>
      </c>
    </row>
    <row r="27211" spans="1:2">
      <c r="A27211" s="362" t="s">
        <v>27326</v>
      </c>
      <c r="B27211" s="364">
        <v>53.97</v>
      </c>
    </row>
    <row r="27212" spans="1:2">
      <c r="A27212" s="362" t="s">
        <v>27327</v>
      </c>
      <c r="B27212" s="364">
        <v>48.64</v>
      </c>
    </row>
    <row r="27213" spans="1:2">
      <c r="A27213" s="362" t="s">
        <v>27328</v>
      </c>
      <c r="B27213" s="364">
        <v>29.51</v>
      </c>
    </row>
    <row r="27214" spans="1:2">
      <c r="A27214" s="362" t="s">
        <v>27329</v>
      </c>
      <c r="B27214" s="364">
        <v>250.06</v>
      </c>
    </row>
    <row r="27215" spans="1:2">
      <c r="A27215" s="362" t="s">
        <v>27330</v>
      </c>
      <c r="B27215" s="364">
        <v>16.11</v>
      </c>
    </row>
    <row r="27216" spans="1:2">
      <c r="A27216" s="362" t="s">
        <v>27331</v>
      </c>
      <c r="B27216" s="364">
        <v>316.66000000000003</v>
      </c>
    </row>
    <row r="27217" spans="1:2">
      <c r="A27217" s="362" t="s">
        <v>27332</v>
      </c>
      <c r="B27217" s="364">
        <v>631.38</v>
      </c>
    </row>
    <row r="27218" spans="1:2">
      <c r="A27218" s="362" t="s">
        <v>27333</v>
      </c>
      <c r="B27218" s="364">
        <v>10.55</v>
      </c>
    </row>
    <row r="27219" spans="1:2">
      <c r="A27219" s="362" t="s">
        <v>27334</v>
      </c>
      <c r="B27219" s="364">
        <v>12.64</v>
      </c>
    </row>
    <row r="27220" spans="1:2">
      <c r="A27220" s="362" t="s">
        <v>27335</v>
      </c>
      <c r="B27220" s="364">
        <v>20.74</v>
      </c>
    </row>
    <row r="27221" spans="1:2">
      <c r="A27221" s="362" t="s">
        <v>27336</v>
      </c>
      <c r="B27221" s="364">
        <v>40.4</v>
      </c>
    </row>
    <row r="27222" spans="1:2">
      <c r="A27222" s="362" t="s">
        <v>27337</v>
      </c>
      <c r="B27222" s="364">
        <v>43.74</v>
      </c>
    </row>
    <row r="27223" spans="1:2">
      <c r="A27223" s="362" t="s">
        <v>27338</v>
      </c>
      <c r="B27223" s="364">
        <v>110.11</v>
      </c>
    </row>
    <row r="27224" spans="1:2">
      <c r="A27224" s="362" t="s">
        <v>27339</v>
      </c>
      <c r="B27224" s="364">
        <v>222.19</v>
      </c>
    </row>
    <row r="27225" spans="1:2">
      <c r="A27225" s="362" t="s">
        <v>27340</v>
      </c>
      <c r="B27225" s="364">
        <v>341.64</v>
      </c>
    </row>
    <row r="27226" spans="1:2">
      <c r="A27226" s="362" t="s">
        <v>27341</v>
      </c>
      <c r="B27226" s="364">
        <v>146.97999999999999</v>
      </c>
    </row>
    <row r="27227" spans="1:2">
      <c r="A27227" s="362" t="s">
        <v>27342</v>
      </c>
      <c r="B27227" s="364">
        <v>210.28</v>
      </c>
    </row>
    <row r="27228" spans="1:2">
      <c r="A27228" s="362" t="s">
        <v>27343</v>
      </c>
      <c r="B27228" s="364">
        <v>16.13</v>
      </c>
    </row>
    <row r="27229" spans="1:2">
      <c r="A27229" s="362" t="s">
        <v>27344</v>
      </c>
      <c r="B27229" s="364">
        <v>18.739999999999998</v>
      </c>
    </row>
    <row r="27230" spans="1:2">
      <c r="A27230" s="362" t="s">
        <v>27345</v>
      </c>
      <c r="B27230" s="364">
        <v>29.64</v>
      </c>
    </row>
    <row r="27231" spans="1:2">
      <c r="A27231" s="362" t="s">
        <v>27346</v>
      </c>
      <c r="B27231" s="364">
        <v>45.27</v>
      </c>
    </row>
    <row r="27232" spans="1:2">
      <c r="A27232" s="362" t="s">
        <v>27347</v>
      </c>
      <c r="B27232" s="364">
        <v>67.2</v>
      </c>
    </row>
    <row r="27233" spans="1:2">
      <c r="A27233" s="362" t="s">
        <v>27348</v>
      </c>
      <c r="B27233" s="364">
        <v>161.47999999999999</v>
      </c>
    </row>
    <row r="27234" spans="1:2">
      <c r="A27234" s="362" t="s">
        <v>27349</v>
      </c>
      <c r="B27234" s="364">
        <v>234.37</v>
      </c>
    </row>
    <row r="27235" spans="1:2">
      <c r="A27235" s="362" t="s">
        <v>27350</v>
      </c>
      <c r="B27235" s="364">
        <v>345.56</v>
      </c>
    </row>
    <row r="27236" spans="1:2">
      <c r="A27236" s="362" t="s">
        <v>27351</v>
      </c>
      <c r="B27236" s="367">
        <v>136384.34</v>
      </c>
    </row>
    <row r="27237" spans="1:2">
      <c r="A27237" s="362" t="s">
        <v>27352</v>
      </c>
      <c r="B27237" s="367">
        <v>169864.89</v>
      </c>
    </row>
    <row r="27238" spans="1:2">
      <c r="A27238" s="362" t="s">
        <v>27353</v>
      </c>
      <c r="B27238" s="367">
        <v>3304210.92</v>
      </c>
    </row>
    <row r="27239" spans="1:2">
      <c r="A27239" s="362" t="s">
        <v>27354</v>
      </c>
      <c r="B27239" s="367">
        <v>8699870.7599999998</v>
      </c>
    </row>
    <row r="27240" spans="1:2">
      <c r="A27240" s="362" t="s">
        <v>27355</v>
      </c>
      <c r="B27240" s="367">
        <v>392649.25</v>
      </c>
    </row>
    <row r="27241" spans="1:2">
      <c r="A27241" s="362" t="s">
        <v>27356</v>
      </c>
      <c r="B27241" s="367">
        <v>527982.35</v>
      </c>
    </row>
    <row r="27242" spans="1:2">
      <c r="A27242" s="362" t="s">
        <v>27357</v>
      </c>
      <c r="B27242" s="367">
        <v>647029.46</v>
      </c>
    </row>
    <row r="27243" spans="1:2">
      <c r="A27243" s="362" t="s">
        <v>27358</v>
      </c>
      <c r="B27243" s="367">
        <v>700000</v>
      </c>
    </row>
    <row r="27244" spans="1:2">
      <c r="A27244" s="362" t="s">
        <v>27359</v>
      </c>
      <c r="B27244" s="367">
        <v>639526.17000000004</v>
      </c>
    </row>
    <row r="27245" spans="1:2">
      <c r="A27245" s="362" t="s">
        <v>27360</v>
      </c>
      <c r="B27245" s="367">
        <v>2690000</v>
      </c>
    </row>
    <row r="27246" spans="1:2">
      <c r="A27246" s="362" t="s">
        <v>27361</v>
      </c>
      <c r="B27246" s="367">
        <v>1387629.23</v>
      </c>
    </row>
    <row r="27247" spans="1:2">
      <c r="A27247" s="362" t="s">
        <v>27362</v>
      </c>
      <c r="B27247" s="364">
        <v>212.3</v>
      </c>
    </row>
    <row r="27248" spans="1:2">
      <c r="A27248" s="362" t="s">
        <v>27363</v>
      </c>
      <c r="B27248" s="364">
        <v>246.63</v>
      </c>
    </row>
    <row r="27249" spans="1:2">
      <c r="A27249" s="362" t="s">
        <v>27364</v>
      </c>
      <c r="B27249" s="364">
        <v>199.8</v>
      </c>
    </row>
    <row r="27250" spans="1:2">
      <c r="A27250" s="362" t="s">
        <v>27365</v>
      </c>
      <c r="B27250" s="364">
        <v>51.73</v>
      </c>
    </row>
    <row r="27251" spans="1:2">
      <c r="A27251" s="362" t="s">
        <v>27366</v>
      </c>
      <c r="B27251" s="364">
        <v>45.29</v>
      </c>
    </row>
    <row r="27252" spans="1:2">
      <c r="A27252" s="362" t="s">
        <v>27367</v>
      </c>
      <c r="B27252" s="364">
        <v>81.349999999999994</v>
      </c>
    </row>
    <row r="27253" spans="1:2">
      <c r="A27253" s="362" t="s">
        <v>27368</v>
      </c>
      <c r="B27253" s="364">
        <v>67.510000000000005</v>
      </c>
    </row>
    <row r="27254" spans="1:2">
      <c r="A27254" s="362" t="s">
        <v>27369</v>
      </c>
      <c r="B27254" s="364">
        <v>29.07</v>
      </c>
    </row>
    <row r="27255" spans="1:2">
      <c r="A27255" s="362" t="s">
        <v>27370</v>
      </c>
      <c r="B27255" s="364">
        <v>125.45</v>
      </c>
    </row>
    <row r="27256" spans="1:2">
      <c r="A27256" s="362" t="s">
        <v>27371</v>
      </c>
      <c r="B27256" s="364">
        <v>33.549999999999997</v>
      </c>
    </row>
    <row r="27257" spans="1:2">
      <c r="A27257" s="362" t="s">
        <v>27372</v>
      </c>
      <c r="B27257" s="364">
        <v>66.489999999999995</v>
      </c>
    </row>
    <row r="27258" spans="1:2">
      <c r="A27258" s="362" t="s">
        <v>27373</v>
      </c>
      <c r="B27258" s="364">
        <v>62.31</v>
      </c>
    </row>
    <row r="27259" spans="1:2">
      <c r="A27259" s="362" t="s">
        <v>27374</v>
      </c>
      <c r="B27259" s="364">
        <v>39.25</v>
      </c>
    </row>
    <row r="27260" spans="1:2">
      <c r="A27260" s="362" t="s">
        <v>27375</v>
      </c>
      <c r="B27260" s="364">
        <v>180</v>
      </c>
    </row>
    <row r="27261" spans="1:2">
      <c r="A27261" s="362" t="s">
        <v>27376</v>
      </c>
      <c r="B27261" s="364">
        <v>100.72</v>
      </c>
    </row>
    <row r="27262" spans="1:2">
      <c r="A27262" s="362" t="s">
        <v>27377</v>
      </c>
      <c r="B27262" s="364">
        <v>35.5</v>
      </c>
    </row>
    <row r="27263" spans="1:2">
      <c r="A27263" s="362" t="s">
        <v>27378</v>
      </c>
      <c r="B27263" s="364">
        <v>246.76</v>
      </c>
    </row>
    <row r="27264" spans="1:2">
      <c r="A27264" s="362" t="s">
        <v>27379</v>
      </c>
      <c r="B27264" s="364">
        <v>434.28</v>
      </c>
    </row>
    <row r="27265" spans="1:2">
      <c r="A27265" s="362" t="s">
        <v>27380</v>
      </c>
      <c r="B27265" s="364">
        <v>129.02000000000001</v>
      </c>
    </row>
    <row r="27266" spans="1:2">
      <c r="A27266" s="362" t="s">
        <v>27381</v>
      </c>
      <c r="B27266" s="364">
        <v>115.45</v>
      </c>
    </row>
    <row r="27267" spans="1:2">
      <c r="A27267" s="362" t="s">
        <v>27382</v>
      </c>
      <c r="B27267" s="364">
        <v>46.82</v>
      </c>
    </row>
    <row r="27268" spans="1:2">
      <c r="A27268" s="362" t="s">
        <v>27383</v>
      </c>
      <c r="B27268" s="364">
        <v>77.12</v>
      </c>
    </row>
    <row r="27269" spans="1:2">
      <c r="A27269" s="362" t="s">
        <v>27384</v>
      </c>
      <c r="B27269" s="364">
        <v>258.49</v>
      </c>
    </row>
    <row r="27270" spans="1:2">
      <c r="A27270" s="362" t="s">
        <v>27385</v>
      </c>
      <c r="B27270" s="364">
        <v>180.76</v>
      </c>
    </row>
    <row r="27271" spans="1:2">
      <c r="A27271" s="362" t="s">
        <v>27386</v>
      </c>
      <c r="B27271" s="364">
        <v>56.74</v>
      </c>
    </row>
    <row r="27272" spans="1:2">
      <c r="A27272" s="362" t="s">
        <v>27387</v>
      </c>
      <c r="B27272" s="364">
        <v>357.03</v>
      </c>
    </row>
    <row r="27273" spans="1:2">
      <c r="A27273" s="362" t="s">
        <v>27388</v>
      </c>
      <c r="B27273" s="364">
        <v>553.76</v>
      </c>
    </row>
    <row r="27274" spans="1:2">
      <c r="A27274" s="362" t="s">
        <v>27389</v>
      </c>
      <c r="B27274" s="364">
        <v>68.680000000000007</v>
      </c>
    </row>
    <row r="27275" spans="1:2">
      <c r="A27275" s="362" t="s">
        <v>27390</v>
      </c>
      <c r="B27275" s="364">
        <v>59.62</v>
      </c>
    </row>
    <row r="27276" spans="1:2">
      <c r="A27276" s="362" t="s">
        <v>27391</v>
      </c>
      <c r="B27276" s="364">
        <v>34.08</v>
      </c>
    </row>
    <row r="27277" spans="1:2">
      <c r="A27277" s="362" t="s">
        <v>27392</v>
      </c>
      <c r="B27277" s="364">
        <v>39.74</v>
      </c>
    </row>
    <row r="27278" spans="1:2">
      <c r="A27278" s="362" t="s">
        <v>27393</v>
      </c>
      <c r="B27278" s="364">
        <v>160.37</v>
      </c>
    </row>
    <row r="27279" spans="1:2">
      <c r="A27279" s="362" t="s">
        <v>27394</v>
      </c>
      <c r="B27279" s="364">
        <v>100.08</v>
      </c>
    </row>
    <row r="27280" spans="1:2">
      <c r="A27280" s="362" t="s">
        <v>27395</v>
      </c>
      <c r="B27280" s="364">
        <v>36.369999999999997</v>
      </c>
    </row>
    <row r="27281" spans="1:2">
      <c r="A27281" s="362" t="s">
        <v>27396</v>
      </c>
      <c r="B27281" s="364">
        <v>219</v>
      </c>
    </row>
    <row r="27282" spans="1:2">
      <c r="A27282" s="362" t="s">
        <v>27397</v>
      </c>
      <c r="B27282" s="364">
        <v>380.08</v>
      </c>
    </row>
    <row r="27283" spans="1:2">
      <c r="A27283" s="362" t="s">
        <v>27398</v>
      </c>
      <c r="B27283" s="364">
        <v>41.11</v>
      </c>
    </row>
    <row r="27284" spans="1:2">
      <c r="A27284" s="362" t="s">
        <v>27399</v>
      </c>
      <c r="B27284" s="364">
        <v>56.16</v>
      </c>
    </row>
    <row r="27285" spans="1:2">
      <c r="A27285" s="362" t="s">
        <v>27400</v>
      </c>
      <c r="B27285" s="364">
        <v>5.37</v>
      </c>
    </row>
    <row r="27286" spans="1:2">
      <c r="A27286" s="362" t="s">
        <v>27401</v>
      </c>
      <c r="B27286" s="364">
        <v>11.96</v>
      </c>
    </row>
    <row r="27287" spans="1:2">
      <c r="A27287" s="362" t="s">
        <v>27402</v>
      </c>
      <c r="B27287" s="364">
        <v>8.23</v>
      </c>
    </row>
    <row r="27288" spans="1:2">
      <c r="A27288" s="362" t="s">
        <v>27403</v>
      </c>
      <c r="B27288" s="364">
        <v>10.26</v>
      </c>
    </row>
    <row r="27289" spans="1:2">
      <c r="A27289" s="362" t="s">
        <v>27404</v>
      </c>
      <c r="B27289" s="364">
        <v>14.63</v>
      </c>
    </row>
    <row r="27290" spans="1:2">
      <c r="A27290" s="362" t="s">
        <v>27405</v>
      </c>
      <c r="B27290" s="364">
        <v>33.68</v>
      </c>
    </row>
    <row r="27291" spans="1:2">
      <c r="A27291" s="362" t="s">
        <v>27406</v>
      </c>
      <c r="B27291" s="364">
        <v>21.3</v>
      </c>
    </row>
    <row r="27292" spans="1:2">
      <c r="A27292" s="362" t="s">
        <v>27407</v>
      </c>
      <c r="B27292" s="364">
        <v>24.61</v>
      </c>
    </row>
    <row r="27293" spans="1:2">
      <c r="A27293" s="362" t="s">
        <v>27408</v>
      </c>
      <c r="B27293" s="364">
        <v>52.03</v>
      </c>
    </row>
    <row r="27294" spans="1:2">
      <c r="A27294" s="362" t="s">
        <v>27409</v>
      </c>
      <c r="B27294" s="364">
        <v>66.92</v>
      </c>
    </row>
    <row r="27295" spans="1:2">
      <c r="A27295" s="362" t="s">
        <v>27410</v>
      </c>
      <c r="B27295" s="364">
        <v>83.15</v>
      </c>
    </row>
    <row r="27296" spans="1:2">
      <c r="A27296" s="362" t="s">
        <v>27411</v>
      </c>
      <c r="B27296" s="364">
        <v>87.43</v>
      </c>
    </row>
    <row r="27297" spans="1:2">
      <c r="A27297" s="362" t="s">
        <v>27412</v>
      </c>
      <c r="B27297" s="364">
        <v>31.98</v>
      </c>
    </row>
    <row r="27298" spans="1:2">
      <c r="A27298" s="362" t="s">
        <v>27413</v>
      </c>
      <c r="B27298" s="364">
        <v>55.73</v>
      </c>
    </row>
    <row r="27299" spans="1:2">
      <c r="A27299" s="362" t="s">
        <v>27414</v>
      </c>
      <c r="B27299" s="364">
        <v>35.770000000000003</v>
      </c>
    </row>
    <row r="27300" spans="1:2">
      <c r="A27300" s="362" t="s">
        <v>27415</v>
      </c>
      <c r="B27300" s="364">
        <v>57.61</v>
      </c>
    </row>
    <row r="27301" spans="1:2">
      <c r="A27301" s="362" t="s">
        <v>27416</v>
      </c>
      <c r="B27301" s="367">
        <v>83826.52</v>
      </c>
    </row>
    <row r="27302" spans="1:2">
      <c r="A27302" s="362" t="s">
        <v>27417</v>
      </c>
      <c r="B27302" s="364">
        <v>28.13</v>
      </c>
    </row>
    <row r="27303" spans="1:2">
      <c r="A27303" s="362" t="s">
        <v>27418</v>
      </c>
      <c r="B27303" s="364">
        <v>0.54</v>
      </c>
    </row>
    <row r="27304" spans="1:2">
      <c r="A27304" s="362" t="s">
        <v>27419</v>
      </c>
      <c r="B27304" s="364">
        <v>4.3600000000000003</v>
      </c>
    </row>
    <row r="27305" spans="1:2">
      <c r="A27305" s="362" t="s">
        <v>27420</v>
      </c>
      <c r="B27305" s="364">
        <v>39.35</v>
      </c>
    </row>
    <row r="27306" spans="1:2">
      <c r="A27306" s="362" t="s">
        <v>27421</v>
      </c>
      <c r="B27306" s="364">
        <v>34.99</v>
      </c>
    </row>
    <row r="27307" spans="1:2">
      <c r="A27307" s="362" t="s">
        <v>27422</v>
      </c>
      <c r="B27307" s="364">
        <v>33.86</v>
      </c>
    </row>
    <row r="27308" spans="1:2">
      <c r="A27308" s="362" t="s">
        <v>27423</v>
      </c>
      <c r="B27308" s="364">
        <v>31.47</v>
      </c>
    </row>
    <row r="27309" spans="1:2">
      <c r="A27309" s="362" t="s">
        <v>27424</v>
      </c>
      <c r="B27309" s="364">
        <v>6.69</v>
      </c>
    </row>
    <row r="27310" spans="1:2">
      <c r="A27310" s="362" t="s">
        <v>27425</v>
      </c>
      <c r="B27310" s="367">
        <v>1690.69</v>
      </c>
    </row>
    <row r="27311" spans="1:2">
      <c r="A27311" s="362" t="s">
        <v>27426</v>
      </c>
      <c r="B27311" s="367">
        <v>1837.7</v>
      </c>
    </row>
    <row r="27312" spans="1:2">
      <c r="A27312" s="362" t="s">
        <v>27427</v>
      </c>
      <c r="B27312" s="367">
        <v>2061.46</v>
      </c>
    </row>
    <row r="27313" spans="1:2">
      <c r="A27313" s="362" t="s">
        <v>27428</v>
      </c>
      <c r="B27313" s="367">
        <v>4435</v>
      </c>
    </row>
    <row r="27314" spans="1:2">
      <c r="A27314" s="362" t="s">
        <v>27429</v>
      </c>
      <c r="B27314" s="367">
        <v>3978.58</v>
      </c>
    </row>
    <row r="27315" spans="1:2">
      <c r="A27315" s="362" t="s">
        <v>27430</v>
      </c>
      <c r="B27315" s="367">
        <v>4846.3900000000003</v>
      </c>
    </row>
    <row r="27316" spans="1:2">
      <c r="A27316" s="362" t="s">
        <v>27431</v>
      </c>
      <c r="B27316" s="367">
        <v>4604320.79</v>
      </c>
    </row>
    <row r="27317" spans="1:2">
      <c r="A27317" s="362" t="s">
        <v>27432</v>
      </c>
      <c r="B27317" s="367">
        <v>1938365.61</v>
      </c>
    </row>
    <row r="27318" spans="1:2">
      <c r="A27318" s="362" t="s">
        <v>27433</v>
      </c>
      <c r="B27318" s="367">
        <v>1952411.88</v>
      </c>
    </row>
    <row r="27319" spans="1:2">
      <c r="A27319" s="362" t="s">
        <v>27434</v>
      </c>
      <c r="B27319" s="367">
        <v>2365368</v>
      </c>
    </row>
    <row r="27320" spans="1:2">
      <c r="A27320" s="362" t="s">
        <v>27435</v>
      </c>
      <c r="B27320" s="367">
        <v>2095682.22</v>
      </c>
    </row>
    <row r="27321" spans="1:2">
      <c r="A27321" s="362" t="s">
        <v>27436</v>
      </c>
      <c r="B27321" s="364">
        <v>21.59</v>
      </c>
    </row>
    <row r="27322" spans="1:2">
      <c r="A27322" s="362" t="s">
        <v>27437</v>
      </c>
      <c r="B27322" s="367">
        <v>3796.61</v>
      </c>
    </row>
    <row r="27323" spans="1:2">
      <c r="A27323" s="362" t="s">
        <v>27438</v>
      </c>
      <c r="B27323" s="364">
        <v>601.19000000000005</v>
      </c>
    </row>
    <row r="27324" spans="1:2">
      <c r="A27324" s="362" t="s">
        <v>27439</v>
      </c>
      <c r="B27324" s="364">
        <v>523.33000000000004</v>
      </c>
    </row>
    <row r="27325" spans="1:2">
      <c r="A27325" s="362" t="s">
        <v>27440</v>
      </c>
      <c r="B27325" s="367">
        <v>1360.66</v>
      </c>
    </row>
    <row r="27326" spans="1:2">
      <c r="A27326" s="362" t="s">
        <v>27441</v>
      </c>
      <c r="B27326" s="367">
        <v>1590.93</v>
      </c>
    </row>
    <row r="27327" spans="1:2">
      <c r="A27327" s="362" t="s">
        <v>27442</v>
      </c>
      <c r="B27327" s="364">
        <v>468.9</v>
      </c>
    </row>
    <row r="27328" spans="1:2">
      <c r="A27328" s="362" t="s">
        <v>27443</v>
      </c>
      <c r="B27328" s="364">
        <v>146.53</v>
      </c>
    </row>
    <row r="27329" spans="1:2">
      <c r="A27329" s="362" t="s">
        <v>27444</v>
      </c>
      <c r="B27329" s="364">
        <v>208.25</v>
      </c>
    </row>
    <row r="27330" spans="1:2">
      <c r="A27330" s="362" t="s">
        <v>27445</v>
      </c>
      <c r="B27330" s="364">
        <v>338.07</v>
      </c>
    </row>
    <row r="27331" spans="1:2">
      <c r="A27331" s="362" t="s">
        <v>27446</v>
      </c>
      <c r="B27331" s="364">
        <v>167.46</v>
      </c>
    </row>
    <row r="27332" spans="1:2">
      <c r="A27332" s="362" t="s">
        <v>27447</v>
      </c>
      <c r="B27332" s="364">
        <v>251.2</v>
      </c>
    </row>
    <row r="27333" spans="1:2">
      <c r="A27333" s="362" t="s">
        <v>27448</v>
      </c>
      <c r="B27333" s="364">
        <v>180.76</v>
      </c>
    </row>
    <row r="27334" spans="1:2">
      <c r="A27334" s="362" t="s">
        <v>27449</v>
      </c>
      <c r="B27334" s="364">
        <v>313.99</v>
      </c>
    </row>
    <row r="27335" spans="1:2">
      <c r="A27335" s="362" t="s">
        <v>27450</v>
      </c>
      <c r="B27335" s="364">
        <v>94.2</v>
      </c>
    </row>
    <row r="27336" spans="1:2">
      <c r="A27336" s="362" t="s">
        <v>27451</v>
      </c>
      <c r="B27336" s="364">
        <v>125.59</v>
      </c>
    </row>
    <row r="27337" spans="1:2">
      <c r="A27337" s="362" t="s">
        <v>27452</v>
      </c>
      <c r="B27337" s="364">
        <v>146.53</v>
      </c>
    </row>
    <row r="27338" spans="1:2">
      <c r="A27338" s="362" t="s">
        <v>27453</v>
      </c>
      <c r="B27338" s="364">
        <v>177.93</v>
      </c>
    </row>
    <row r="27339" spans="1:2">
      <c r="A27339" s="362" t="s">
        <v>27454</v>
      </c>
      <c r="B27339" s="364">
        <v>259.57</v>
      </c>
    </row>
    <row r="27340" spans="1:2">
      <c r="A27340" s="362" t="s">
        <v>27455</v>
      </c>
      <c r="B27340" s="364">
        <v>104.66</v>
      </c>
    </row>
    <row r="27341" spans="1:2">
      <c r="A27341" s="362" t="s">
        <v>27456</v>
      </c>
      <c r="B27341" s="364">
        <v>313.99</v>
      </c>
    </row>
    <row r="27342" spans="1:2">
      <c r="A27342" s="362" t="s">
        <v>27457</v>
      </c>
      <c r="B27342" s="364">
        <v>324.45999999999998</v>
      </c>
    </row>
    <row r="27343" spans="1:2">
      <c r="A27343" s="362" t="s">
        <v>27458</v>
      </c>
      <c r="B27343" s="364">
        <v>416.05</v>
      </c>
    </row>
    <row r="27344" spans="1:2">
      <c r="A27344" s="362" t="s">
        <v>27459</v>
      </c>
      <c r="B27344" s="364">
        <v>245.5</v>
      </c>
    </row>
    <row r="27345" spans="1:2">
      <c r="A27345" s="362" t="s">
        <v>27460</v>
      </c>
      <c r="B27345" s="364">
        <v>320.48</v>
      </c>
    </row>
    <row r="27346" spans="1:2">
      <c r="A27346" s="362" t="s">
        <v>27461</v>
      </c>
      <c r="B27346" s="364">
        <v>450</v>
      </c>
    </row>
    <row r="27347" spans="1:2">
      <c r="A27347" s="362" t="s">
        <v>27462</v>
      </c>
      <c r="B27347" s="364">
        <v>524.35</v>
      </c>
    </row>
    <row r="27348" spans="1:2">
      <c r="A27348" s="362" t="s">
        <v>27463</v>
      </c>
      <c r="B27348" s="364">
        <v>296.24</v>
      </c>
    </row>
    <row r="27349" spans="1:2">
      <c r="A27349" s="362" t="s">
        <v>27464</v>
      </c>
      <c r="B27349" s="364">
        <v>400.23</v>
      </c>
    </row>
    <row r="27350" spans="1:2">
      <c r="A27350" s="362" t="s">
        <v>27465</v>
      </c>
      <c r="B27350" s="364">
        <v>16.66</v>
      </c>
    </row>
    <row r="27351" spans="1:2">
      <c r="A27351" s="362" t="s">
        <v>27466</v>
      </c>
      <c r="B27351" s="364">
        <v>22.88</v>
      </c>
    </row>
    <row r="27352" spans="1:2">
      <c r="A27352" s="362" t="s">
        <v>27467</v>
      </c>
      <c r="B27352" s="364">
        <v>34.78</v>
      </c>
    </row>
    <row r="27353" spans="1:2">
      <c r="A27353" s="362" t="s">
        <v>27468</v>
      </c>
      <c r="B27353" s="364">
        <v>46.06</v>
      </c>
    </row>
    <row r="27354" spans="1:2">
      <c r="A27354" s="362" t="s">
        <v>27469</v>
      </c>
      <c r="B27354" s="364">
        <v>113.5</v>
      </c>
    </row>
    <row r="27355" spans="1:2">
      <c r="A27355" s="362" t="s">
        <v>27470</v>
      </c>
      <c r="B27355" s="364">
        <v>38.07</v>
      </c>
    </row>
    <row r="27356" spans="1:2">
      <c r="A27356" s="362" t="s">
        <v>27471</v>
      </c>
      <c r="B27356" s="364">
        <v>47.56</v>
      </c>
    </row>
    <row r="27357" spans="1:2">
      <c r="A27357" s="362" t="s">
        <v>27472</v>
      </c>
      <c r="B27357" s="364">
        <v>68.75</v>
      </c>
    </row>
    <row r="27358" spans="1:2">
      <c r="A27358" s="362" t="s">
        <v>27473</v>
      </c>
      <c r="B27358" s="364">
        <v>73.59</v>
      </c>
    </row>
    <row r="27359" spans="1:2">
      <c r="A27359" s="362" t="s">
        <v>27474</v>
      </c>
      <c r="B27359" s="364">
        <v>18.260000000000002</v>
      </c>
    </row>
    <row r="27360" spans="1:2">
      <c r="A27360" s="362" t="s">
        <v>27475</v>
      </c>
      <c r="B27360" s="367">
        <v>3209.39</v>
      </c>
    </row>
    <row r="27361" spans="1:2">
      <c r="A27361" s="362" t="s">
        <v>27476</v>
      </c>
      <c r="B27361" s="364">
        <v>25.05</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2.75"/>
  <sheetData/>
  <pageMargins left="0.511811024" right="0.511811024" top="0.78740157499999996" bottom="0.78740157499999996" header="0.31496062000000002" footer="0.31496062000000002"/>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33"/>
  <sheetViews>
    <sheetView topLeftCell="A13" zoomScaleNormal="100" zoomScaleSheetLayoutView="145" workbookViewId="0">
      <selection sqref="A1:G19"/>
    </sheetView>
  </sheetViews>
  <sheetFormatPr defaultColWidth="9.140625" defaultRowHeight="15"/>
  <cols>
    <col min="1" max="1" width="10" style="25" customWidth="1"/>
    <col min="2" max="2" width="15" style="1" customWidth="1"/>
    <col min="3" max="3" width="62.5703125" style="1" customWidth="1"/>
    <col min="4" max="4" width="11.140625" style="1" customWidth="1"/>
    <col min="5" max="5" width="20.7109375" style="1" customWidth="1"/>
    <col min="6" max="6" width="19.7109375" style="1" customWidth="1"/>
    <col min="7" max="7" width="22.85546875" style="1" customWidth="1"/>
    <col min="8" max="8" width="28.28515625" style="133" hidden="1" customWidth="1"/>
    <col min="9" max="9" width="13" style="133" customWidth="1"/>
    <col min="10" max="10" width="67.5703125" style="133" customWidth="1"/>
    <col min="11" max="13" width="13" style="133" customWidth="1"/>
    <col min="14" max="15" width="10.7109375" style="136" customWidth="1"/>
    <col min="16" max="17" width="8.140625" style="133" customWidth="1"/>
    <col min="18" max="18" width="9.5703125" style="133" bestFit="1" customWidth="1"/>
    <col min="19" max="20" width="9.5703125" style="133" customWidth="1"/>
    <col min="21" max="23" width="8.140625" style="133" customWidth="1"/>
    <col min="24" max="24" width="13.7109375" style="133" customWidth="1"/>
    <col min="25" max="26" width="9.140625" style="133" customWidth="1"/>
    <col min="27" max="16384" width="9.140625" style="133"/>
  </cols>
  <sheetData>
    <row r="1" spans="1:26" s="1" customFormat="1" ht="16.149999999999999" customHeight="1">
      <c r="A1" s="438"/>
      <c r="B1" s="490"/>
      <c r="C1" s="491"/>
      <c r="D1" s="473" t="str">
        <f>RESUMO!$C$1</f>
        <v xml:space="preserve">URBANISMO E DRENAGEM DAS COMUNIDADES ACÚRCIO TORRES, ALMIRANTE TAMANDARÉ, IATE CLUB E AVENIDA CELSO KELLY- NITERÓI - RJ </v>
      </c>
      <c r="E1" s="474"/>
      <c r="F1" s="474"/>
      <c r="G1" s="475"/>
      <c r="N1" s="50"/>
      <c r="O1" s="50"/>
    </row>
    <row r="2" spans="1:26" s="1" customFormat="1" ht="14.45" customHeight="1">
      <c r="A2" s="121"/>
      <c r="C2" s="56"/>
      <c r="D2" s="476"/>
      <c r="E2" s="477"/>
      <c r="F2" s="477"/>
      <c r="G2" s="478"/>
      <c r="N2" s="50"/>
      <c r="O2" s="50"/>
    </row>
    <row r="3" spans="1:26" s="1" customFormat="1" ht="16.149999999999999" customHeight="1">
      <c r="A3" s="121"/>
      <c r="C3" s="56"/>
      <c r="D3" s="476"/>
      <c r="E3" s="477"/>
      <c r="F3" s="477"/>
      <c r="G3" s="478"/>
      <c r="N3" s="50"/>
      <c r="O3" s="50"/>
    </row>
    <row r="4" spans="1:26" s="1" customFormat="1" ht="16.149999999999999" customHeight="1" thickBot="1">
      <c r="A4" s="400"/>
      <c r="B4" s="58"/>
      <c r="C4" s="401"/>
      <c r="D4" s="479"/>
      <c r="E4" s="480"/>
      <c r="F4" s="480"/>
      <c r="G4" s="481"/>
      <c r="N4" s="50"/>
      <c r="O4" s="50"/>
    </row>
    <row r="5" spans="1:26" s="1" customFormat="1" ht="23.25" customHeight="1">
      <c r="A5" s="488"/>
      <c r="B5" s="489"/>
      <c r="C5" s="489"/>
      <c r="D5" s="485"/>
      <c r="E5" s="486"/>
      <c r="F5" s="486"/>
      <c r="G5" s="487"/>
      <c r="N5" s="50"/>
      <c r="O5" s="50"/>
    </row>
    <row r="6" spans="1:26" s="1" customFormat="1" ht="40.5" customHeight="1" thickBot="1">
      <c r="A6" s="39" t="s">
        <v>0</v>
      </c>
      <c r="B6" s="40" t="s">
        <v>5</v>
      </c>
      <c r="C6" s="35" t="s">
        <v>1</v>
      </c>
      <c r="D6" s="35" t="s">
        <v>6</v>
      </c>
      <c r="E6" s="35" t="s">
        <v>147</v>
      </c>
      <c r="F6" s="35" t="s">
        <v>146</v>
      </c>
      <c r="G6" s="36" t="s">
        <v>144</v>
      </c>
      <c r="N6" s="50"/>
      <c r="O6" s="50"/>
    </row>
    <row r="7" spans="1:26" s="1" customFormat="1" ht="26.25" customHeight="1" thickBot="1">
      <c r="A7" s="492"/>
      <c r="B7" s="493"/>
      <c r="C7" s="493"/>
      <c r="D7" s="493"/>
      <c r="E7" s="493"/>
      <c r="F7" s="494"/>
      <c r="G7" s="115" t="str">
        <f>RESUMO!F7</f>
        <v>I0 = Agosto/22</v>
      </c>
      <c r="N7" s="50"/>
      <c r="O7" s="50"/>
    </row>
    <row r="8" spans="1:26" s="1" customFormat="1" ht="30.6" customHeight="1" thickBot="1">
      <c r="A8" s="482" t="s">
        <v>28506</v>
      </c>
      <c r="B8" s="483"/>
      <c r="C8" s="483"/>
      <c r="D8" s="483"/>
      <c r="E8" s="483"/>
      <c r="F8" s="483"/>
      <c r="G8" s="484"/>
      <c r="H8" s="51"/>
      <c r="I8" s="51"/>
      <c r="J8" s="60"/>
      <c r="K8" s="61"/>
      <c r="L8" s="61"/>
      <c r="M8" s="63"/>
      <c r="N8" s="63"/>
      <c r="O8" s="64"/>
      <c r="P8" s="67"/>
      <c r="Q8" s="70"/>
      <c r="R8" s="71"/>
      <c r="S8" s="74"/>
      <c r="T8" s="74"/>
      <c r="U8" s="80"/>
      <c r="V8" s="91"/>
      <c r="W8" s="71"/>
      <c r="X8" s="53"/>
    </row>
    <row r="9" spans="1:26" ht="42.75" customHeight="1">
      <c r="A9" s="384" t="s">
        <v>8</v>
      </c>
      <c r="B9" s="385" t="s">
        <v>3991</v>
      </c>
      <c r="C9" s="386" t="s">
        <v>19</v>
      </c>
      <c r="D9" s="387" t="s">
        <v>155</v>
      </c>
      <c r="E9" s="388">
        <f>'MEMO-SERV. ADM'!P10</f>
        <v>8</v>
      </c>
      <c r="F9" s="389">
        <f>VLOOKUP(B9,EMOP0822!$A$2:$B$27361,2,FALSE)</f>
        <v>18207.2</v>
      </c>
      <c r="G9" s="390">
        <f t="shared" ref="G9:G18" si="0">E9*F9</f>
        <v>145657.60000000001</v>
      </c>
      <c r="H9" s="124">
        <f>G9</f>
        <v>145657.60000000001</v>
      </c>
      <c r="I9" s="416"/>
      <c r="J9" s="415"/>
      <c r="K9" s="124"/>
      <c r="L9" s="124"/>
      <c r="M9" s="124"/>
      <c r="N9" s="124"/>
      <c r="O9" s="124"/>
      <c r="P9" s="125"/>
      <c r="Q9" s="126"/>
      <c r="R9" s="127"/>
      <c r="S9" s="128"/>
      <c r="T9" s="128"/>
      <c r="U9" s="129"/>
      <c r="V9" s="129"/>
      <c r="W9" s="129"/>
      <c r="X9" s="130"/>
      <c r="Y9" s="131"/>
      <c r="Z9" s="132"/>
    </row>
    <row r="10" spans="1:26" ht="42.75" customHeight="1">
      <c r="A10" s="6" t="s">
        <v>10</v>
      </c>
      <c r="B10" s="94" t="s">
        <v>1912</v>
      </c>
      <c r="C10" s="117" t="s">
        <v>28042</v>
      </c>
      <c r="D10" s="96" t="s">
        <v>155</v>
      </c>
      <c r="E10" s="93">
        <f>'MEMO-SERV. ADM'!P14</f>
        <v>2</v>
      </c>
      <c r="F10" s="159">
        <f>VLOOKUP(B10,EMOP0822!$A$2:$B$27361,2,FALSE)</f>
        <v>57831.839999999997</v>
      </c>
      <c r="G10" s="406">
        <f>E10*F10</f>
        <v>115663.67999999999</v>
      </c>
      <c r="H10" s="124">
        <f t="shared" ref="H10:H17" si="1">G10</f>
        <v>115663.67999999999</v>
      </c>
      <c r="I10" s="416"/>
      <c r="J10" s="124"/>
      <c r="K10" s="124"/>
      <c r="L10" s="124"/>
      <c r="M10" s="124"/>
      <c r="N10" s="124"/>
      <c r="O10" s="124"/>
      <c r="P10" s="125"/>
      <c r="Q10" s="126"/>
      <c r="R10" s="127"/>
      <c r="S10" s="128"/>
      <c r="T10" s="128"/>
      <c r="U10" s="129"/>
      <c r="V10" s="129"/>
      <c r="W10" s="129"/>
      <c r="X10" s="130"/>
      <c r="Y10" s="131"/>
      <c r="Z10" s="132"/>
    </row>
    <row r="11" spans="1:26" ht="42.75">
      <c r="A11" s="6" t="s">
        <v>11</v>
      </c>
      <c r="B11" s="94" t="s">
        <v>159</v>
      </c>
      <c r="C11" s="97" t="s">
        <v>158</v>
      </c>
      <c r="D11" s="96" t="s">
        <v>155</v>
      </c>
      <c r="E11" s="93">
        <f>'MEMO-SERV. ADM'!P18</f>
        <v>1</v>
      </c>
      <c r="F11" s="159">
        <f>VLOOKUP(B11,EMOP0822!$A$2:$B$27361,2,FALSE)</f>
        <v>5554.56</v>
      </c>
      <c r="G11" s="406">
        <f t="shared" si="0"/>
        <v>5554.56</v>
      </c>
      <c r="H11" s="124">
        <f t="shared" si="1"/>
        <v>5554.56</v>
      </c>
      <c r="I11" s="416"/>
      <c r="J11" s="124"/>
      <c r="K11" s="124"/>
      <c r="L11" s="124"/>
      <c r="M11" s="124"/>
      <c r="N11" s="124"/>
      <c r="O11" s="124"/>
      <c r="P11" s="134"/>
      <c r="Q11" s="135"/>
      <c r="R11" s="127"/>
      <c r="S11" s="128"/>
      <c r="T11" s="128"/>
      <c r="U11" s="130"/>
      <c r="V11" s="129"/>
      <c r="W11" s="130"/>
      <c r="X11" s="130"/>
      <c r="Y11" s="131"/>
      <c r="Z11" s="132"/>
    </row>
    <row r="12" spans="1:26" ht="129">
      <c r="A12" s="6" t="s">
        <v>13</v>
      </c>
      <c r="B12" s="94" t="s">
        <v>1984</v>
      </c>
      <c r="C12" s="95" t="s">
        <v>44</v>
      </c>
      <c r="D12" s="96" t="s">
        <v>45</v>
      </c>
      <c r="E12" s="93">
        <f>'MEMO-SERV. ADM'!P22</f>
        <v>8</v>
      </c>
      <c r="F12" s="159">
        <f>VLOOKUP(B12,EMOP0822!$A$2:$B$27361,2,FALSE)</f>
        <v>700</v>
      </c>
      <c r="G12" s="406">
        <f t="shared" si="0"/>
        <v>5600</v>
      </c>
      <c r="H12" s="124"/>
      <c r="I12" s="416"/>
      <c r="J12" s="124"/>
      <c r="K12" s="124"/>
      <c r="L12" s="124"/>
      <c r="M12" s="124"/>
      <c r="N12" s="124"/>
      <c r="O12" s="124"/>
      <c r="P12" s="125"/>
      <c r="Q12" s="126"/>
      <c r="R12" s="127"/>
      <c r="S12" s="128"/>
      <c r="T12" s="128"/>
      <c r="U12" s="129"/>
      <c r="V12" s="129"/>
      <c r="W12" s="129"/>
      <c r="X12" s="130"/>
      <c r="Y12" s="131"/>
      <c r="Z12" s="132"/>
    </row>
    <row r="13" spans="1:26" ht="114.75">
      <c r="A13" s="6" t="s">
        <v>14</v>
      </c>
      <c r="B13" s="94" t="s">
        <v>1982</v>
      </c>
      <c r="C13" s="95" t="s">
        <v>47</v>
      </c>
      <c r="D13" s="96" t="s">
        <v>45</v>
      </c>
      <c r="E13" s="93">
        <f>'MEMO-SERV. ADM'!P26</f>
        <v>8</v>
      </c>
      <c r="F13" s="159">
        <f>VLOOKUP(B13,EMOP0822!$A$2:$B$27361,2,FALSE)</f>
        <v>630</v>
      </c>
      <c r="G13" s="406">
        <f t="shared" si="0"/>
        <v>5040</v>
      </c>
      <c r="H13" s="124"/>
      <c r="I13" s="416"/>
      <c r="J13" s="124"/>
      <c r="K13" s="124"/>
      <c r="L13" s="124"/>
      <c r="M13" s="124"/>
      <c r="N13" s="124"/>
      <c r="O13" s="124"/>
      <c r="P13" s="134"/>
      <c r="Q13" s="135"/>
      <c r="R13" s="127"/>
      <c r="S13" s="128"/>
      <c r="T13" s="128"/>
      <c r="U13" s="130"/>
      <c r="V13" s="129"/>
      <c r="W13" s="130"/>
      <c r="X13" s="130"/>
      <c r="Y13" s="131"/>
      <c r="Z13" s="132"/>
    </row>
    <row r="14" spans="1:26" ht="129">
      <c r="A14" s="6" t="s">
        <v>16</v>
      </c>
      <c r="B14" s="94" t="s">
        <v>1986</v>
      </c>
      <c r="C14" s="95" t="s">
        <v>49</v>
      </c>
      <c r="D14" s="96" t="s">
        <v>45</v>
      </c>
      <c r="E14" s="93">
        <f>'MEMO-SERV. ADM'!P30</f>
        <v>8</v>
      </c>
      <c r="F14" s="159">
        <f>VLOOKUP(B14,EMOP0822!$A$2:$B$27361,2,FALSE)</f>
        <v>942.39</v>
      </c>
      <c r="G14" s="406">
        <f t="shared" si="0"/>
        <v>7539.12</v>
      </c>
      <c r="H14" s="124"/>
      <c r="I14" s="416"/>
      <c r="J14" s="124"/>
      <c r="K14" s="124"/>
      <c r="L14" s="124"/>
      <c r="M14" s="124"/>
      <c r="N14" s="124"/>
      <c r="O14" s="124"/>
      <c r="P14" s="134"/>
      <c r="Q14" s="135"/>
      <c r="R14" s="127"/>
      <c r="S14" s="128"/>
      <c r="T14" s="128"/>
      <c r="U14" s="130"/>
      <c r="V14" s="129"/>
      <c r="W14" s="130"/>
      <c r="X14" s="130"/>
      <c r="Y14" s="131"/>
      <c r="Z14" s="132"/>
    </row>
    <row r="15" spans="1:26" ht="29.25">
      <c r="A15" s="6" t="s">
        <v>18</v>
      </c>
      <c r="B15" s="94" t="s">
        <v>2660</v>
      </c>
      <c r="C15" s="95" t="s">
        <v>51</v>
      </c>
      <c r="D15" s="94" t="s">
        <v>52</v>
      </c>
      <c r="E15" s="93">
        <f>'MEMO-SERV. ADM'!P34</f>
        <v>180</v>
      </c>
      <c r="F15" s="159">
        <f>VLOOKUP(B15,EMOP0822!$A$2:$B$27361,2,FALSE)</f>
        <v>34.659999999999997</v>
      </c>
      <c r="G15" s="406">
        <f t="shared" si="0"/>
        <v>6238.7999999999993</v>
      </c>
      <c r="H15" s="124"/>
      <c r="I15" s="416"/>
      <c r="J15" s="124"/>
      <c r="K15" s="124"/>
      <c r="L15" s="124"/>
      <c r="M15" s="124"/>
      <c r="N15" s="124"/>
      <c r="O15" s="124"/>
      <c r="P15" s="134"/>
      <c r="Q15" s="135"/>
      <c r="R15" s="127"/>
      <c r="S15" s="128"/>
      <c r="T15" s="128"/>
      <c r="U15" s="130"/>
      <c r="V15" s="129"/>
      <c r="W15" s="130"/>
      <c r="X15" s="130"/>
      <c r="Y15" s="131"/>
      <c r="Z15" s="132"/>
    </row>
    <row r="16" spans="1:26" ht="28.5">
      <c r="A16" s="6" t="s">
        <v>20</v>
      </c>
      <c r="B16" s="94" t="s">
        <v>2754</v>
      </c>
      <c r="C16" s="95" t="s">
        <v>54</v>
      </c>
      <c r="D16" s="96" t="s">
        <v>12</v>
      </c>
      <c r="E16" s="93">
        <f>'MEMO-SERV. ADM'!P38</f>
        <v>3</v>
      </c>
      <c r="F16" s="159">
        <f>VLOOKUP(B16,EMOP0822!$A$2:$B$27361,2,FALSE)</f>
        <v>83.35</v>
      </c>
      <c r="G16" s="406">
        <f t="shared" si="0"/>
        <v>250.04999999999998</v>
      </c>
      <c r="H16" s="124"/>
      <c r="I16" s="416"/>
      <c r="J16" s="124"/>
      <c r="K16" s="124"/>
      <c r="L16" s="124"/>
      <c r="M16" s="124"/>
      <c r="N16" s="124"/>
      <c r="O16" s="124"/>
      <c r="P16" s="134"/>
      <c r="Q16" s="135"/>
      <c r="R16" s="127"/>
      <c r="S16" s="128"/>
      <c r="T16" s="128"/>
      <c r="U16" s="130"/>
      <c r="V16" s="129"/>
      <c r="W16" s="130"/>
      <c r="X16" s="130"/>
      <c r="Y16" s="131"/>
      <c r="Z16" s="132"/>
    </row>
    <row r="17" spans="1:26" ht="39" customHeight="1">
      <c r="A17" s="6" t="s">
        <v>21</v>
      </c>
      <c r="B17" s="94" t="s">
        <v>1873</v>
      </c>
      <c r="C17" s="117" t="s">
        <v>28234</v>
      </c>
      <c r="D17" s="96" t="s">
        <v>45</v>
      </c>
      <c r="E17" s="93">
        <f>'MEMO-SERV. ADM'!P42</f>
        <v>1</v>
      </c>
      <c r="F17" s="159">
        <f>VLOOKUP(B17,EMOP0822!$A$2:$B$27361,2,FALSE)</f>
        <v>20349.12</v>
      </c>
      <c r="G17" s="406">
        <f t="shared" si="0"/>
        <v>20349.12</v>
      </c>
      <c r="H17" s="124">
        <f t="shared" si="1"/>
        <v>20349.12</v>
      </c>
      <c r="I17" s="416"/>
      <c r="J17" s="124"/>
      <c r="K17" s="124"/>
      <c r="L17" s="124"/>
      <c r="M17" s="124"/>
      <c r="N17" s="124"/>
      <c r="O17" s="124"/>
      <c r="P17" s="134"/>
      <c r="Q17" s="135"/>
      <c r="R17" s="127"/>
      <c r="S17" s="128"/>
      <c r="T17" s="128"/>
      <c r="U17" s="130"/>
      <c r="V17" s="129"/>
      <c r="W17" s="130"/>
      <c r="X17" s="130"/>
      <c r="Y17" s="131"/>
      <c r="Z17" s="132"/>
    </row>
    <row r="18" spans="1:26" ht="114.75" thickBot="1">
      <c r="A18" s="407" t="s">
        <v>23</v>
      </c>
      <c r="B18" s="408" t="s">
        <v>3925</v>
      </c>
      <c r="C18" s="409" t="s">
        <v>34</v>
      </c>
      <c r="D18" s="410" t="s">
        <v>35</v>
      </c>
      <c r="E18" s="411">
        <f>'MEMO-SERV. ADM'!P46</f>
        <v>454.18241619228337</v>
      </c>
      <c r="F18" s="412">
        <f>VLOOKUP(B18,EMOP0822!$A$2:$B$27361,2,FALSE)</f>
        <v>31.62</v>
      </c>
      <c r="G18" s="413">
        <f t="shared" si="0"/>
        <v>14361.248000000001</v>
      </c>
      <c r="H18" s="124">
        <f>SUM(H9:H17)</f>
        <v>287224.96000000002</v>
      </c>
      <c r="I18" s="416"/>
      <c r="J18" s="134"/>
      <c r="K18" s="124"/>
      <c r="L18" s="124"/>
      <c r="M18" s="134"/>
      <c r="N18" s="134"/>
      <c r="O18" s="124"/>
      <c r="P18" s="134"/>
      <c r="Q18" s="135"/>
      <c r="R18" s="127"/>
      <c r="S18" s="128"/>
      <c r="T18" s="128"/>
      <c r="U18" s="130"/>
      <c r="V18" s="129"/>
      <c r="W18" s="130"/>
      <c r="X18" s="130"/>
      <c r="Y18" s="131"/>
      <c r="Z18" s="132"/>
    </row>
    <row r="19" spans="1:26" ht="39" customHeight="1" thickBot="1">
      <c r="A19" s="402"/>
      <c r="B19" s="403"/>
      <c r="C19" s="404"/>
      <c r="D19" s="471" t="s">
        <v>56</v>
      </c>
      <c r="E19" s="472"/>
      <c r="F19" s="472"/>
      <c r="G19" s="405">
        <f>SUM(G9:G18)</f>
        <v>326254.17800000001</v>
      </c>
      <c r="H19" s="185"/>
    </row>
    <row r="20" spans="1:26">
      <c r="C20" s="37"/>
      <c r="D20" s="14"/>
      <c r="E20" s="14"/>
      <c r="F20" s="14"/>
    </row>
    <row r="21" spans="1:26">
      <c r="D21" s="14"/>
      <c r="E21" s="14"/>
      <c r="F21" s="14"/>
    </row>
    <row r="22" spans="1:26">
      <c r="D22" s="14"/>
      <c r="E22" s="14"/>
      <c r="F22" s="14"/>
    </row>
    <row r="23" spans="1:26">
      <c r="D23" s="14"/>
      <c r="E23" s="14"/>
      <c r="F23" s="14"/>
    </row>
    <row r="24" spans="1:26">
      <c r="D24" s="418"/>
      <c r="E24" s="418"/>
      <c r="F24" s="38"/>
      <c r="G24" s="62"/>
    </row>
    <row r="25" spans="1:26">
      <c r="D25" s="18"/>
      <c r="E25" s="19"/>
      <c r="F25" s="19"/>
    </row>
    <row r="26" spans="1:26">
      <c r="D26" s="14"/>
    </row>
    <row r="27" spans="1:26">
      <c r="D27" s="14"/>
      <c r="E27" s="14"/>
      <c r="F27" s="14"/>
    </row>
    <row r="28" spans="1:26">
      <c r="D28" s="14"/>
      <c r="E28" s="14"/>
      <c r="F28" s="14"/>
    </row>
    <row r="29" spans="1:26">
      <c r="D29" s="14"/>
    </row>
    <row r="30" spans="1:26">
      <c r="D30" s="14"/>
    </row>
    <row r="31" spans="1:26">
      <c r="D31" s="14" t="s">
        <v>119</v>
      </c>
      <c r="E31" s="21"/>
      <c r="F31" s="21"/>
    </row>
    <row r="32" spans="1:26">
      <c r="D32" s="14"/>
    </row>
    <row r="33" spans="4:6">
      <c r="D33" s="14"/>
      <c r="E33" s="22"/>
      <c r="F33" s="22"/>
    </row>
    <row r="34" spans="4:6">
      <c r="D34" s="14"/>
      <c r="E34" s="22"/>
      <c r="F34" s="22"/>
    </row>
    <row r="35" spans="4:6">
      <c r="D35" s="14"/>
      <c r="E35" s="22"/>
      <c r="F35" s="22"/>
    </row>
    <row r="36" spans="4:6">
      <c r="D36" s="14"/>
      <c r="E36" s="22"/>
      <c r="F36" s="22"/>
    </row>
    <row r="37" spans="4:6">
      <c r="D37" s="14"/>
      <c r="E37" s="22"/>
      <c r="F37" s="22"/>
    </row>
    <row r="38" spans="4:6">
      <c r="D38" s="14"/>
      <c r="E38" s="22"/>
      <c r="F38" s="22"/>
    </row>
    <row r="39" spans="4:6">
      <c r="D39" s="14"/>
      <c r="E39" s="22"/>
      <c r="F39" s="22"/>
    </row>
    <row r="40" spans="4:6">
      <c r="D40" s="14"/>
      <c r="E40" s="24"/>
      <c r="F40" s="24"/>
    </row>
    <row r="41" spans="4:6">
      <c r="D41" s="14"/>
      <c r="E41" s="14"/>
      <c r="F41" s="14"/>
    </row>
    <row r="42" spans="4:6">
      <c r="D42" s="14"/>
    </row>
    <row r="43" spans="4:6">
      <c r="D43" s="14"/>
    </row>
    <row r="44" spans="4:6">
      <c r="D44" s="14"/>
      <c r="E44" s="22"/>
      <c r="F44" s="22"/>
    </row>
    <row r="45" spans="4:6">
      <c r="D45" s="14"/>
      <c r="E45" s="22"/>
      <c r="F45" s="22"/>
    </row>
    <row r="46" spans="4:6">
      <c r="D46" s="14"/>
      <c r="E46" s="22"/>
      <c r="F46" s="22"/>
    </row>
    <row r="47" spans="4:6">
      <c r="D47" s="14"/>
      <c r="E47" s="22"/>
      <c r="F47" s="22"/>
    </row>
    <row r="48" spans="4:6">
      <c r="D48" s="14"/>
      <c r="E48" s="22"/>
      <c r="F48" s="22"/>
    </row>
    <row r="49" spans="4:6">
      <c r="D49" s="14"/>
      <c r="E49" s="22"/>
      <c r="F49" s="22"/>
    </row>
    <row r="50" spans="4:6">
      <c r="D50" s="14"/>
      <c r="E50" s="22"/>
      <c r="F50" s="22"/>
    </row>
    <row r="51" spans="4:6">
      <c r="D51" s="14"/>
      <c r="E51" s="22"/>
      <c r="F51" s="22"/>
    </row>
    <row r="52" spans="4:6">
      <c r="D52" s="14"/>
    </row>
    <row r="53" spans="4:6">
      <c r="D53" s="14"/>
      <c r="E53" s="21"/>
      <c r="F53" s="21"/>
    </row>
    <row r="54" spans="4:6">
      <c r="D54" s="14"/>
    </row>
    <row r="55" spans="4:6">
      <c r="D55" s="14"/>
      <c r="E55" s="22"/>
      <c r="F55" s="22"/>
    </row>
    <row r="56" spans="4:6">
      <c r="D56" s="14"/>
      <c r="E56" s="27"/>
      <c r="F56" s="27"/>
    </row>
    <row r="57" spans="4:6">
      <c r="D57" s="14"/>
      <c r="E57" s="14"/>
      <c r="F57" s="14"/>
    </row>
    <row r="58" spans="4:6">
      <c r="D58" s="14"/>
    </row>
    <row r="59" spans="4:6">
      <c r="D59" s="14"/>
    </row>
    <row r="60" spans="4:6">
      <c r="D60" s="14"/>
      <c r="E60" s="22"/>
      <c r="F60" s="22"/>
    </row>
    <row r="61" spans="4:6">
      <c r="D61" s="14"/>
      <c r="E61" s="22"/>
      <c r="F61" s="22"/>
    </row>
    <row r="62" spans="4:6">
      <c r="D62" s="14"/>
      <c r="E62" s="22"/>
      <c r="F62" s="22"/>
    </row>
    <row r="63" spans="4:6">
      <c r="D63" s="14"/>
      <c r="E63" s="22"/>
      <c r="F63" s="22"/>
    </row>
    <row r="64" spans="4:6">
      <c r="D64" s="14"/>
      <c r="E64" s="22"/>
      <c r="F64" s="22"/>
    </row>
    <row r="65" spans="4:6">
      <c r="D65" s="14"/>
      <c r="E65" s="22"/>
      <c r="F65" s="22"/>
    </row>
    <row r="66" spans="4:6">
      <c r="D66" s="14"/>
      <c r="E66" s="22"/>
      <c r="F66" s="22"/>
    </row>
    <row r="67" spans="4:6">
      <c r="D67" s="14"/>
      <c r="E67" s="22"/>
      <c r="F67" s="22"/>
    </row>
    <row r="68" spans="4:6">
      <c r="D68" s="14"/>
      <c r="E68" s="22"/>
      <c r="F68" s="22"/>
    </row>
    <row r="69" spans="4:6">
      <c r="D69" s="14"/>
      <c r="E69" s="22"/>
      <c r="F69" s="22"/>
    </row>
    <row r="70" spans="4:6">
      <c r="D70" s="14"/>
      <c r="E70" s="14"/>
      <c r="F70" s="14"/>
    </row>
    <row r="71" spans="4:6">
      <c r="D71" s="14"/>
    </row>
    <row r="72" spans="4:6">
      <c r="D72" s="14"/>
    </row>
    <row r="73" spans="4:6">
      <c r="D73" s="14"/>
      <c r="E73" s="22"/>
      <c r="F73" s="22"/>
    </row>
    <row r="74" spans="4:6">
      <c r="D74" s="14"/>
    </row>
    <row r="75" spans="4:6">
      <c r="D75" s="14"/>
      <c r="E75" s="22"/>
      <c r="F75" s="22"/>
    </row>
    <row r="76" spans="4:6">
      <c r="D76" s="14"/>
      <c r="E76" s="22"/>
      <c r="F76" s="22"/>
    </row>
    <row r="77" spans="4:6">
      <c r="D77" s="14"/>
      <c r="E77" s="22"/>
      <c r="F77" s="22"/>
    </row>
    <row r="78" spans="4:6">
      <c r="D78" s="14"/>
      <c r="E78" s="22"/>
      <c r="F78" s="22"/>
    </row>
    <row r="79" spans="4:6">
      <c r="D79" s="14"/>
      <c r="E79" s="22"/>
      <c r="F79" s="22"/>
    </row>
    <row r="80" spans="4:6">
      <c r="D80" s="14"/>
      <c r="E80" s="22"/>
      <c r="F80" s="22"/>
    </row>
    <row r="81" spans="4:6">
      <c r="D81" s="14"/>
      <c r="E81" s="22"/>
      <c r="F81" s="22"/>
    </row>
    <row r="82" spans="4:6">
      <c r="D82" s="14"/>
      <c r="E82" s="22"/>
      <c r="F82" s="22"/>
    </row>
    <row r="83" spans="4:6">
      <c r="D83" s="14"/>
    </row>
    <row r="84" spans="4:6">
      <c r="D84" s="14"/>
      <c r="E84" s="14"/>
      <c r="F84" s="14"/>
    </row>
    <row r="85" spans="4:6">
      <c r="D85" s="14"/>
    </row>
    <row r="86" spans="4:6">
      <c r="D86" s="14"/>
    </row>
    <row r="87" spans="4:6">
      <c r="D87" s="14"/>
      <c r="E87" s="22"/>
      <c r="F87" s="22"/>
    </row>
    <row r="88" spans="4:6">
      <c r="D88" s="14"/>
      <c r="E88" s="22"/>
      <c r="F88" s="22"/>
    </row>
    <row r="89" spans="4:6">
      <c r="D89" s="14"/>
      <c r="E89" s="22"/>
      <c r="F89" s="22"/>
    </row>
    <row r="90" spans="4:6">
      <c r="D90" s="14"/>
      <c r="E90" s="22"/>
      <c r="F90" s="22"/>
    </row>
    <row r="91" spans="4:6">
      <c r="D91" s="14"/>
      <c r="E91" s="22"/>
      <c r="F91" s="22"/>
    </row>
    <row r="92" spans="4:6">
      <c r="D92" s="14"/>
      <c r="E92" s="22"/>
      <c r="F92" s="22"/>
    </row>
    <row r="93" spans="4:6">
      <c r="D93" s="14"/>
      <c r="E93" s="22"/>
      <c r="F93" s="22"/>
    </row>
    <row r="94" spans="4:6">
      <c r="D94" s="14"/>
      <c r="E94" s="22"/>
      <c r="F94" s="22"/>
    </row>
    <row r="95" spans="4:6">
      <c r="D95" s="14"/>
      <c r="E95" s="24"/>
      <c r="F95" s="24"/>
    </row>
    <row r="96" spans="4:6">
      <c r="D96" s="14"/>
      <c r="E96" s="14"/>
      <c r="F96" s="14"/>
    </row>
    <row r="97" spans="4:6">
      <c r="D97" s="14"/>
      <c r="E97" s="14"/>
      <c r="F97" s="14"/>
    </row>
    <row r="98" spans="4:6" ht="18.75">
      <c r="D98" s="14"/>
      <c r="E98" s="28"/>
      <c r="F98" s="28"/>
    </row>
    <row r="99" spans="4:6" ht="16.5">
      <c r="D99" s="14"/>
      <c r="E99" s="29"/>
      <c r="F99" s="29"/>
    </row>
    <row r="100" spans="4:6">
      <c r="D100" s="14"/>
      <c r="E100" s="30"/>
      <c r="F100" s="30"/>
    </row>
    <row r="101" spans="4:6">
      <c r="D101" s="14"/>
      <c r="E101" s="31"/>
      <c r="F101" s="31"/>
    </row>
    <row r="102" spans="4:6">
      <c r="D102" s="14"/>
      <c r="E102" s="14"/>
      <c r="F102" s="14"/>
    </row>
    <row r="103" spans="4:6" ht="18.75">
      <c r="D103" s="14"/>
      <c r="E103" s="28"/>
      <c r="F103" s="28"/>
    </row>
    <row r="104" spans="4:6" ht="16.5">
      <c r="D104" s="14"/>
      <c r="E104" s="32"/>
      <c r="F104" s="32"/>
    </row>
    <row r="105" spans="4:6">
      <c r="D105" s="14"/>
      <c r="E105" s="30"/>
      <c r="F105" s="30"/>
    </row>
    <row r="106" spans="4:6">
      <c r="D106" s="14"/>
      <c r="E106" s="14"/>
      <c r="F106" s="14"/>
    </row>
    <row r="107" spans="4:6" ht="18.75">
      <c r="D107" s="14"/>
      <c r="E107" s="28"/>
      <c r="F107" s="28"/>
    </row>
    <row r="108" spans="4:6" ht="18.75">
      <c r="D108" s="14"/>
      <c r="E108" s="33"/>
      <c r="F108" s="33"/>
    </row>
    <row r="109" spans="4:6">
      <c r="D109" s="14"/>
      <c r="E109" s="34"/>
      <c r="F109" s="34"/>
    </row>
    <row r="110" spans="4:6">
      <c r="D110" s="14"/>
      <c r="E110" s="14"/>
      <c r="F110" s="14"/>
    </row>
    <row r="111" spans="4:6" ht="18.75">
      <c r="D111" s="14"/>
      <c r="E111" s="28"/>
      <c r="F111" s="28"/>
    </row>
    <row r="112" spans="4:6" ht="18.75">
      <c r="D112" s="14"/>
      <c r="E112" s="33"/>
      <c r="F112" s="33"/>
    </row>
    <row r="113" spans="4:6">
      <c r="D113" s="14"/>
      <c r="E113" s="27"/>
      <c r="F113" s="27"/>
    </row>
    <row r="114" spans="4:6">
      <c r="D114" s="14"/>
      <c r="E114" s="14"/>
      <c r="F114" s="14"/>
    </row>
    <row r="115" spans="4:6">
      <c r="D115" s="14"/>
    </row>
    <row r="116" spans="4:6">
      <c r="D116" s="14"/>
    </row>
    <row r="117" spans="4:6">
      <c r="D117" s="14"/>
      <c r="E117" s="22"/>
      <c r="F117" s="22"/>
    </row>
    <row r="118" spans="4:6">
      <c r="D118" s="14"/>
      <c r="E118" s="22"/>
      <c r="F118" s="22"/>
    </row>
    <row r="119" spans="4:6">
      <c r="D119" s="14"/>
      <c r="E119" s="22"/>
      <c r="F119" s="22"/>
    </row>
    <row r="120" spans="4:6">
      <c r="D120" s="14"/>
      <c r="E120" s="22"/>
      <c r="F120" s="22"/>
    </row>
    <row r="121" spans="4:6">
      <c r="D121" s="14"/>
      <c r="E121" s="22"/>
      <c r="F121" s="22"/>
    </row>
    <row r="122" spans="4:6">
      <c r="D122" s="14"/>
      <c r="E122" s="27"/>
      <c r="F122" s="27"/>
    </row>
    <row r="123" spans="4:6">
      <c r="D123" s="14"/>
      <c r="E123" s="14"/>
      <c r="F123" s="14"/>
    </row>
    <row r="124" spans="4:6">
      <c r="D124" s="14"/>
      <c r="E124" s="21"/>
      <c r="F124" s="21"/>
    </row>
    <row r="125" spans="4:6">
      <c r="D125" s="14"/>
      <c r="E125" s="22"/>
      <c r="F125" s="22"/>
    </row>
    <row r="126" spans="4:6">
      <c r="D126" s="14"/>
      <c r="E126" s="24"/>
      <c r="F126" s="24"/>
    </row>
    <row r="127" spans="4:6">
      <c r="D127" s="14"/>
      <c r="E127" s="22"/>
      <c r="F127" s="22"/>
    </row>
    <row r="128" spans="4:6">
      <c r="D128" s="14"/>
      <c r="E128" s="22"/>
      <c r="F128" s="22"/>
    </row>
    <row r="129" spans="4:6">
      <c r="D129" s="14"/>
      <c r="E129" s="24"/>
      <c r="F129" s="24"/>
    </row>
    <row r="130" spans="4:6">
      <c r="D130" s="14"/>
      <c r="E130" s="22"/>
      <c r="F130" s="22"/>
    </row>
    <row r="131" spans="4:6">
      <c r="D131" s="14"/>
      <c r="E131" s="24"/>
      <c r="F131" s="24"/>
    </row>
    <row r="132" spans="4:6">
      <c r="D132" s="14"/>
      <c r="E132" s="21"/>
      <c r="F132" s="21"/>
    </row>
    <row r="133" spans="4:6">
      <c r="D133" s="14"/>
    </row>
    <row r="134" spans="4:6">
      <c r="D134" s="14"/>
      <c r="E134" s="22"/>
      <c r="F134" s="22"/>
    </row>
    <row r="135" spans="4:6">
      <c r="D135" s="14"/>
      <c r="E135" s="24"/>
      <c r="F135" s="24"/>
    </row>
    <row r="136" spans="4:6">
      <c r="D136" s="14"/>
      <c r="E136" s="24"/>
      <c r="F136" s="24"/>
    </row>
    <row r="137" spans="4:6">
      <c r="D137" s="14"/>
      <c r="E137" s="14"/>
      <c r="F137" s="14"/>
    </row>
    <row r="138" spans="4:6">
      <c r="D138" s="14"/>
      <c r="E138" s="14"/>
      <c r="F138" s="14"/>
    </row>
    <row r="139" spans="4:6">
      <c r="D139" s="14"/>
      <c r="E139" s="14"/>
      <c r="F139" s="14"/>
    </row>
    <row r="140" spans="4:6">
      <c r="D140" s="14"/>
      <c r="E140" s="14"/>
      <c r="F140" s="14"/>
    </row>
    <row r="141" spans="4:6">
      <c r="D141" s="14"/>
      <c r="E141" s="14"/>
      <c r="F141" s="14"/>
    </row>
    <row r="142" spans="4:6">
      <c r="D142" s="14"/>
      <c r="E142" s="14"/>
      <c r="F142" s="14"/>
    </row>
    <row r="143" spans="4:6">
      <c r="D143" s="14"/>
      <c r="E143" s="14"/>
      <c r="F143" s="14"/>
    </row>
    <row r="144" spans="4:6">
      <c r="D144" s="14"/>
      <c r="E144" s="14"/>
      <c r="F144" s="14"/>
    </row>
    <row r="145" spans="4:6">
      <c r="D145" s="14"/>
      <c r="E145" s="14"/>
      <c r="F145" s="14"/>
    </row>
    <row r="146" spans="4:6">
      <c r="D146" s="14"/>
      <c r="E146" s="14"/>
      <c r="F146" s="14"/>
    </row>
    <row r="147" spans="4:6">
      <c r="D147" s="14"/>
      <c r="E147" s="14"/>
      <c r="F147" s="14"/>
    </row>
    <row r="148" spans="4:6">
      <c r="D148" s="14"/>
      <c r="E148" s="14"/>
      <c r="F148" s="14"/>
    </row>
    <row r="149" spans="4:6">
      <c r="D149" s="14"/>
      <c r="E149" s="14"/>
      <c r="F149" s="14"/>
    </row>
    <row r="150" spans="4:6">
      <c r="D150" s="14"/>
      <c r="E150" s="14"/>
      <c r="F150" s="14"/>
    </row>
    <row r="151" spans="4:6">
      <c r="D151" s="14"/>
      <c r="E151" s="14"/>
      <c r="F151" s="14"/>
    </row>
    <row r="152" spans="4:6">
      <c r="D152" s="14"/>
      <c r="E152" s="14"/>
      <c r="F152" s="14"/>
    </row>
    <row r="153" spans="4:6">
      <c r="D153" s="14"/>
      <c r="E153" s="14"/>
      <c r="F153" s="14"/>
    </row>
    <row r="154" spans="4:6">
      <c r="D154" s="14"/>
      <c r="E154" s="14"/>
      <c r="F154" s="14"/>
    </row>
    <row r="155" spans="4:6">
      <c r="D155" s="14"/>
      <c r="E155" s="14"/>
      <c r="F155" s="14"/>
    </row>
    <row r="156" spans="4:6">
      <c r="D156" s="14"/>
      <c r="E156" s="14"/>
      <c r="F156" s="14"/>
    </row>
    <row r="157" spans="4:6">
      <c r="D157" s="14"/>
      <c r="E157" s="14"/>
      <c r="F157" s="14"/>
    </row>
    <row r="158" spans="4:6">
      <c r="D158" s="14"/>
      <c r="E158" s="14"/>
      <c r="F158" s="14"/>
    </row>
    <row r="159" spans="4:6">
      <c r="D159" s="14"/>
      <c r="E159" s="14"/>
      <c r="F159" s="14"/>
    </row>
    <row r="160" spans="4:6">
      <c r="D160" s="14"/>
      <c r="E160" s="14"/>
      <c r="F160" s="14"/>
    </row>
    <row r="161" spans="4:6">
      <c r="D161" s="14"/>
      <c r="E161" s="14"/>
      <c r="F161" s="14"/>
    </row>
    <row r="162" spans="4:6">
      <c r="D162" s="14"/>
      <c r="E162" s="14"/>
      <c r="F162" s="14"/>
    </row>
    <row r="163" spans="4:6">
      <c r="D163" s="14"/>
      <c r="E163" s="14"/>
      <c r="F163" s="14"/>
    </row>
    <row r="164" spans="4:6">
      <c r="D164" s="14"/>
      <c r="E164" s="14"/>
      <c r="F164" s="14"/>
    </row>
    <row r="165" spans="4:6">
      <c r="D165" s="14"/>
      <c r="E165" s="14"/>
      <c r="F165" s="14"/>
    </row>
    <row r="166" spans="4:6">
      <c r="D166" s="14"/>
      <c r="E166" s="14"/>
      <c r="F166" s="14"/>
    </row>
    <row r="167" spans="4:6">
      <c r="D167" s="14"/>
      <c r="E167" s="14"/>
      <c r="F167" s="14"/>
    </row>
    <row r="168" spans="4:6">
      <c r="D168" s="14"/>
      <c r="E168" s="14"/>
      <c r="F168" s="14"/>
    </row>
    <row r="169" spans="4:6">
      <c r="D169" s="14"/>
      <c r="E169" s="14"/>
      <c r="F169" s="14"/>
    </row>
    <row r="170" spans="4:6">
      <c r="D170" s="14"/>
      <c r="E170" s="14"/>
      <c r="F170" s="14"/>
    </row>
    <row r="171" spans="4:6">
      <c r="D171" s="14"/>
      <c r="E171" s="14"/>
      <c r="F171" s="14"/>
    </row>
    <row r="172" spans="4:6">
      <c r="D172" s="14"/>
      <c r="E172" s="14"/>
      <c r="F172" s="14"/>
    </row>
    <row r="173" spans="4:6">
      <c r="D173" s="14"/>
      <c r="E173" s="14"/>
      <c r="F173" s="14"/>
    </row>
    <row r="174" spans="4:6">
      <c r="D174" s="14"/>
      <c r="E174" s="14"/>
      <c r="F174" s="14"/>
    </row>
    <row r="175" spans="4:6">
      <c r="D175" s="14"/>
      <c r="E175" s="14"/>
      <c r="F175" s="14"/>
    </row>
    <row r="176" spans="4:6">
      <c r="D176" s="14"/>
      <c r="E176" s="14"/>
      <c r="F176" s="14"/>
    </row>
    <row r="177" spans="4:6">
      <c r="D177" s="14"/>
      <c r="E177" s="14"/>
      <c r="F177" s="14"/>
    </row>
    <row r="178" spans="4:6">
      <c r="D178" s="14"/>
      <c r="E178" s="14"/>
      <c r="F178" s="14"/>
    </row>
    <row r="179" spans="4:6">
      <c r="D179" s="14"/>
      <c r="E179" s="14"/>
      <c r="F179" s="14"/>
    </row>
    <row r="180" spans="4:6">
      <c r="D180" s="14"/>
      <c r="E180" s="14"/>
      <c r="F180" s="14"/>
    </row>
    <row r="181" spans="4:6">
      <c r="D181" s="14"/>
      <c r="E181" s="14"/>
      <c r="F181" s="14"/>
    </row>
    <row r="182" spans="4:6">
      <c r="D182" s="14"/>
      <c r="E182" s="14"/>
      <c r="F182" s="14"/>
    </row>
    <row r="183" spans="4:6">
      <c r="D183" s="14"/>
      <c r="E183" s="14"/>
      <c r="F183" s="14"/>
    </row>
    <row r="184" spans="4:6">
      <c r="D184" s="14"/>
      <c r="E184" s="14"/>
      <c r="F184" s="14"/>
    </row>
    <row r="185" spans="4:6">
      <c r="D185" s="14"/>
      <c r="E185" s="14"/>
      <c r="F185" s="14"/>
    </row>
    <row r="186" spans="4:6">
      <c r="D186" s="14"/>
      <c r="E186" s="14"/>
      <c r="F186" s="14"/>
    </row>
    <row r="187" spans="4:6">
      <c r="D187" s="14"/>
      <c r="E187" s="14"/>
      <c r="F187" s="14"/>
    </row>
    <row r="188" spans="4:6">
      <c r="D188" s="14"/>
      <c r="E188" s="14"/>
      <c r="F188" s="14"/>
    </row>
    <row r="189" spans="4:6">
      <c r="D189" s="14"/>
      <c r="E189" s="14"/>
      <c r="F189" s="14"/>
    </row>
    <row r="190" spans="4:6">
      <c r="D190" s="14"/>
      <c r="E190" s="14"/>
      <c r="F190" s="14"/>
    </row>
    <row r="191" spans="4:6">
      <c r="D191" s="14"/>
      <c r="E191" s="14"/>
      <c r="F191" s="14"/>
    </row>
    <row r="192" spans="4:6">
      <c r="D192" s="14"/>
      <c r="E192" s="14"/>
      <c r="F192" s="14"/>
    </row>
    <row r="193" spans="4:6">
      <c r="D193" s="14"/>
      <c r="E193" s="14"/>
      <c r="F193" s="14"/>
    </row>
    <row r="194" spans="4:6">
      <c r="D194" s="14"/>
      <c r="E194" s="14"/>
      <c r="F194" s="14"/>
    </row>
    <row r="195" spans="4:6">
      <c r="D195" s="14"/>
      <c r="E195" s="14"/>
      <c r="F195" s="14"/>
    </row>
    <row r="196" spans="4:6">
      <c r="D196" s="14"/>
      <c r="E196" s="14"/>
      <c r="F196" s="14"/>
    </row>
    <row r="197" spans="4:6">
      <c r="D197" s="14"/>
      <c r="E197" s="14"/>
      <c r="F197" s="14"/>
    </row>
    <row r="198" spans="4:6">
      <c r="D198" s="14"/>
      <c r="E198" s="14"/>
      <c r="F198" s="14"/>
    </row>
    <row r="199" spans="4:6">
      <c r="D199" s="14"/>
      <c r="E199" s="14"/>
      <c r="F199" s="14"/>
    </row>
    <row r="200" spans="4:6">
      <c r="D200" s="14"/>
      <c r="E200" s="14"/>
      <c r="F200" s="14"/>
    </row>
    <row r="201" spans="4:6">
      <c r="D201" s="14"/>
      <c r="E201" s="14"/>
      <c r="F201" s="14"/>
    </row>
    <row r="202" spans="4:6">
      <c r="D202" s="14"/>
      <c r="E202" s="14"/>
      <c r="F202" s="14"/>
    </row>
    <row r="203" spans="4:6">
      <c r="D203" s="14"/>
      <c r="E203" s="14"/>
      <c r="F203" s="14"/>
    </row>
    <row r="204" spans="4:6">
      <c r="D204" s="14"/>
      <c r="E204" s="14"/>
      <c r="F204" s="14"/>
    </row>
    <row r="205" spans="4:6">
      <c r="D205" s="14"/>
      <c r="E205" s="14"/>
      <c r="F205" s="14"/>
    </row>
    <row r="206" spans="4:6">
      <c r="D206" s="14"/>
      <c r="E206" s="14"/>
      <c r="F206" s="14"/>
    </row>
    <row r="207" spans="4:6">
      <c r="D207" s="14"/>
      <c r="E207" s="14"/>
      <c r="F207" s="14"/>
    </row>
    <row r="208" spans="4:6">
      <c r="D208" s="14"/>
      <c r="E208" s="14"/>
      <c r="F208" s="14"/>
    </row>
    <row r="209" spans="4:6">
      <c r="D209" s="14"/>
      <c r="E209" s="14"/>
      <c r="F209" s="14"/>
    </row>
    <row r="210" spans="4:6">
      <c r="D210" s="14"/>
      <c r="E210" s="14"/>
      <c r="F210" s="14"/>
    </row>
    <row r="211" spans="4:6">
      <c r="D211" s="14"/>
      <c r="E211" s="14"/>
      <c r="F211" s="14"/>
    </row>
    <row r="212" spans="4:6">
      <c r="D212" s="14"/>
      <c r="E212" s="14"/>
      <c r="F212" s="14"/>
    </row>
    <row r="213" spans="4:6">
      <c r="D213" s="14"/>
      <c r="E213" s="14"/>
      <c r="F213" s="14"/>
    </row>
    <row r="214" spans="4:6">
      <c r="D214" s="14"/>
      <c r="E214" s="14"/>
      <c r="F214" s="14"/>
    </row>
    <row r="215" spans="4:6">
      <c r="D215" s="14"/>
      <c r="E215" s="14"/>
      <c r="F215" s="14"/>
    </row>
    <row r="216" spans="4:6">
      <c r="D216" s="14"/>
      <c r="E216" s="14"/>
      <c r="F216" s="14"/>
    </row>
    <row r="217" spans="4:6">
      <c r="D217" s="14"/>
      <c r="E217" s="14"/>
      <c r="F217" s="14"/>
    </row>
    <row r="218" spans="4:6">
      <c r="D218" s="14"/>
      <c r="E218" s="14"/>
      <c r="F218" s="14"/>
    </row>
    <row r="219" spans="4:6">
      <c r="D219" s="14"/>
      <c r="E219" s="14"/>
      <c r="F219" s="14"/>
    </row>
    <row r="220" spans="4:6">
      <c r="D220" s="14"/>
      <c r="E220" s="14"/>
      <c r="F220" s="14"/>
    </row>
    <row r="221" spans="4:6">
      <c r="D221" s="14"/>
      <c r="E221" s="14"/>
      <c r="F221" s="14"/>
    </row>
    <row r="222" spans="4:6">
      <c r="D222" s="14"/>
      <c r="E222" s="14"/>
      <c r="F222" s="14"/>
    </row>
    <row r="223" spans="4:6">
      <c r="D223" s="14"/>
      <c r="E223" s="14"/>
      <c r="F223" s="14"/>
    </row>
    <row r="224" spans="4:6">
      <c r="D224" s="14"/>
      <c r="E224" s="14"/>
      <c r="F224" s="14"/>
    </row>
    <row r="225" spans="4:6">
      <c r="D225" s="14"/>
      <c r="E225" s="14"/>
      <c r="F225" s="14"/>
    </row>
    <row r="226" spans="4:6">
      <c r="D226" s="14"/>
      <c r="E226" s="14"/>
      <c r="F226" s="14"/>
    </row>
    <row r="227" spans="4:6">
      <c r="D227" s="14"/>
      <c r="E227" s="14"/>
      <c r="F227" s="14"/>
    </row>
    <row r="228" spans="4:6">
      <c r="D228" s="14"/>
      <c r="E228" s="14"/>
      <c r="F228" s="14"/>
    </row>
    <row r="229" spans="4:6">
      <c r="D229" s="14"/>
      <c r="E229" s="14"/>
      <c r="F229" s="14"/>
    </row>
    <row r="230" spans="4:6">
      <c r="D230" s="14"/>
      <c r="E230" s="14"/>
      <c r="F230" s="14"/>
    </row>
    <row r="231" spans="4:6">
      <c r="D231" s="14"/>
      <c r="E231" s="14"/>
      <c r="F231" s="14"/>
    </row>
    <row r="232" spans="4:6">
      <c r="D232" s="14"/>
      <c r="E232" s="14"/>
      <c r="F232" s="14"/>
    </row>
    <row r="233" spans="4:6">
      <c r="D233" s="14"/>
      <c r="E233" s="14"/>
      <c r="F233" s="14"/>
    </row>
  </sheetData>
  <mergeCells count="8">
    <mergeCell ref="D24:E24"/>
    <mergeCell ref="D19:F19"/>
    <mergeCell ref="D1:G4"/>
    <mergeCell ref="A8:G8"/>
    <mergeCell ref="D5:G5"/>
    <mergeCell ref="A5:C5"/>
    <mergeCell ref="A1:C1"/>
    <mergeCell ref="A7:F7"/>
  </mergeCells>
  <phoneticPr fontId="131" type="noConversion"/>
  <pageMargins left="0.51181102362204722" right="0.51181102362204722" top="0.78740157480314965" bottom="0.78740157480314965" header="0.31496062992125984" footer="0.31496062992125984"/>
  <pageSetup paperSize="9" scale="56"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9"/>
  <sheetViews>
    <sheetView view="pageBreakPreview" topLeftCell="A26" zoomScaleNormal="100" zoomScaleSheetLayoutView="100" workbookViewId="0">
      <selection activeCell="A2" sqref="A2:P49"/>
    </sheetView>
  </sheetViews>
  <sheetFormatPr defaultColWidth="9.140625" defaultRowHeight="15.95" customHeight="1"/>
  <cols>
    <col min="1" max="1" width="6.140625" style="45" customWidth="1"/>
    <col min="2" max="2" width="16.85546875" style="45" customWidth="1"/>
    <col min="3" max="3" width="6.28515625" style="46" customWidth="1"/>
    <col min="4" max="4" width="19.85546875" style="45" customWidth="1"/>
    <col min="5" max="5" width="4.140625" style="45" customWidth="1"/>
    <col min="6" max="6" width="15" style="45" customWidth="1"/>
    <col min="7" max="7" width="2.42578125" style="45" customWidth="1"/>
    <col min="8" max="8" width="13.140625" style="45" customWidth="1"/>
    <col min="9" max="9" width="1.85546875" style="45" bestFit="1" customWidth="1"/>
    <col min="10" max="10" width="10.5703125" style="45" customWidth="1"/>
    <col min="11" max="11" width="2" style="45" bestFit="1" customWidth="1"/>
    <col min="12" max="12" width="12.140625" style="45" customWidth="1"/>
    <col min="13" max="13" width="8.85546875" style="45" customWidth="1"/>
    <col min="14" max="14" width="6.28515625" style="45" customWidth="1"/>
    <col min="15" max="15" width="7.140625" style="45" customWidth="1"/>
    <col min="16" max="16" width="10.7109375" style="45" customWidth="1"/>
    <col min="17" max="17" width="9.140625" style="45"/>
    <col min="18" max="18" width="15.5703125" style="45" customWidth="1"/>
    <col min="19" max="16384" width="9.140625" style="45"/>
  </cols>
  <sheetData>
    <row r="1" spans="1:16" ht="15.95" customHeight="1" thickBot="1"/>
    <row r="2" spans="1:16" ht="46.5" customHeight="1" thickBot="1">
      <c r="A2" s="497" t="s">
        <v>93</v>
      </c>
      <c r="B2" s="498"/>
      <c r="C2" s="498"/>
      <c r="D2" s="498"/>
      <c r="E2" s="498"/>
      <c r="F2" s="498"/>
      <c r="G2" s="498"/>
      <c r="H2" s="498"/>
      <c r="I2" s="498"/>
      <c r="J2" s="498"/>
      <c r="K2" s="498"/>
      <c r="L2" s="498"/>
      <c r="M2" s="498"/>
      <c r="N2" s="498"/>
      <c r="O2" s="498"/>
      <c r="P2" s="499"/>
    </row>
    <row r="3" spans="1:16" ht="15" customHeight="1" thickBot="1">
      <c r="A3" s="504"/>
      <c r="B3" s="505"/>
      <c r="C3" s="505"/>
      <c r="D3" s="505"/>
      <c r="E3" s="505"/>
      <c r="F3" s="505"/>
      <c r="G3" s="505"/>
      <c r="H3" s="505"/>
      <c r="I3" s="505"/>
      <c r="J3" s="505"/>
      <c r="K3" s="505"/>
      <c r="L3" s="505"/>
      <c r="M3" s="505"/>
      <c r="N3" s="505"/>
      <c r="O3" s="505"/>
      <c r="P3" s="506"/>
    </row>
    <row r="4" spans="1:16" ht="31.5" customHeight="1" thickBot="1">
      <c r="A4" s="507" t="s">
        <v>28207</v>
      </c>
      <c r="B4" s="508"/>
      <c r="C4" s="508"/>
      <c r="D4" s="508"/>
      <c r="E4" s="508"/>
      <c r="F4" s="508"/>
      <c r="G4" s="508"/>
      <c r="H4" s="508"/>
      <c r="I4" s="508"/>
      <c r="J4" s="508"/>
      <c r="K4" s="508"/>
      <c r="L4" s="508"/>
      <c r="M4" s="508"/>
      <c r="N4" s="508"/>
      <c r="O4" s="508"/>
      <c r="P4" s="509"/>
    </row>
    <row r="5" spans="1:16" ht="15" customHeight="1">
      <c r="A5" s="500"/>
      <c r="B5" s="500"/>
      <c r="C5" s="500"/>
      <c r="D5" s="500"/>
      <c r="E5" s="500"/>
      <c r="F5" s="500"/>
      <c r="G5" s="500"/>
      <c r="H5" s="500"/>
      <c r="I5" s="500"/>
      <c r="J5" s="500"/>
      <c r="K5" s="500"/>
      <c r="L5" s="500"/>
      <c r="M5" s="500"/>
      <c r="N5" s="500"/>
      <c r="O5" s="500"/>
      <c r="P5" s="500"/>
    </row>
    <row r="6" spans="1:16" ht="27.75" customHeight="1" thickBot="1">
      <c r="A6" s="156" t="s">
        <v>0</v>
      </c>
      <c r="B6" s="156" t="s">
        <v>28233</v>
      </c>
      <c r="C6" s="510" t="s">
        <v>1</v>
      </c>
      <c r="D6" s="510"/>
      <c r="E6" s="510"/>
      <c r="F6" s="510"/>
      <c r="G6" s="510"/>
      <c r="H6" s="510"/>
      <c r="I6" s="510"/>
      <c r="J6" s="510"/>
      <c r="K6" s="510"/>
      <c r="L6" s="510"/>
      <c r="M6" s="510"/>
      <c r="N6" s="510"/>
      <c r="O6" s="156" t="s">
        <v>6</v>
      </c>
      <c r="P6" s="156" t="s">
        <v>113</v>
      </c>
    </row>
    <row r="7" spans="1:16" ht="15" customHeight="1" thickBot="1">
      <c r="A7" s="501"/>
      <c r="B7" s="502"/>
      <c r="C7" s="502"/>
      <c r="D7" s="502"/>
      <c r="E7" s="502"/>
      <c r="F7" s="502"/>
      <c r="G7" s="502"/>
      <c r="H7" s="502"/>
      <c r="I7" s="502"/>
      <c r="J7" s="502"/>
      <c r="K7" s="502"/>
      <c r="L7" s="502"/>
      <c r="M7" s="502"/>
      <c r="N7" s="502"/>
      <c r="O7" s="502"/>
      <c r="P7" s="503"/>
    </row>
    <row r="8" spans="1:16" ht="15.95" customHeight="1">
      <c r="A8" s="482" t="s">
        <v>28286</v>
      </c>
      <c r="B8" s="483"/>
      <c r="C8" s="483"/>
      <c r="D8" s="483"/>
      <c r="E8" s="483"/>
      <c r="F8" s="483"/>
      <c r="G8" s="483"/>
      <c r="H8" s="483"/>
      <c r="I8" s="483"/>
      <c r="J8" s="483"/>
      <c r="K8" s="483"/>
      <c r="L8" s="483"/>
      <c r="M8" s="483"/>
      <c r="N8" s="483"/>
      <c r="O8" s="483"/>
      <c r="P8" s="484"/>
    </row>
    <row r="9" spans="1:16" ht="15.95" customHeight="1">
      <c r="A9" s="318"/>
      <c r="B9" s="318"/>
      <c r="C9" s="318"/>
      <c r="D9" s="318"/>
      <c r="E9" s="318"/>
      <c r="F9" s="318"/>
      <c r="G9" s="318"/>
      <c r="H9" s="318"/>
      <c r="I9" s="318"/>
      <c r="J9" s="318"/>
      <c r="K9" s="318"/>
      <c r="L9" s="318"/>
      <c r="M9" s="318"/>
      <c r="N9" s="318"/>
      <c r="O9" s="318"/>
      <c r="P9" s="318"/>
    </row>
    <row r="10" spans="1:16" ht="15.95" customHeight="1">
      <c r="A10" s="165" t="s">
        <v>8</v>
      </c>
      <c r="B10" s="44" t="s">
        <v>150</v>
      </c>
      <c r="C10" s="495" t="s">
        <v>19</v>
      </c>
      <c r="D10" s="495"/>
      <c r="E10" s="495"/>
      <c r="F10" s="495"/>
      <c r="G10" s="495"/>
      <c r="H10" s="495"/>
      <c r="I10" s="495"/>
      <c r="J10" s="495"/>
      <c r="K10" s="495"/>
      <c r="L10" s="495"/>
      <c r="M10" s="495"/>
      <c r="N10" s="495"/>
      <c r="O10" s="287" t="s">
        <v>17</v>
      </c>
      <c r="P10" s="288">
        <f>J12</f>
        <v>8</v>
      </c>
    </row>
    <row r="11" spans="1:16" ht="15.95" customHeight="1">
      <c r="A11" s="287"/>
      <c r="B11" s="44"/>
      <c r="C11" s="289"/>
      <c r="D11" s="290" t="s">
        <v>155</v>
      </c>
      <c r="E11" s="291"/>
      <c r="F11" s="292"/>
      <c r="G11" s="291"/>
      <c r="H11" s="291"/>
      <c r="I11" s="291"/>
      <c r="J11" s="291" t="s">
        <v>157</v>
      </c>
      <c r="K11" s="289"/>
      <c r="L11" s="289"/>
      <c r="M11" s="289"/>
      <c r="N11" s="289"/>
      <c r="O11" s="287"/>
      <c r="P11" s="288"/>
    </row>
    <row r="12" spans="1:16" ht="15.95" customHeight="1">
      <c r="A12" s="287"/>
      <c r="B12" s="44"/>
      <c r="C12" s="289"/>
      <c r="D12" s="291">
        <v>8</v>
      </c>
      <c r="E12" s="291"/>
      <c r="F12" s="291"/>
      <c r="G12" s="291"/>
      <c r="H12" s="291"/>
      <c r="I12" s="291"/>
      <c r="J12" s="291">
        <f>D12</f>
        <v>8</v>
      </c>
      <c r="K12" s="289"/>
      <c r="L12" s="289"/>
      <c r="M12" s="289"/>
      <c r="N12" s="289"/>
      <c r="O12" s="287"/>
      <c r="P12" s="288"/>
    </row>
    <row r="13" spans="1:16" ht="15.95" customHeight="1">
      <c r="A13" s="287"/>
      <c r="B13" s="44"/>
      <c r="C13" s="289"/>
      <c r="D13" s="291"/>
      <c r="E13" s="291"/>
      <c r="F13" s="291"/>
      <c r="G13" s="291"/>
      <c r="H13" s="291"/>
      <c r="I13" s="291"/>
      <c r="J13" s="291"/>
      <c r="K13" s="289"/>
      <c r="L13" s="289"/>
      <c r="M13" s="289"/>
      <c r="N13" s="289"/>
      <c r="O13" s="287"/>
      <c r="P13" s="288"/>
    </row>
    <row r="14" spans="1:16" ht="15.95" customHeight="1">
      <c r="A14" s="165" t="s">
        <v>10</v>
      </c>
      <c r="B14" s="44" t="s">
        <v>27635</v>
      </c>
      <c r="C14" s="495" t="s">
        <v>27636</v>
      </c>
      <c r="D14" s="495"/>
      <c r="E14" s="495"/>
      <c r="F14" s="495"/>
      <c r="G14" s="495"/>
      <c r="H14" s="495"/>
      <c r="I14" s="495"/>
      <c r="J14" s="495"/>
      <c r="K14" s="495"/>
      <c r="L14" s="495"/>
      <c r="M14" s="495"/>
      <c r="N14" s="495"/>
      <c r="O14" s="287" t="s">
        <v>17</v>
      </c>
      <c r="P14" s="288">
        <f>J16</f>
        <v>2</v>
      </c>
    </row>
    <row r="15" spans="1:16" ht="15.95" customHeight="1">
      <c r="A15" s="287"/>
      <c r="B15" s="44"/>
      <c r="C15" s="289"/>
      <c r="D15" s="290" t="s">
        <v>155</v>
      </c>
      <c r="E15" s="291"/>
      <c r="F15" s="291"/>
      <c r="G15" s="291"/>
      <c r="H15" s="291"/>
      <c r="I15" s="291"/>
      <c r="J15" s="291" t="s">
        <v>157</v>
      </c>
      <c r="K15" s="289"/>
      <c r="L15" s="289"/>
      <c r="M15" s="289"/>
      <c r="N15" s="289"/>
      <c r="O15" s="287"/>
      <c r="P15" s="288"/>
    </row>
    <row r="16" spans="1:16" ht="15.95" customHeight="1">
      <c r="A16" s="287"/>
      <c r="B16" s="44"/>
      <c r="C16" s="289"/>
      <c r="D16" s="291">
        <v>2</v>
      </c>
      <c r="E16" s="291"/>
      <c r="F16" s="291"/>
      <c r="G16" s="291"/>
      <c r="H16" s="291"/>
      <c r="I16" s="291"/>
      <c r="J16" s="291">
        <v>2</v>
      </c>
      <c r="K16" s="289"/>
      <c r="L16" s="289"/>
      <c r="M16" s="289"/>
      <c r="N16" s="289"/>
      <c r="O16" s="287"/>
      <c r="P16" s="288"/>
    </row>
    <row r="17" spans="1:16" ht="15.95" customHeight="1">
      <c r="A17" s="287"/>
      <c r="B17" s="44"/>
      <c r="C17" s="289"/>
      <c r="D17" s="293"/>
      <c r="E17" s="291"/>
      <c r="F17" s="291"/>
      <c r="G17" s="291"/>
      <c r="H17" s="291"/>
      <c r="I17" s="291"/>
      <c r="J17" s="291"/>
      <c r="K17" s="289"/>
      <c r="L17" s="289"/>
      <c r="M17" s="289"/>
      <c r="N17" s="289"/>
      <c r="O17" s="287"/>
      <c r="P17" s="288"/>
    </row>
    <row r="18" spans="1:16" ht="22.5" customHeight="1">
      <c r="A18" s="165" t="s">
        <v>11</v>
      </c>
      <c r="B18" s="44" t="s">
        <v>159</v>
      </c>
      <c r="C18" s="495" t="s">
        <v>22</v>
      </c>
      <c r="D18" s="495"/>
      <c r="E18" s="495"/>
      <c r="F18" s="495"/>
      <c r="G18" s="495"/>
      <c r="H18" s="495"/>
      <c r="I18" s="495"/>
      <c r="J18" s="495"/>
      <c r="K18" s="495"/>
      <c r="L18" s="495"/>
      <c r="M18" s="495"/>
      <c r="N18" s="495"/>
      <c r="O18" s="287" t="s">
        <v>17</v>
      </c>
      <c r="P18" s="294">
        <v>1</v>
      </c>
    </row>
    <row r="19" spans="1:16" ht="15.95" customHeight="1">
      <c r="A19" s="287"/>
      <c r="B19" s="44"/>
      <c r="C19" s="289"/>
      <c r="D19" s="290" t="s">
        <v>155</v>
      </c>
      <c r="E19" s="291"/>
      <c r="F19" s="292"/>
      <c r="G19" s="291"/>
      <c r="H19" s="291"/>
      <c r="I19" s="289"/>
      <c r="J19" s="291" t="s">
        <v>156</v>
      </c>
      <c r="K19" s="289"/>
      <c r="L19" s="289"/>
      <c r="M19" s="289"/>
      <c r="N19" s="289"/>
      <c r="O19" s="287"/>
      <c r="P19" s="288"/>
    </row>
    <row r="20" spans="1:16" ht="15.95" customHeight="1">
      <c r="A20" s="287"/>
      <c r="B20" s="44"/>
      <c r="C20" s="289"/>
      <c r="D20" s="291">
        <v>1</v>
      </c>
      <c r="E20" s="291"/>
      <c r="F20" s="295"/>
      <c r="G20" s="291"/>
      <c r="H20" s="296"/>
      <c r="I20" s="289"/>
      <c r="J20" s="294">
        <v>1</v>
      </c>
      <c r="K20" s="289"/>
      <c r="L20" s="289"/>
      <c r="M20" s="289"/>
      <c r="N20" s="289"/>
      <c r="O20" s="287"/>
      <c r="P20" s="288"/>
    </row>
    <row r="21" spans="1:16" ht="15.95" customHeight="1">
      <c r="A21" s="287"/>
      <c r="B21" s="44"/>
      <c r="C21" s="289"/>
      <c r="D21" s="289"/>
      <c r="E21" s="289"/>
      <c r="F21" s="289"/>
      <c r="G21" s="289"/>
      <c r="H21" s="289"/>
      <c r="I21" s="289"/>
      <c r="J21" s="289"/>
      <c r="K21" s="289"/>
      <c r="L21" s="289"/>
      <c r="M21" s="289"/>
      <c r="N21" s="289"/>
      <c r="O21" s="287"/>
      <c r="P21" s="288"/>
    </row>
    <row r="22" spans="1:16" ht="60" customHeight="1">
      <c r="A22" s="165">
        <v>1.4</v>
      </c>
      <c r="B22" s="309" t="s">
        <v>43</v>
      </c>
      <c r="C22" s="495" t="s">
        <v>89</v>
      </c>
      <c r="D22" s="495"/>
      <c r="E22" s="495"/>
      <c r="F22" s="495"/>
      <c r="G22" s="495"/>
      <c r="H22" s="495"/>
      <c r="I22" s="495"/>
      <c r="J22" s="495"/>
      <c r="K22" s="495"/>
      <c r="L22" s="495"/>
      <c r="M22" s="495"/>
      <c r="N22" s="495"/>
      <c r="O22" s="287" t="s">
        <v>45</v>
      </c>
      <c r="P22" s="288">
        <f>J24</f>
        <v>8</v>
      </c>
    </row>
    <row r="23" spans="1:16" ht="26.25" customHeight="1">
      <c r="A23" s="287"/>
      <c r="B23" s="309"/>
      <c r="C23" s="289"/>
      <c r="D23" s="299" t="s">
        <v>172</v>
      </c>
      <c r="E23" s="305"/>
      <c r="F23" s="310" t="s">
        <v>102</v>
      </c>
      <c r="G23" s="305"/>
      <c r="H23" s="305"/>
      <c r="I23" s="289"/>
      <c r="J23" s="305" t="s">
        <v>157</v>
      </c>
      <c r="K23" s="289"/>
      <c r="L23" s="289"/>
      <c r="M23" s="289"/>
      <c r="N23" s="289"/>
      <c r="O23" s="287"/>
      <c r="P23" s="288"/>
    </row>
    <row r="24" spans="1:16" s="44" customFormat="1" ht="15.95" customHeight="1">
      <c r="A24" s="287"/>
      <c r="B24" s="309"/>
      <c r="C24" s="296"/>
      <c r="D24" s="291">
        <v>1</v>
      </c>
      <c r="E24" s="311"/>
      <c r="F24" s="291">
        <v>8</v>
      </c>
      <c r="G24" s="312"/>
      <c r="H24" s="291"/>
      <c r="I24" s="296"/>
      <c r="J24" s="291">
        <f>F24</f>
        <v>8</v>
      </c>
      <c r="K24" s="296"/>
      <c r="L24" s="296"/>
      <c r="M24" s="296"/>
      <c r="N24" s="296"/>
      <c r="O24" s="287"/>
      <c r="P24" s="288"/>
    </row>
    <row r="25" spans="1:16" ht="15.95" customHeight="1">
      <c r="A25" s="287"/>
      <c r="B25" s="309"/>
      <c r="C25" s="289"/>
      <c r="D25" s="289"/>
      <c r="E25" s="289"/>
      <c r="F25" s="289"/>
      <c r="G25" s="289"/>
      <c r="H25" s="289"/>
      <c r="I25" s="289"/>
      <c r="J25" s="289"/>
      <c r="K25" s="289"/>
      <c r="L25" s="289"/>
      <c r="M25" s="289"/>
      <c r="N25" s="289"/>
      <c r="O25" s="287"/>
      <c r="P25" s="288"/>
    </row>
    <row r="26" spans="1:16" ht="47.25" customHeight="1">
      <c r="A26" s="165">
        <v>1.5</v>
      </c>
      <c r="B26" s="309" t="s">
        <v>46</v>
      </c>
      <c r="C26" s="496" t="s">
        <v>90</v>
      </c>
      <c r="D26" s="496"/>
      <c r="E26" s="496"/>
      <c r="F26" s="496"/>
      <c r="G26" s="496"/>
      <c r="H26" s="496"/>
      <c r="I26" s="496"/>
      <c r="J26" s="496"/>
      <c r="K26" s="496"/>
      <c r="L26" s="496"/>
      <c r="M26" s="496"/>
      <c r="N26" s="496"/>
      <c r="O26" s="287" t="s">
        <v>45</v>
      </c>
      <c r="P26" s="288">
        <f>J28</f>
        <v>8</v>
      </c>
    </row>
    <row r="27" spans="1:16" ht="20.25" customHeight="1">
      <c r="A27" s="287"/>
      <c r="B27" s="309"/>
      <c r="C27" s="289"/>
      <c r="D27" s="299" t="s">
        <v>172</v>
      </c>
      <c r="E27" s="305"/>
      <c r="F27" s="310" t="s">
        <v>102</v>
      </c>
      <c r="G27" s="305"/>
      <c r="H27" s="305"/>
      <c r="I27" s="308"/>
      <c r="J27" s="305" t="s">
        <v>157</v>
      </c>
      <c r="K27" s="308"/>
      <c r="L27" s="308"/>
      <c r="M27" s="308"/>
      <c r="N27" s="308"/>
      <c r="O27" s="287"/>
      <c r="P27" s="288"/>
    </row>
    <row r="28" spans="1:16" ht="15.95" customHeight="1">
      <c r="A28" s="287"/>
      <c r="B28" s="309"/>
      <c r="C28" s="289"/>
      <c r="D28" s="291">
        <v>1</v>
      </c>
      <c r="E28" s="311"/>
      <c r="F28" s="291">
        <v>8</v>
      </c>
      <c r="G28" s="312"/>
      <c r="H28" s="291"/>
      <c r="I28" s="308"/>
      <c r="J28" s="291">
        <f>F28</f>
        <v>8</v>
      </c>
      <c r="K28" s="308"/>
      <c r="L28" s="308"/>
      <c r="M28" s="308"/>
      <c r="N28" s="308"/>
      <c r="O28" s="287"/>
      <c r="P28" s="288"/>
    </row>
    <row r="29" spans="1:16" ht="15.95" customHeight="1">
      <c r="A29" s="287"/>
      <c r="B29" s="309"/>
      <c r="C29" s="289"/>
      <c r="D29" s="308"/>
      <c r="E29" s="308"/>
      <c r="F29" s="308"/>
      <c r="G29" s="308"/>
      <c r="H29" s="308"/>
      <c r="I29" s="308"/>
      <c r="J29" s="308"/>
      <c r="K29" s="308"/>
      <c r="L29" s="308"/>
      <c r="M29" s="308"/>
      <c r="N29" s="308"/>
      <c r="O29" s="287"/>
      <c r="P29" s="288"/>
    </row>
    <row r="30" spans="1:16" ht="64.5" customHeight="1">
      <c r="A30" s="165">
        <v>1.6</v>
      </c>
      <c r="B30" s="309" t="s">
        <v>48</v>
      </c>
      <c r="C30" s="495" t="s">
        <v>91</v>
      </c>
      <c r="D30" s="495"/>
      <c r="E30" s="495"/>
      <c r="F30" s="495"/>
      <c r="G30" s="495"/>
      <c r="H30" s="495"/>
      <c r="I30" s="495"/>
      <c r="J30" s="495"/>
      <c r="K30" s="495"/>
      <c r="L30" s="495"/>
      <c r="M30" s="495"/>
      <c r="N30" s="495"/>
      <c r="O30" s="287" t="s">
        <v>45</v>
      </c>
      <c r="P30" s="288">
        <f>J32</f>
        <v>8</v>
      </c>
    </row>
    <row r="31" spans="1:16" ht="26.25" customHeight="1">
      <c r="A31" s="287"/>
      <c r="B31" s="309"/>
      <c r="C31" s="289"/>
      <c r="D31" s="299" t="s">
        <v>172</v>
      </c>
      <c r="E31" s="305"/>
      <c r="F31" s="310" t="s">
        <v>102</v>
      </c>
      <c r="G31" s="305"/>
      <c r="H31" s="305"/>
      <c r="I31" s="289"/>
      <c r="J31" s="305" t="s">
        <v>157</v>
      </c>
      <c r="K31" s="289"/>
      <c r="L31" s="289"/>
      <c r="M31" s="289"/>
      <c r="N31" s="289"/>
      <c r="O31" s="287"/>
      <c r="P31" s="288"/>
    </row>
    <row r="32" spans="1:16" ht="15.95" customHeight="1">
      <c r="A32" s="287"/>
      <c r="B32" s="309"/>
      <c r="C32" s="289"/>
      <c r="D32" s="291">
        <v>1</v>
      </c>
      <c r="E32" s="311"/>
      <c r="F32" s="291">
        <v>8</v>
      </c>
      <c r="G32" s="312"/>
      <c r="H32" s="291"/>
      <c r="I32" s="296"/>
      <c r="J32" s="291">
        <f>F32</f>
        <v>8</v>
      </c>
      <c r="K32" s="289"/>
      <c r="L32" s="289"/>
      <c r="M32" s="289"/>
      <c r="N32" s="289"/>
      <c r="O32" s="287"/>
      <c r="P32" s="288"/>
    </row>
    <row r="33" spans="1:18" ht="15.95" customHeight="1">
      <c r="A33" s="287"/>
      <c r="B33" s="309"/>
      <c r="C33" s="289"/>
      <c r="D33" s="289"/>
      <c r="E33" s="289"/>
      <c r="F33" s="289"/>
      <c r="G33" s="289"/>
      <c r="H33" s="289"/>
      <c r="I33" s="289"/>
      <c r="J33" s="289"/>
      <c r="K33" s="289"/>
      <c r="L33" s="289"/>
      <c r="M33" s="289"/>
      <c r="N33" s="289"/>
      <c r="O33" s="287"/>
      <c r="P33" s="288"/>
    </row>
    <row r="34" spans="1:18" ht="20.25" customHeight="1">
      <c r="A34" s="165">
        <v>1.7</v>
      </c>
      <c r="B34" s="44" t="s">
        <v>50</v>
      </c>
      <c r="C34" s="495" t="s">
        <v>92</v>
      </c>
      <c r="D34" s="495"/>
      <c r="E34" s="495"/>
      <c r="F34" s="495"/>
      <c r="G34" s="495"/>
      <c r="H34" s="495"/>
      <c r="I34" s="495"/>
      <c r="J34" s="495"/>
      <c r="K34" s="495"/>
      <c r="L34" s="495"/>
      <c r="M34" s="495"/>
      <c r="N34" s="495"/>
      <c r="O34" s="44" t="s">
        <v>52</v>
      </c>
      <c r="P34" s="288">
        <f>J36</f>
        <v>180</v>
      </c>
    </row>
    <row r="35" spans="1:18" ht="15.95" customHeight="1">
      <c r="A35" s="287"/>
      <c r="B35" s="44"/>
      <c r="C35" s="289"/>
      <c r="D35" s="292" t="s">
        <v>103</v>
      </c>
      <c r="E35" s="291"/>
      <c r="F35" s="292" t="s">
        <v>104</v>
      </c>
      <c r="G35" s="291"/>
      <c r="H35" s="291"/>
      <c r="I35" s="308"/>
      <c r="J35" s="291" t="s">
        <v>105</v>
      </c>
      <c r="K35" s="308"/>
      <c r="L35" s="308"/>
      <c r="M35" s="308"/>
      <c r="N35" s="308"/>
      <c r="O35" s="44"/>
      <c r="P35" s="288"/>
      <c r="R35" s="47"/>
    </row>
    <row r="36" spans="1:18" ht="15.95" customHeight="1">
      <c r="A36" s="287"/>
      <c r="B36" s="44"/>
      <c r="C36" s="289"/>
      <c r="D36" s="291">
        <v>3</v>
      </c>
      <c r="E36" s="291" t="s">
        <v>97</v>
      </c>
      <c r="F36" s="291">
        <v>60</v>
      </c>
      <c r="G36" s="291"/>
      <c r="H36" s="291"/>
      <c r="I36" s="308"/>
      <c r="J36" s="291">
        <f>D36*F36</f>
        <v>180</v>
      </c>
      <c r="K36" s="308"/>
      <c r="L36" s="308"/>
      <c r="M36" s="308"/>
      <c r="N36" s="308"/>
      <c r="O36" s="44"/>
      <c r="P36" s="288"/>
    </row>
    <row r="37" spans="1:18" ht="15.95" customHeight="1">
      <c r="A37" s="287"/>
      <c r="B37" s="44"/>
      <c r="C37" s="289"/>
      <c r="D37" s="308"/>
      <c r="E37" s="308"/>
      <c r="F37" s="308"/>
      <c r="G37" s="308"/>
      <c r="H37" s="308"/>
      <c r="I37" s="308"/>
      <c r="J37" s="308"/>
      <c r="K37" s="308"/>
      <c r="L37" s="308"/>
      <c r="M37" s="308"/>
      <c r="N37" s="308"/>
      <c r="O37" s="44"/>
      <c r="P37" s="288"/>
    </row>
    <row r="38" spans="1:18" ht="15.95" customHeight="1">
      <c r="A38" s="165">
        <v>1.8</v>
      </c>
      <c r="B38" s="44" t="s">
        <v>53</v>
      </c>
      <c r="C38" s="495" t="s">
        <v>54</v>
      </c>
      <c r="D38" s="495"/>
      <c r="E38" s="495"/>
      <c r="F38" s="495"/>
      <c r="G38" s="495"/>
      <c r="H38" s="495"/>
      <c r="I38" s="495"/>
      <c r="J38" s="495"/>
      <c r="K38" s="495"/>
      <c r="L38" s="495"/>
      <c r="M38" s="495"/>
      <c r="N38" s="495"/>
      <c r="O38" s="287" t="s">
        <v>12</v>
      </c>
      <c r="P38" s="291">
        <v>3</v>
      </c>
    </row>
    <row r="39" spans="1:18" ht="21.75" customHeight="1">
      <c r="A39" s="287"/>
      <c r="B39" s="44"/>
      <c r="C39" s="289"/>
      <c r="D39" s="292" t="s">
        <v>103</v>
      </c>
      <c r="E39" s="308"/>
      <c r="F39" s="308"/>
      <c r="G39" s="308"/>
      <c r="H39" s="308"/>
      <c r="I39" s="308"/>
      <c r="J39" s="291" t="s">
        <v>105</v>
      </c>
      <c r="K39" s="308"/>
      <c r="L39" s="308"/>
      <c r="M39" s="308"/>
      <c r="N39" s="308"/>
      <c r="O39" s="287"/>
      <c r="P39" s="288"/>
    </row>
    <row r="40" spans="1:18" ht="15.95" customHeight="1">
      <c r="A40" s="287"/>
      <c r="B40" s="44"/>
      <c r="C40" s="289"/>
      <c r="D40" s="291">
        <v>3</v>
      </c>
      <c r="E40" s="308"/>
      <c r="F40" s="308"/>
      <c r="G40" s="308"/>
      <c r="H40" s="308"/>
      <c r="I40" s="308"/>
      <c r="J40" s="291">
        <v>3</v>
      </c>
      <c r="K40" s="308"/>
      <c r="L40" s="308"/>
      <c r="M40" s="308"/>
      <c r="N40" s="308"/>
      <c r="O40" s="287"/>
      <c r="P40" s="288"/>
    </row>
    <row r="41" spans="1:18" ht="15.95" customHeight="1">
      <c r="A41" s="287"/>
      <c r="B41" s="44"/>
      <c r="C41" s="289"/>
      <c r="D41" s="308"/>
      <c r="E41" s="308"/>
      <c r="F41" s="308"/>
      <c r="G41" s="308"/>
      <c r="H41" s="308"/>
      <c r="I41" s="308"/>
      <c r="J41" s="308"/>
      <c r="K41" s="308"/>
      <c r="L41" s="308"/>
      <c r="M41" s="308"/>
      <c r="N41" s="308"/>
      <c r="O41" s="287"/>
      <c r="P41" s="288"/>
    </row>
    <row r="42" spans="1:18" ht="15.95" customHeight="1">
      <c r="A42" s="165">
        <v>1.9</v>
      </c>
      <c r="B42" s="44" t="s">
        <v>1873</v>
      </c>
      <c r="C42" s="495" t="s">
        <v>28234</v>
      </c>
      <c r="D42" s="495"/>
      <c r="E42" s="495"/>
      <c r="F42" s="495"/>
      <c r="G42" s="495"/>
      <c r="H42" s="495"/>
      <c r="I42" s="495"/>
      <c r="J42" s="495"/>
      <c r="K42" s="495"/>
      <c r="L42" s="495"/>
      <c r="M42" s="495"/>
      <c r="N42" s="495"/>
      <c r="O42" s="287" t="s">
        <v>45</v>
      </c>
      <c r="P42" s="288">
        <f>L44</f>
        <v>1</v>
      </c>
    </row>
    <row r="43" spans="1:18" ht="15.95" customHeight="1">
      <c r="A43" s="287"/>
      <c r="B43" s="44"/>
      <c r="C43" s="289"/>
      <c r="D43" s="291"/>
      <c r="E43" s="291"/>
      <c r="F43" s="291"/>
      <c r="G43" s="291"/>
      <c r="H43" s="300"/>
      <c r="I43" s="308"/>
      <c r="J43" s="308"/>
      <c r="K43" s="308"/>
      <c r="L43" s="308"/>
      <c r="M43" s="308"/>
      <c r="N43" s="308"/>
      <c r="O43" s="287"/>
      <c r="P43" s="288"/>
    </row>
    <row r="44" spans="1:18" ht="15.95" customHeight="1">
      <c r="A44" s="287"/>
      <c r="B44" s="44"/>
      <c r="C44" s="289"/>
      <c r="D44" s="291" t="s">
        <v>28235</v>
      </c>
      <c r="E44" s="291" t="s">
        <v>94</v>
      </c>
      <c r="F44" s="291">
        <v>1</v>
      </c>
      <c r="G44" s="291"/>
      <c r="H44" s="300"/>
      <c r="I44" s="308"/>
      <c r="J44" s="308"/>
      <c r="K44" s="308" t="s">
        <v>95</v>
      </c>
      <c r="L44" s="294">
        <f>1</f>
        <v>1</v>
      </c>
      <c r="M44" s="308"/>
      <c r="N44" s="308"/>
      <c r="O44" s="287"/>
      <c r="P44" s="288"/>
    </row>
    <row r="45" spans="1:18" ht="15.95" customHeight="1">
      <c r="A45" s="287"/>
      <c r="B45" s="44"/>
      <c r="C45" s="289"/>
      <c r="D45" s="291"/>
      <c r="E45" s="291"/>
      <c r="F45" s="291"/>
      <c r="G45" s="291"/>
      <c r="H45" s="300"/>
      <c r="I45" s="308"/>
      <c r="J45" s="308"/>
      <c r="K45" s="308"/>
      <c r="L45" s="294"/>
      <c r="M45" s="308"/>
      <c r="N45" s="308"/>
      <c r="O45" s="287"/>
      <c r="P45" s="288"/>
    </row>
    <row r="46" spans="1:18" ht="51.75" customHeight="1">
      <c r="A46" s="165" t="str">
        <f>"1.10"</f>
        <v>1.10</v>
      </c>
      <c r="B46" s="44" t="s">
        <v>33</v>
      </c>
      <c r="C46" s="495" t="s">
        <v>34</v>
      </c>
      <c r="D46" s="495"/>
      <c r="E46" s="495"/>
      <c r="F46" s="495"/>
      <c r="G46" s="495"/>
      <c r="H46" s="495"/>
      <c r="I46" s="495"/>
      <c r="J46" s="495"/>
      <c r="K46" s="495"/>
      <c r="L46" s="495"/>
      <c r="M46" s="495"/>
      <c r="N46" s="495"/>
      <c r="O46" s="287" t="s">
        <v>35</v>
      </c>
      <c r="P46" s="313">
        <f>L48</f>
        <v>454.18241619228337</v>
      </c>
    </row>
    <row r="47" spans="1:18" ht="46.5" customHeight="1">
      <c r="D47" s="289" t="s">
        <v>28291</v>
      </c>
      <c r="F47" s="44" t="s">
        <v>109</v>
      </c>
      <c r="H47" s="291" t="s">
        <v>110</v>
      </c>
      <c r="J47" s="44" t="s">
        <v>112</v>
      </c>
      <c r="P47" s="48"/>
    </row>
    <row r="48" spans="1:18" ht="15.95" customHeight="1">
      <c r="D48" s="314">
        <f>ADMINISTRAÇÃO!H18</f>
        <v>287224.96000000002</v>
      </c>
      <c r="E48" s="44" t="s">
        <v>94</v>
      </c>
      <c r="F48" s="315">
        <v>0.05</v>
      </c>
      <c r="G48" s="45" t="s">
        <v>95</v>
      </c>
      <c r="H48" s="316">
        <f>D48*0.05</f>
        <v>14361.248000000001</v>
      </c>
      <c r="I48" s="49" t="s">
        <v>111</v>
      </c>
      <c r="J48" s="314">
        <f>ADMINISTRAÇÃO!F18</f>
        <v>31.62</v>
      </c>
      <c r="K48" s="45" t="s">
        <v>95</v>
      </c>
      <c r="L48" s="317">
        <f>H48/J48</f>
        <v>454.18241619228337</v>
      </c>
      <c r="P48" s="48"/>
      <c r="R48" s="47"/>
    </row>
    <row r="49" spans="16:16" ht="15.95" customHeight="1">
      <c r="P49" s="48"/>
    </row>
  </sheetData>
  <mergeCells count="17">
    <mergeCell ref="A8:P8"/>
    <mergeCell ref="C10:N10"/>
    <mergeCell ref="C18:N18"/>
    <mergeCell ref="C14:N14"/>
    <mergeCell ref="A2:P2"/>
    <mergeCell ref="A5:P5"/>
    <mergeCell ref="A7:P7"/>
    <mergeCell ref="A3:P3"/>
    <mergeCell ref="A4:P4"/>
    <mergeCell ref="C6:N6"/>
    <mergeCell ref="C42:N42"/>
    <mergeCell ref="C46:N46"/>
    <mergeCell ref="C38:N38"/>
    <mergeCell ref="C26:N26"/>
    <mergeCell ref="C22:N22"/>
    <mergeCell ref="C30:N30"/>
    <mergeCell ref="C34:N34"/>
  </mergeCells>
  <pageMargins left="0.51181102362204722" right="0.31496062992125984" top="0.39370078740157483" bottom="0.39370078740157483" header="0.31496062992125984" footer="0.31496062992125984"/>
  <pageSetup paperSize="9" scale="66"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41"/>
  <sheetViews>
    <sheetView topLeftCell="A20" zoomScale="85" zoomScaleNormal="85" zoomScaleSheetLayoutView="145" workbookViewId="0">
      <selection sqref="A1:G27"/>
    </sheetView>
  </sheetViews>
  <sheetFormatPr defaultColWidth="9.140625" defaultRowHeight="15"/>
  <cols>
    <col min="1" max="1" width="10" style="25" customWidth="1"/>
    <col min="2" max="2" width="15" style="1" customWidth="1"/>
    <col min="3" max="3" width="62.5703125" style="1" customWidth="1"/>
    <col min="4" max="4" width="11.140625" style="1" customWidth="1"/>
    <col min="5" max="5" width="20.7109375" style="1" customWidth="1"/>
    <col min="6" max="6" width="19.7109375" style="1" customWidth="1"/>
    <col min="7" max="7" width="22.85546875" style="1" customWidth="1"/>
    <col min="8" max="8" width="28.28515625" style="133" hidden="1" customWidth="1"/>
    <col min="9" max="9" width="13" style="133" customWidth="1"/>
    <col min="10" max="10" width="76.85546875" style="133" customWidth="1"/>
    <col min="11" max="13" width="13" style="133" customWidth="1"/>
    <col min="14" max="15" width="10.7109375" style="136" customWidth="1"/>
    <col min="16" max="17" width="8.140625" style="133" customWidth="1"/>
    <col min="18" max="18" width="9.5703125" style="133" bestFit="1" customWidth="1"/>
    <col min="19" max="20" width="9.5703125" style="133" customWidth="1"/>
    <col min="21" max="23" width="8.140625" style="133" customWidth="1"/>
    <col min="24" max="24" width="13.7109375" style="133" customWidth="1"/>
    <col min="25" max="26" width="9.140625" style="133" customWidth="1"/>
    <col min="27" max="16384" width="9.140625" style="133"/>
  </cols>
  <sheetData>
    <row r="1" spans="1:26" s="1" customFormat="1" ht="16.149999999999999" customHeight="1">
      <c r="A1" s="438"/>
      <c r="B1" s="490"/>
      <c r="C1" s="491"/>
      <c r="D1" s="473" t="str">
        <f>RESUMO!$C$1</f>
        <v xml:space="preserve">URBANISMO E DRENAGEM DAS COMUNIDADES ACÚRCIO TORRES, ALMIRANTE TAMANDARÉ, IATE CLUB E AVENIDA CELSO KELLY- NITERÓI - RJ </v>
      </c>
      <c r="E1" s="474"/>
      <c r="F1" s="474"/>
      <c r="G1" s="475"/>
      <c r="N1" s="50"/>
      <c r="O1" s="50"/>
    </row>
    <row r="2" spans="1:26" s="1" customFormat="1" ht="14.45" customHeight="1">
      <c r="A2" s="121"/>
      <c r="C2" s="56"/>
      <c r="D2" s="476"/>
      <c r="E2" s="477"/>
      <c r="F2" s="477"/>
      <c r="G2" s="478"/>
      <c r="N2" s="50"/>
      <c r="O2" s="50"/>
    </row>
    <row r="3" spans="1:26" s="1" customFormat="1" ht="16.149999999999999" customHeight="1">
      <c r="A3" s="121"/>
      <c r="C3" s="56"/>
      <c r="D3" s="476"/>
      <c r="E3" s="477"/>
      <c r="F3" s="477"/>
      <c r="G3" s="478"/>
      <c r="N3" s="50"/>
      <c r="O3" s="50"/>
    </row>
    <row r="4" spans="1:26" s="1" customFormat="1" ht="16.149999999999999" customHeight="1" thickBot="1">
      <c r="A4" s="400"/>
      <c r="B4" s="58"/>
      <c r="C4" s="401"/>
      <c r="D4" s="479"/>
      <c r="E4" s="480"/>
      <c r="F4" s="480"/>
      <c r="G4" s="481"/>
      <c r="N4" s="50"/>
      <c r="O4" s="50"/>
    </row>
    <row r="5" spans="1:26" s="1" customFormat="1" ht="23.25" customHeight="1">
      <c r="A5" s="488"/>
      <c r="B5" s="489"/>
      <c r="C5" s="489"/>
      <c r="D5" s="485"/>
      <c r="E5" s="486"/>
      <c r="F5" s="486"/>
      <c r="G5" s="487"/>
      <c r="N5" s="50"/>
      <c r="O5" s="50"/>
    </row>
    <row r="6" spans="1:26" s="1" customFormat="1" ht="40.5" customHeight="1" thickBot="1">
      <c r="A6" s="39" t="s">
        <v>0</v>
      </c>
      <c r="B6" s="40" t="s">
        <v>5</v>
      </c>
      <c r="C6" s="35" t="s">
        <v>1</v>
      </c>
      <c r="D6" s="35" t="s">
        <v>6</v>
      </c>
      <c r="E6" s="35" t="s">
        <v>147</v>
      </c>
      <c r="F6" s="35" t="s">
        <v>146</v>
      </c>
      <c r="G6" s="36" t="s">
        <v>144</v>
      </c>
      <c r="N6" s="50"/>
      <c r="O6" s="50"/>
    </row>
    <row r="7" spans="1:26" s="1" customFormat="1" ht="26.25" customHeight="1" thickBot="1">
      <c r="A7" s="492"/>
      <c r="B7" s="493"/>
      <c r="C7" s="493"/>
      <c r="D7" s="493"/>
      <c r="E7" s="493"/>
      <c r="F7" s="494"/>
      <c r="G7" s="115" t="str">
        <f>RESUMO!F7</f>
        <v>I0 = Agosto/22</v>
      </c>
      <c r="N7" s="50"/>
      <c r="O7" s="50"/>
    </row>
    <row r="8" spans="1:26" s="1" customFormat="1" ht="30.6" customHeight="1" thickBot="1">
      <c r="A8" s="428" t="s">
        <v>28287</v>
      </c>
      <c r="B8" s="429"/>
      <c r="C8" s="429"/>
      <c r="D8" s="429"/>
      <c r="E8" s="429"/>
      <c r="F8" s="429"/>
      <c r="G8" s="430"/>
      <c r="H8" s="51"/>
      <c r="I8" s="51"/>
      <c r="J8" s="60"/>
      <c r="K8" s="61"/>
      <c r="L8" s="61"/>
      <c r="M8" s="63"/>
      <c r="N8" s="63"/>
      <c r="O8" s="64"/>
      <c r="P8" s="67"/>
      <c r="Q8" s="70"/>
      <c r="R8" s="71"/>
      <c r="S8" s="74"/>
      <c r="T8" s="74"/>
      <c r="U8" s="80"/>
      <c r="V8" s="91"/>
      <c r="W8" s="71"/>
      <c r="X8" s="53"/>
    </row>
    <row r="9" spans="1:26" ht="33" customHeight="1">
      <c r="A9" s="6">
        <v>2.1</v>
      </c>
      <c r="B9" s="94" t="s">
        <v>4021</v>
      </c>
      <c r="C9" s="118" t="s">
        <v>39</v>
      </c>
      <c r="D9" s="92" t="s">
        <v>155</v>
      </c>
      <c r="E9" s="93">
        <f>'MEMO-SERV. PRELIM'!P10</f>
        <v>8</v>
      </c>
      <c r="F9" s="119">
        <f>VLOOKUP(B9,EMOP0822!$A$2:$B$27361,2,FALSE)</f>
        <v>5897.76</v>
      </c>
      <c r="G9" s="369">
        <f t="shared" ref="G9:G26" si="0">E9*F9</f>
        <v>47182.080000000002</v>
      </c>
      <c r="H9" s="124">
        <f t="shared" ref="H9:H25" si="1">G9</f>
        <v>47182.080000000002</v>
      </c>
      <c r="I9" s="124"/>
      <c r="J9" s="415"/>
      <c r="K9" s="124"/>
      <c r="L9" s="124"/>
      <c r="M9" s="124"/>
      <c r="N9" s="124"/>
      <c r="O9" s="124"/>
      <c r="P9" s="134"/>
      <c r="Q9" s="135"/>
      <c r="R9" s="127"/>
      <c r="S9" s="128"/>
      <c r="T9" s="128"/>
      <c r="U9" s="130"/>
      <c r="V9" s="129"/>
      <c r="W9" s="130"/>
      <c r="X9" s="130"/>
      <c r="Y9" s="131"/>
      <c r="Z9" s="132"/>
    </row>
    <row r="10" spans="1:26" ht="40.5" customHeight="1">
      <c r="A10" s="6">
        <v>2.2000000000000002</v>
      </c>
      <c r="B10" s="94" t="s">
        <v>4023</v>
      </c>
      <c r="C10" s="95" t="s">
        <v>40</v>
      </c>
      <c r="D10" s="92" t="s">
        <v>155</v>
      </c>
      <c r="E10" s="93">
        <f>'MEMO-SERV. PRELIM'!P14</f>
        <v>8</v>
      </c>
      <c r="F10" s="119">
        <f>VLOOKUP(B10,EMOP0822!$A$2:$B$27361,2,FALSE)</f>
        <v>3252.48</v>
      </c>
      <c r="G10" s="369">
        <f t="shared" si="0"/>
        <v>26019.84</v>
      </c>
      <c r="H10" s="124">
        <f t="shared" si="1"/>
        <v>26019.84</v>
      </c>
      <c r="I10" s="124"/>
      <c r="J10" s="124"/>
      <c r="K10" s="124"/>
      <c r="L10" s="124"/>
      <c r="M10" s="124"/>
      <c r="N10" s="124"/>
      <c r="O10" s="124"/>
      <c r="P10" s="134"/>
      <c r="Q10" s="135"/>
      <c r="R10" s="127"/>
      <c r="S10" s="128"/>
      <c r="T10" s="128"/>
      <c r="U10" s="130"/>
      <c r="V10" s="129"/>
      <c r="W10" s="130"/>
      <c r="X10" s="130"/>
      <c r="Y10" s="131"/>
      <c r="Z10" s="132"/>
    </row>
    <row r="11" spans="1:26" ht="53.25" customHeight="1">
      <c r="A11" s="6">
        <v>2.2999999999999998</v>
      </c>
      <c r="B11" s="94" t="s">
        <v>153</v>
      </c>
      <c r="C11" s="117" t="s">
        <v>173</v>
      </c>
      <c r="D11" s="96" t="s">
        <v>17</v>
      </c>
      <c r="E11" s="93">
        <f>'MEMO-SERV. PRELIM'!P18</f>
        <v>985.59999999999991</v>
      </c>
      <c r="F11" s="119">
        <f>VLOOKUP(B11,EMOP0822!$A$2:$B$27361,2,FALSE)</f>
        <v>1.38</v>
      </c>
      <c r="G11" s="369">
        <f t="shared" si="0"/>
        <v>1360.1279999999997</v>
      </c>
      <c r="H11" s="124">
        <f t="shared" si="1"/>
        <v>1360.1279999999997</v>
      </c>
      <c r="I11" s="124"/>
      <c r="J11" s="124"/>
      <c r="K11" s="124"/>
      <c r="L11" s="124"/>
      <c r="M11" s="124"/>
      <c r="N11" s="124"/>
      <c r="O11" s="124"/>
      <c r="P11" s="134"/>
      <c r="Q11" s="135"/>
      <c r="R11" s="127"/>
      <c r="S11" s="128"/>
      <c r="T11" s="128"/>
      <c r="U11" s="130"/>
      <c r="V11" s="129"/>
      <c r="W11" s="130"/>
      <c r="X11" s="130"/>
      <c r="Y11" s="131"/>
      <c r="Z11" s="132"/>
    </row>
    <row r="12" spans="1:26" ht="53.25" customHeight="1">
      <c r="A12" s="6">
        <v>2.4</v>
      </c>
      <c r="B12" s="94" t="s">
        <v>154</v>
      </c>
      <c r="C12" s="117" t="s">
        <v>174</v>
      </c>
      <c r="D12" s="96" t="s">
        <v>17</v>
      </c>
      <c r="E12" s="93">
        <f>'MEMO-SERV. PRELIM'!P22</f>
        <v>422.4</v>
      </c>
      <c r="F12" s="119">
        <f>VLOOKUP(B12,EMOP0822!$A$2:$B$27361,2,FALSE)</f>
        <v>0.93</v>
      </c>
      <c r="G12" s="369">
        <f t="shared" si="0"/>
        <v>392.83199999999999</v>
      </c>
      <c r="H12" s="124">
        <f t="shared" si="1"/>
        <v>392.83199999999999</v>
      </c>
      <c r="I12" s="124"/>
      <c r="J12" s="124"/>
      <c r="K12" s="124"/>
      <c r="L12" s="124"/>
      <c r="M12" s="124"/>
      <c r="N12" s="124"/>
      <c r="O12" s="124"/>
      <c r="P12" s="134"/>
      <c r="Q12" s="135"/>
      <c r="R12" s="127"/>
      <c r="S12" s="128"/>
      <c r="T12" s="128"/>
      <c r="U12" s="130"/>
      <c r="V12" s="129"/>
      <c r="W12" s="130"/>
      <c r="X12" s="130"/>
      <c r="Y12" s="131"/>
      <c r="Z12" s="132"/>
    </row>
    <row r="13" spans="1:26" ht="37.5" customHeight="1">
      <c r="A13" s="6">
        <v>2.5</v>
      </c>
      <c r="B13" s="96" t="s">
        <v>24</v>
      </c>
      <c r="C13" s="361" t="s">
        <v>25</v>
      </c>
      <c r="D13" s="96" t="s">
        <v>17</v>
      </c>
      <c r="E13" s="93">
        <f>'MEMO-SERV. PRELIM'!P26</f>
        <v>2956.7999999999997</v>
      </c>
      <c r="F13" s="119">
        <f>VLOOKUP(B13,EMOP0822!$A$2:$B$27361,2,FALSE)</f>
        <v>50.64</v>
      </c>
      <c r="G13" s="369">
        <f t="shared" si="0"/>
        <v>149732.35199999998</v>
      </c>
      <c r="H13" s="124">
        <f t="shared" si="1"/>
        <v>149732.35199999998</v>
      </c>
      <c r="I13" s="124"/>
      <c r="J13" s="124"/>
      <c r="K13" s="124"/>
      <c r="L13" s="124"/>
      <c r="M13" s="124"/>
      <c r="N13" s="124"/>
      <c r="O13" s="124"/>
      <c r="P13" s="134"/>
      <c r="Q13" s="135"/>
      <c r="R13" s="127"/>
      <c r="S13" s="128"/>
      <c r="T13" s="128"/>
      <c r="U13" s="130"/>
      <c r="V13" s="129"/>
      <c r="W13" s="130"/>
      <c r="X13" s="130"/>
      <c r="Y13" s="131"/>
      <c r="Z13" s="132"/>
    </row>
    <row r="14" spans="1:26" ht="39" customHeight="1">
      <c r="A14" s="6">
        <v>2.6</v>
      </c>
      <c r="B14" s="96" t="s">
        <v>26</v>
      </c>
      <c r="C14" s="361" t="s">
        <v>25</v>
      </c>
      <c r="D14" s="96" t="s">
        <v>17</v>
      </c>
      <c r="E14" s="93">
        <f>'MEMO-SERV. PRELIM'!P30</f>
        <v>1267.2</v>
      </c>
      <c r="F14" s="119">
        <f>VLOOKUP(B14,EMOP0822!$A$2:$B$27361,2,FALSE)</f>
        <v>6.75</v>
      </c>
      <c r="G14" s="369">
        <f t="shared" si="0"/>
        <v>8553.6</v>
      </c>
      <c r="H14" s="124">
        <f t="shared" si="1"/>
        <v>8553.6</v>
      </c>
      <c r="I14" s="124"/>
      <c r="J14" s="124"/>
      <c r="K14" s="124"/>
      <c r="L14" s="124"/>
      <c r="M14" s="124"/>
      <c r="N14" s="124"/>
      <c r="O14" s="124"/>
      <c r="P14" s="134"/>
      <c r="Q14" s="135"/>
      <c r="R14" s="127"/>
      <c r="S14" s="128"/>
      <c r="T14" s="128"/>
      <c r="U14" s="130"/>
      <c r="V14" s="129"/>
      <c r="W14" s="130"/>
      <c r="X14" s="130"/>
      <c r="Y14" s="131"/>
      <c r="Z14" s="132"/>
    </row>
    <row r="15" spans="1:26" ht="67.5" customHeight="1">
      <c r="A15" s="6">
        <v>2.7</v>
      </c>
      <c r="B15" s="99" t="s">
        <v>120</v>
      </c>
      <c r="C15" s="100" t="s">
        <v>121</v>
      </c>
      <c r="D15" s="101" t="s">
        <v>17</v>
      </c>
      <c r="E15" s="93">
        <f>'MEMO-SERV. PRELIM'!P34</f>
        <v>985.59999999999991</v>
      </c>
      <c r="F15" s="119">
        <f>VLOOKUP(B15,EMOP0822!$A$2:$B$27361,2,FALSE)</f>
        <v>202.7</v>
      </c>
      <c r="G15" s="369">
        <f t="shared" si="0"/>
        <v>199781.11999999997</v>
      </c>
      <c r="H15" s="124">
        <f t="shared" si="1"/>
        <v>199781.11999999997</v>
      </c>
      <c r="I15" s="124"/>
      <c r="J15" s="124"/>
      <c r="K15" s="124"/>
      <c r="L15" s="124"/>
      <c r="M15" s="124"/>
      <c r="N15" s="124"/>
      <c r="O15" s="124"/>
      <c r="P15" s="134"/>
      <c r="Q15" s="135"/>
      <c r="R15" s="127"/>
      <c r="S15" s="128"/>
      <c r="T15" s="128"/>
      <c r="U15" s="130"/>
      <c r="V15" s="129"/>
      <c r="W15" s="130"/>
      <c r="X15" s="130"/>
      <c r="Y15" s="131"/>
      <c r="Z15" s="132"/>
    </row>
    <row r="16" spans="1:26" ht="62.25" customHeight="1">
      <c r="A16" s="6">
        <v>2.8</v>
      </c>
      <c r="B16" s="370" t="s">
        <v>122</v>
      </c>
      <c r="C16" s="102" t="s">
        <v>121</v>
      </c>
      <c r="D16" s="103" t="s">
        <v>17</v>
      </c>
      <c r="E16" s="104">
        <f>'MEMO-SERV. PRELIM'!P38</f>
        <v>422.4</v>
      </c>
      <c r="F16" s="119">
        <f>VLOOKUP(B16,EMOP0822!$A$2:$B$27361,2,FALSE)</f>
        <v>60.63</v>
      </c>
      <c r="G16" s="369">
        <f t="shared" si="0"/>
        <v>25610.112000000001</v>
      </c>
      <c r="H16" s="124">
        <f t="shared" si="1"/>
        <v>25610.112000000001</v>
      </c>
      <c r="I16" s="124"/>
      <c r="J16" s="124"/>
      <c r="K16" s="124"/>
      <c r="L16" s="124"/>
      <c r="M16" s="124"/>
      <c r="N16" s="124"/>
      <c r="O16" s="124"/>
      <c r="P16" s="134"/>
      <c r="Q16" s="135"/>
      <c r="R16" s="127"/>
      <c r="S16" s="128"/>
      <c r="T16" s="128"/>
      <c r="U16" s="130"/>
      <c r="V16" s="129"/>
      <c r="W16" s="130"/>
      <c r="X16" s="130"/>
      <c r="Y16" s="131"/>
      <c r="Z16" s="132"/>
    </row>
    <row r="17" spans="1:26" ht="39" customHeight="1">
      <c r="A17" s="6">
        <v>2.9</v>
      </c>
      <c r="B17" s="105" t="s">
        <v>2020</v>
      </c>
      <c r="C17" s="98" t="s">
        <v>28</v>
      </c>
      <c r="D17" s="96" t="s">
        <v>15</v>
      </c>
      <c r="E17" s="93">
        <f>'MEMO-SERV. PRELIM'!P42</f>
        <v>18</v>
      </c>
      <c r="F17" s="119">
        <f>VLOOKUP(B17,EMOP0822!$A$2:$B$27361,2,FALSE)</f>
        <v>556.01</v>
      </c>
      <c r="G17" s="369">
        <f t="shared" si="0"/>
        <v>10008.18</v>
      </c>
      <c r="H17" s="124"/>
      <c r="I17" s="124"/>
      <c r="J17" s="124"/>
      <c r="K17" s="124"/>
      <c r="L17" s="124"/>
      <c r="M17" s="124"/>
      <c r="N17" s="124"/>
      <c r="O17" s="124"/>
      <c r="P17" s="134"/>
      <c r="Q17" s="135"/>
      <c r="R17" s="127"/>
      <c r="S17" s="128"/>
      <c r="T17" s="128"/>
      <c r="U17" s="130"/>
      <c r="V17" s="129"/>
      <c r="W17" s="130"/>
      <c r="X17" s="130"/>
      <c r="Y17" s="131"/>
      <c r="Z17" s="132"/>
    </row>
    <row r="18" spans="1:26" ht="64.5" customHeight="1">
      <c r="A18" s="6" t="str">
        <f>"2.10"</f>
        <v>2.10</v>
      </c>
      <c r="B18" s="96" t="s">
        <v>2042</v>
      </c>
      <c r="C18" s="98" t="s">
        <v>30</v>
      </c>
      <c r="D18" s="96" t="s">
        <v>12</v>
      </c>
      <c r="E18" s="93">
        <f>'MEMO-SERV. PRELIM'!P46</f>
        <v>30</v>
      </c>
      <c r="F18" s="119">
        <f>VLOOKUP(B18,EMOP0822!$A$2:$B$27361,2,FALSE)</f>
        <v>101.43</v>
      </c>
      <c r="G18" s="369">
        <f t="shared" si="0"/>
        <v>3042.9</v>
      </c>
      <c r="H18" s="124"/>
      <c r="I18" s="124"/>
      <c r="J18" s="124"/>
      <c r="K18" s="124"/>
      <c r="L18" s="124"/>
      <c r="M18" s="124"/>
      <c r="N18" s="124"/>
      <c r="O18" s="124"/>
      <c r="P18" s="134"/>
      <c r="Q18" s="135"/>
      <c r="R18" s="127"/>
      <c r="S18" s="128"/>
      <c r="T18" s="128"/>
      <c r="U18" s="130"/>
      <c r="V18" s="129"/>
      <c r="W18" s="130"/>
      <c r="X18" s="130"/>
      <c r="Y18" s="131"/>
      <c r="Z18" s="132"/>
    </row>
    <row r="19" spans="1:26" ht="51" customHeight="1">
      <c r="A19" s="6" t="str">
        <f>"2.11"</f>
        <v>2.11</v>
      </c>
      <c r="B19" s="96" t="s">
        <v>31</v>
      </c>
      <c r="C19" s="98" t="s">
        <v>32</v>
      </c>
      <c r="D19" s="96" t="s">
        <v>12</v>
      </c>
      <c r="E19" s="93">
        <f>'MEMO-SERV. PRELIM'!P50</f>
        <v>1</v>
      </c>
      <c r="F19" s="119">
        <f>VLOOKUP(B19,EMOP0822!$A$2:$B$27361,2,FALSE)</f>
        <v>2361.23</v>
      </c>
      <c r="G19" s="369">
        <f t="shared" si="0"/>
        <v>2361.23</v>
      </c>
      <c r="H19" s="124"/>
      <c r="I19" s="124"/>
      <c r="J19" s="124"/>
      <c r="K19" s="124"/>
      <c r="L19" s="124"/>
      <c r="M19" s="124"/>
      <c r="N19" s="124"/>
      <c r="O19" s="124"/>
      <c r="P19" s="134"/>
      <c r="Q19" s="135"/>
      <c r="R19" s="127"/>
      <c r="S19" s="128"/>
      <c r="T19" s="128"/>
      <c r="U19" s="130"/>
      <c r="V19" s="129"/>
      <c r="W19" s="130"/>
      <c r="X19" s="130"/>
      <c r="Y19" s="131"/>
      <c r="Z19" s="132"/>
    </row>
    <row r="20" spans="1:26" ht="58.5">
      <c r="A20" s="6" t="str">
        <f>"2.12"</f>
        <v>2.12</v>
      </c>
      <c r="B20" s="94" t="s">
        <v>41</v>
      </c>
      <c r="C20" s="95" t="s">
        <v>42</v>
      </c>
      <c r="D20" s="96" t="s">
        <v>12</v>
      </c>
      <c r="E20" s="93">
        <f>'MEMO-SERV. PRELIM'!P54</f>
        <v>1</v>
      </c>
      <c r="F20" s="119">
        <f>VLOOKUP(B20,EMOP0822!$A$2:$B$27361,2,FALSE)</f>
        <v>4472.7700000000004</v>
      </c>
      <c r="G20" s="369">
        <f t="shared" si="0"/>
        <v>4472.7700000000004</v>
      </c>
      <c r="H20" s="124"/>
      <c r="I20" s="124"/>
      <c r="J20" s="124"/>
      <c r="K20" s="124"/>
      <c r="L20" s="124"/>
      <c r="M20" s="124"/>
      <c r="N20" s="124"/>
      <c r="O20" s="124"/>
      <c r="P20" s="134"/>
      <c r="Q20" s="135"/>
      <c r="R20" s="127"/>
      <c r="S20" s="128"/>
      <c r="T20" s="128"/>
      <c r="U20" s="130"/>
      <c r="V20" s="129"/>
      <c r="W20" s="130"/>
      <c r="X20" s="130"/>
      <c r="Y20" s="131"/>
      <c r="Z20" s="132"/>
    </row>
    <row r="21" spans="1:26" ht="42.75">
      <c r="A21" s="6" t="str">
        <f>"2.13"</f>
        <v>2.13</v>
      </c>
      <c r="B21" s="94" t="s">
        <v>2004</v>
      </c>
      <c r="C21" s="95" t="s">
        <v>55</v>
      </c>
      <c r="D21" s="96" t="s">
        <v>15</v>
      </c>
      <c r="E21" s="93">
        <f>'MEMO-SERV. PRELIM'!P58</f>
        <v>600</v>
      </c>
      <c r="F21" s="119">
        <f>VLOOKUP(B21,EMOP0822!$A$2:$B$27361,2,FALSE)</f>
        <v>1.03</v>
      </c>
      <c r="G21" s="369">
        <f t="shared" si="0"/>
        <v>618</v>
      </c>
      <c r="H21" s="124"/>
      <c r="I21" s="124"/>
      <c r="J21" s="124"/>
      <c r="K21" s="124"/>
      <c r="L21" s="124"/>
      <c r="M21" s="124"/>
      <c r="N21" s="124"/>
      <c r="O21" s="124"/>
      <c r="P21" s="134"/>
      <c r="Q21" s="135"/>
      <c r="R21" s="127"/>
      <c r="S21" s="128"/>
      <c r="T21" s="128"/>
      <c r="U21" s="130"/>
      <c r="V21" s="129"/>
      <c r="W21" s="130"/>
      <c r="X21" s="130"/>
      <c r="Y21" s="131"/>
      <c r="Z21" s="132"/>
    </row>
    <row r="22" spans="1:26" ht="23.25" customHeight="1">
      <c r="A22" s="6" t="str">
        <f>"2.14"</f>
        <v>2.14</v>
      </c>
      <c r="B22" s="94" t="s">
        <v>3955</v>
      </c>
      <c r="C22" s="117" t="s">
        <v>28043</v>
      </c>
      <c r="D22" s="106" t="s">
        <v>45</v>
      </c>
      <c r="E22" s="93">
        <f>'MEMO-SERV. PRELIM'!P62</f>
        <v>8</v>
      </c>
      <c r="F22" s="119">
        <f>VLOOKUP(B22,EMOP0822!$A$2:$B$27361,2,FALSE)</f>
        <v>4266.24</v>
      </c>
      <c r="G22" s="369">
        <f t="shared" si="0"/>
        <v>34129.919999999998</v>
      </c>
      <c r="H22" s="124">
        <f t="shared" si="1"/>
        <v>34129.919999999998</v>
      </c>
      <c r="I22" s="124"/>
      <c r="J22" s="124"/>
      <c r="K22" s="124"/>
      <c r="L22" s="124"/>
      <c r="M22" s="124"/>
      <c r="N22" s="124"/>
      <c r="O22" s="124"/>
      <c r="P22" s="134"/>
      <c r="Q22" s="135"/>
      <c r="R22" s="127"/>
      <c r="S22" s="128"/>
      <c r="T22" s="128"/>
      <c r="U22" s="130"/>
      <c r="V22" s="129"/>
      <c r="W22" s="130"/>
      <c r="X22" s="130"/>
      <c r="Y22" s="131"/>
      <c r="Z22" s="132"/>
    </row>
    <row r="23" spans="1:26" ht="24.75" customHeight="1">
      <c r="A23" s="6" t="str">
        <f>"2.15"</f>
        <v>2.15</v>
      </c>
      <c r="B23" s="94" t="s">
        <v>3951</v>
      </c>
      <c r="C23" s="117" t="s">
        <v>28044</v>
      </c>
      <c r="D23" s="106" t="s">
        <v>45</v>
      </c>
      <c r="E23" s="93">
        <f>'MEMO-SERV. PRELIM'!P66</f>
        <v>8</v>
      </c>
      <c r="F23" s="119">
        <f>VLOOKUP(B23,EMOP0822!$A$2:$B$27361,2,FALSE)</f>
        <v>4266.24</v>
      </c>
      <c r="G23" s="369">
        <f t="shared" si="0"/>
        <v>34129.919999999998</v>
      </c>
      <c r="H23" s="124">
        <f t="shared" si="1"/>
        <v>34129.919999999998</v>
      </c>
      <c r="I23" s="124"/>
      <c r="J23" s="124"/>
      <c r="K23" s="124"/>
      <c r="L23" s="124"/>
      <c r="M23" s="124"/>
      <c r="N23" s="124"/>
      <c r="O23" s="124"/>
      <c r="P23" s="134"/>
      <c r="Q23" s="135"/>
      <c r="R23" s="127"/>
      <c r="S23" s="128"/>
      <c r="T23" s="128"/>
      <c r="U23" s="130"/>
      <c r="V23" s="129"/>
      <c r="W23" s="130"/>
      <c r="X23" s="130"/>
      <c r="Y23" s="131"/>
      <c r="Z23" s="132"/>
    </row>
    <row r="24" spans="1:26" ht="23.25" customHeight="1">
      <c r="A24" s="6" t="str">
        <f>"2.16"</f>
        <v>2.16</v>
      </c>
      <c r="B24" s="94" t="s">
        <v>3961</v>
      </c>
      <c r="C24" s="117" t="s">
        <v>28045</v>
      </c>
      <c r="D24" s="106" t="s">
        <v>45</v>
      </c>
      <c r="E24" s="93">
        <f>'MEMO-SERV. PRELIM'!P70</f>
        <v>16</v>
      </c>
      <c r="F24" s="119">
        <f>VLOOKUP(B24,EMOP0822!$A$2:$B$27361,2,FALSE)</f>
        <v>3087.04</v>
      </c>
      <c r="G24" s="369">
        <f t="shared" si="0"/>
        <v>49392.639999999999</v>
      </c>
      <c r="H24" s="124">
        <f t="shared" si="1"/>
        <v>49392.639999999999</v>
      </c>
      <c r="I24" s="124"/>
      <c r="J24" s="124"/>
      <c r="K24" s="124"/>
      <c r="L24" s="124"/>
      <c r="M24" s="124"/>
      <c r="N24" s="124"/>
      <c r="O24" s="124"/>
      <c r="P24" s="134"/>
      <c r="Q24" s="135"/>
      <c r="R24" s="127"/>
      <c r="S24" s="128"/>
      <c r="T24" s="128"/>
      <c r="U24" s="130"/>
      <c r="V24" s="129"/>
      <c r="W24" s="130"/>
      <c r="X24" s="130"/>
      <c r="Y24" s="131"/>
      <c r="Z24" s="132"/>
    </row>
    <row r="25" spans="1:26" ht="39" customHeight="1">
      <c r="A25" s="6" t="str">
        <f>"2.17"</f>
        <v>2.17</v>
      </c>
      <c r="B25" s="169" t="s">
        <v>3947</v>
      </c>
      <c r="C25" s="383" t="s">
        <v>28258</v>
      </c>
      <c r="D25" s="106" t="s">
        <v>45</v>
      </c>
      <c r="E25" s="93">
        <f>'MEMO-SERV. PRELIM'!P74</f>
        <v>4</v>
      </c>
      <c r="F25" s="119">
        <f>VLOOKUP(B25,EMOP0822!$A$2:$B$27361,2,FALSE)</f>
        <v>4266.24</v>
      </c>
      <c r="G25" s="369">
        <f t="shared" si="0"/>
        <v>17064.96</v>
      </c>
      <c r="H25" s="124">
        <f t="shared" si="1"/>
        <v>17064.96</v>
      </c>
      <c r="I25" s="124"/>
      <c r="J25" s="124"/>
      <c r="K25" s="124"/>
      <c r="L25" s="124"/>
      <c r="M25" s="124"/>
      <c r="N25" s="124"/>
      <c r="O25" s="124"/>
      <c r="P25" s="134"/>
      <c r="Q25" s="135"/>
      <c r="R25" s="127"/>
      <c r="S25" s="128"/>
      <c r="T25" s="128"/>
      <c r="U25" s="130"/>
      <c r="V25" s="129"/>
      <c r="W25" s="130"/>
      <c r="X25" s="130"/>
      <c r="Y25" s="131"/>
      <c r="Z25" s="132"/>
    </row>
    <row r="26" spans="1:26" ht="114.75" thickBot="1">
      <c r="A26" s="6" t="str">
        <f>"2.18"</f>
        <v>2.18</v>
      </c>
      <c r="B26" s="169" t="s">
        <v>3925</v>
      </c>
      <c r="C26" s="394" t="s">
        <v>34</v>
      </c>
      <c r="D26" s="106" t="s">
        <v>35</v>
      </c>
      <c r="E26" s="395">
        <f>'MEMO-SERV. PRELIM'!P78</f>
        <v>938.25032258064516</v>
      </c>
      <c r="F26" s="396">
        <f>VLOOKUP(B26,EMOP0822!$A$2:$B$27361,2,FALSE)</f>
        <v>31.62</v>
      </c>
      <c r="G26" s="397">
        <f t="shared" si="0"/>
        <v>29667.475200000001</v>
      </c>
      <c r="H26" s="124">
        <f>SUM(H9:H25)</f>
        <v>593349.50399999996</v>
      </c>
      <c r="I26" s="124"/>
      <c r="J26" s="134"/>
      <c r="K26" s="124"/>
      <c r="L26" s="124"/>
      <c r="M26" s="134"/>
      <c r="N26" s="134"/>
      <c r="O26" s="124"/>
      <c r="P26" s="134"/>
      <c r="Q26" s="135"/>
      <c r="R26" s="127"/>
      <c r="S26" s="128"/>
      <c r="T26" s="128"/>
      <c r="U26" s="130"/>
      <c r="V26" s="129"/>
      <c r="W26" s="130"/>
      <c r="X26" s="130"/>
      <c r="Y26" s="131"/>
      <c r="Z26" s="132"/>
    </row>
    <row r="27" spans="1:26" ht="39" customHeight="1" thickBot="1">
      <c r="A27" s="392"/>
      <c r="B27" s="398"/>
      <c r="C27" s="399"/>
      <c r="D27" s="511" t="s">
        <v>28509</v>
      </c>
      <c r="E27" s="512"/>
      <c r="F27" s="512"/>
      <c r="G27" s="54">
        <f>SUM(G9:G26)</f>
        <v>643520.0591999999</v>
      </c>
      <c r="H27" s="185"/>
    </row>
    <row r="28" spans="1:26">
      <c r="C28" s="37"/>
      <c r="D28" s="14"/>
      <c r="E28" s="14"/>
      <c r="F28" s="14"/>
    </row>
    <row r="29" spans="1:26">
      <c r="D29" s="14"/>
      <c r="E29" s="14"/>
      <c r="F29" s="14"/>
    </row>
    <row r="30" spans="1:26">
      <c r="D30" s="14"/>
      <c r="E30" s="14"/>
      <c r="F30" s="14"/>
    </row>
    <row r="31" spans="1:26">
      <c r="D31" s="14"/>
      <c r="E31" s="14"/>
      <c r="F31" s="14"/>
    </row>
    <row r="32" spans="1:26">
      <c r="D32" s="418"/>
      <c r="E32" s="418"/>
      <c r="F32" s="38"/>
      <c r="G32" s="62"/>
    </row>
    <row r="33" spans="4:6">
      <c r="D33" s="18"/>
      <c r="E33" s="19"/>
      <c r="F33" s="19"/>
    </row>
    <row r="34" spans="4:6">
      <c r="D34" s="14"/>
    </row>
    <row r="35" spans="4:6">
      <c r="D35" s="14"/>
      <c r="E35" s="14"/>
      <c r="F35" s="14"/>
    </row>
    <row r="36" spans="4:6">
      <c r="D36" s="14"/>
      <c r="E36" s="14"/>
      <c r="F36" s="14"/>
    </row>
    <row r="37" spans="4:6">
      <c r="D37" s="14"/>
    </row>
    <row r="38" spans="4:6">
      <c r="D38" s="14"/>
    </row>
    <row r="39" spans="4:6">
      <c r="D39" s="14" t="s">
        <v>119</v>
      </c>
      <c r="E39" s="21"/>
      <c r="F39" s="21"/>
    </row>
    <row r="40" spans="4:6">
      <c r="D40" s="14"/>
    </row>
    <row r="41" spans="4:6">
      <c r="D41" s="14"/>
      <c r="E41" s="22"/>
      <c r="F41" s="22"/>
    </row>
    <row r="42" spans="4:6">
      <c r="D42" s="14"/>
      <c r="E42" s="22"/>
      <c r="F42" s="22"/>
    </row>
    <row r="43" spans="4:6">
      <c r="D43" s="14"/>
      <c r="E43" s="22"/>
      <c r="F43" s="22"/>
    </row>
    <row r="44" spans="4:6">
      <c r="D44" s="14"/>
      <c r="E44" s="22"/>
      <c r="F44" s="22"/>
    </row>
    <row r="45" spans="4:6">
      <c r="D45" s="14"/>
      <c r="E45" s="22"/>
      <c r="F45" s="22"/>
    </row>
    <row r="46" spans="4:6">
      <c r="D46" s="14"/>
      <c r="E46" s="22"/>
      <c r="F46" s="22"/>
    </row>
    <row r="47" spans="4:6">
      <c r="D47" s="14"/>
      <c r="E47" s="22"/>
      <c r="F47" s="22"/>
    </row>
    <row r="48" spans="4:6">
      <c r="D48" s="14"/>
      <c r="E48" s="24"/>
      <c r="F48" s="24"/>
    </row>
    <row r="49" spans="4:6">
      <c r="D49" s="14"/>
      <c r="E49" s="14"/>
      <c r="F49" s="14"/>
    </row>
    <row r="50" spans="4:6">
      <c r="D50" s="14"/>
    </row>
    <row r="51" spans="4:6">
      <c r="D51" s="14"/>
    </row>
    <row r="52" spans="4:6">
      <c r="D52" s="14"/>
      <c r="E52" s="22"/>
      <c r="F52" s="22"/>
    </row>
    <row r="53" spans="4:6">
      <c r="D53" s="14"/>
      <c r="E53" s="22"/>
      <c r="F53" s="22"/>
    </row>
    <row r="54" spans="4:6">
      <c r="D54" s="14"/>
      <c r="E54" s="22"/>
      <c r="F54" s="22"/>
    </row>
    <row r="55" spans="4:6">
      <c r="D55" s="14"/>
      <c r="E55" s="22"/>
      <c r="F55" s="22"/>
    </row>
    <row r="56" spans="4:6">
      <c r="D56" s="14"/>
      <c r="E56" s="22"/>
      <c r="F56" s="22"/>
    </row>
    <row r="57" spans="4:6">
      <c r="D57" s="14"/>
      <c r="E57" s="22"/>
      <c r="F57" s="22"/>
    </row>
    <row r="58" spans="4:6">
      <c r="D58" s="14"/>
      <c r="E58" s="22"/>
      <c r="F58" s="22"/>
    </row>
    <row r="59" spans="4:6">
      <c r="D59" s="14"/>
      <c r="E59" s="22"/>
      <c r="F59" s="22"/>
    </row>
    <row r="60" spans="4:6">
      <c r="D60" s="14"/>
    </row>
    <row r="61" spans="4:6">
      <c r="D61" s="14"/>
      <c r="E61" s="21"/>
      <c r="F61" s="21"/>
    </row>
    <row r="62" spans="4:6">
      <c r="D62" s="14"/>
    </row>
    <row r="63" spans="4:6">
      <c r="D63" s="14"/>
      <c r="E63" s="22"/>
      <c r="F63" s="22"/>
    </row>
    <row r="64" spans="4:6">
      <c r="D64" s="14"/>
      <c r="E64" s="27"/>
      <c r="F64" s="27"/>
    </row>
    <row r="65" spans="4:6">
      <c r="D65" s="14"/>
      <c r="E65" s="14"/>
      <c r="F65" s="14"/>
    </row>
    <row r="66" spans="4:6">
      <c r="D66" s="14"/>
    </row>
    <row r="67" spans="4:6">
      <c r="D67" s="14"/>
    </row>
    <row r="68" spans="4:6">
      <c r="D68" s="14"/>
      <c r="E68" s="22"/>
      <c r="F68" s="22"/>
    </row>
    <row r="69" spans="4:6">
      <c r="D69" s="14"/>
      <c r="E69" s="22"/>
      <c r="F69" s="22"/>
    </row>
    <row r="70" spans="4:6">
      <c r="D70" s="14"/>
      <c r="E70" s="22"/>
      <c r="F70" s="22"/>
    </row>
    <row r="71" spans="4:6">
      <c r="D71" s="14"/>
      <c r="E71" s="22"/>
      <c r="F71" s="22"/>
    </row>
    <row r="72" spans="4:6">
      <c r="D72" s="14"/>
      <c r="E72" s="22"/>
      <c r="F72" s="22"/>
    </row>
    <row r="73" spans="4:6">
      <c r="D73" s="14"/>
      <c r="E73" s="22"/>
      <c r="F73" s="22"/>
    </row>
    <row r="74" spans="4:6">
      <c r="D74" s="14"/>
      <c r="E74" s="22"/>
      <c r="F74" s="22"/>
    </row>
    <row r="75" spans="4:6">
      <c r="D75" s="14"/>
      <c r="E75" s="22"/>
      <c r="F75" s="22"/>
    </row>
    <row r="76" spans="4:6">
      <c r="D76" s="14"/>
      <c r="E76" s="22"/>
      <c r="F76" s="22"/>
    </row>
    <row r="77" spans="4:6">
      <c r="D77" s="14"/>
      <c r="E77" s="22"/>
      <c r="F77" s="22"/>
    </row>
    <row r="78" spans="4:6">
      <c r="D78" s="14"/>
      <c r="E78" s="14"/>
      <c r="F78" s="14"/>
    </row>
    <row r="79" spans="4:6">
      <c r="D79" s="14"/>
    </row>
    <row r="80" spans="4:6">
      <c r="D80" s="14"/>
    </row>
    <row r="81" spans="4:6">
      <c r="D81" s="14"/>
      <c r="E81" s="22"/>
      <c r="F81" s="22"/>
    </row>
    <row r="82" spans="4:6">
      <c r="D82" s="14"/>
    </row>
    <row r="83" spans="4:6">
      <c r="D83" s="14"/>
      <c r="E83" s="22"/>
      <c r="F83" s="22"/>
    </row>
    <row r="84" spans="4:6">
      <c r="D84" s="14"/>
      <c r="E84" s="22"/>
      <c r="F84" s="22"/>
    </row>
    <row r="85" spans="4:6">
      <c r="D85" s="14"/>
      <c r="E85" s="22"/>
      <c r="F85" s="22"/>
    </row>
    <row r="86" spans="4:6">
      <c r="D86" s="14"/>
      <c r="E86" s="22"/>
      <c r="F86" s="22"/>
    </row>
    <row r="87" spans="4:6">
      <c r="D87" s="14"/>
      <c r="E87" s="22"/>
      <c r="F87" s="22"/>
    </row>
    <row r="88" spans="4:6">
      <c r="D88" s="14"/>
      <c r="E88" s="22"/>
      <c r="F88" s="22"/>
    </row>
    <row r="89" spans="4:6">
      <c r="D89" s="14"/>
      <c r="E89" s="22"/>
      <c r="F89" s="22"/>
    </row>
    <row r="90" spans="4:6">
      <c r="D90" s="14"/>
      <c r="E90" s="22"/>
      <c r="F90" s="22"/>
    </row>
    <row r="91" spans="4:6">
      <c r="D91" s="14"/>
    </row>
    <row r="92" spans="4:6">
      <c r="D92" s="14"/>
      <c r="E92" s="14"/>
      <c r="F92" s="14"/>
    </row>
    <row r="93" spans="4:6">
      <c r="D93" s="14"/>
    </row>
    <row r="94" spans="4:6">
      <c r="D94" s="14"/>
    </row>
    <row r="95" spans="4:6">
      <c r="D95" s="14"/>
      <c r="E95" s="22"/>
      <c r="F95" s="22"/>
    </row>
    <row r="96" spans="4:6">
      <c r="D96" s="14"/>
      <c r="E96" s="22"/>
      <c r="F96" s="22"/>
    </row>
    <row r="97" spans="4:6">
      <c r="D97" s="14"/>
      <c r="E97" s="22"/>
      <c r="F97" s="22"/>
    </row>
    <row r="98" spans="4:6">
      <c r="D98" s="14"/>
      <c r="E98" s="22"/>
      <c r="F98" s="22"/>
    </row>
    <row r="99" spans="4:6">
      <c r="D99" s="14"/>
      <c r="E99" s="22"/>
      <c r="F99" s="22"/>
    </row>
    <row r="100" spans="4:6">
      <c r="D100" s="14"/>
      <c r="E100" s="22"/>
      <c r="F100" s="22"/>
    </row>
    <row r="101" spans="4:6">
      <c r="D101" s="14"/>
      <c r="E101" s="22"/>
      <c r="F101" s="22"/>
    </row>
    <row r="102" spans="4:6">
      <c r="D102" s="14"/>
      <c r="E102" s="22"/>
      <c r="F102" s="22"/>
    </row>
    <row r="103" spans="4:6">
      <c r="D103" s="14"/>
      <c r="E103" s="24"/>
      <c r="F103" s="24"/>
    </row>
    <row r="104" spans="4:6">
      <c r="D104" s="14"/>
      <c r="E104" s="14"/>
      <c r="F104" s="14"/>
    </row>
    <row r="105" spans="4:6">
      <c r="D105" s="14"/>
      <c r="E105" s="14"/>
      <c r="F105" s="14"/>
    </row>
    <row r="106" spans="4:6" ht="18.75">
      <c r="D106" s="14"/>
      <c r="E106" s="28"/>
      <c r="F106" s="28"/>
    </row>
    <row r="107" spans="4:6" ht="16.5">
      <c r="D107" s="14"/>
      <c r="E107" s="29"/>
      <c r="F107" s="29"/>
    </row>
    <row r="108" spans="4:6">
      <c r="D108" s="14"/>
      <c r="E108" s="30"/>
      <c r="F108" s="30"/>
    </row>
    <row r="109" spans="4:6">
      <c r="D109" s="14"/>
      <c r="E109" s="31"/>
      <c r="F109" s="31"/>
    </row>
    <row r="110" spans="4:6">
      <c r="D110" s="14"/>
      <c r="E110" s="14"/>
      <c r="F110" s="14"/>
    </row>
    <row r="111" spans="4:6" ht="18.75">
      <c r="D111" s="14"/>
      <c r="E111" s="28"/>
      <c r="F111" s="28"/>
    </row>
    <row r="112" spans="4:6" ht="16.5">
      <c r="D112" s="14"/>
      <c r="E112" s="32"/>
      <c r="F112" s="32"/>
    </row>
    <row r="113" spans="4:6">
      <c r="D113" s="14"/>
      <c r="E113" s="30"/>
      <c r="F113" s="30"/>
    </row>
    <row r="114" spans="4:6">
      <c r="D114" s="14"/>
      <c r="E114" s="14"/>
      <c r="F114" s="14"/>
    </row>
    <row r="115" spans="4:6" ht="18.75">
      <c r="D115" s="14"/>
      <c r="E115" s="28"/>
      <c r="F115" s="28"/>
    </row>
    <row r="116" spans="4:6" ht="18.75">
      <c r="D116" s="14"/>
      <c r="E116" s="33"/>
      <c r="F116" s="33"/>
    </row>
    <row r="117" spans="4:6">
      <c r="D117" s="14"/>
      <c r="E117" s="34"/>
      <c r="F117" s="34"/>
    </row>
    <row r="118" spans="4:6">
      <c r="D118" s="14"/>
      <c r="E118" s="14"/>
      <c r="F118" s="14"/>
    </row>
    <row r="119" spans="4:6" ht="18.75">
      <c r="D119" s="14"/>
      <c r="E119" s="28"/>
      <c r="F119" s="28"/>
    </row>
    <row r="120" spans="4:6" ht="18.75">
      <c r="D120" s="14"/>
      <c r="E120" s="33"/>
      <c r="F120" s="33"/>
    </row>
    <row r="121" spans="4:6">
      <c r="D121" s="14"/>
      <c r="E121" s="27"/>
      <c r="F121" s="27"/>
    </row>
    <row r="122" spans="4:6">
      <c r="D122" s="14"/>
      <c r="E122" s="14"/>
      <c r="F122" s="14"/>
    </row>
    <row r="123" spans="4:6">
      <c r="D123" s="14"/>
    </row>
    <row r="124" spans="4:6">
      <c r="D124" s="14"/>
    </row>
    <row r="125" spans="4:6">
      <c r="D125" s="14"/>
      <c r="E125" s="22"/>
      <c r="F125" s="22"/>
    </row>
    <row r="126" spans="4:6">
      <c r="D126" s="14"/>
      <c r="E126" s="22"/>
      <c r="F126" s="22"/>
    </row>
    <row r="127" spans="4:6">
      <c r="D127" s="14"/>
      <c r="E127" s="22"/>
      <c r="F127" s="22"/>
    </row>
    <row r="128" spans="4:6">
      <c r="D128" s="14"/>
      <c r="E128" s="22"/>
      <c r="F128" s="22"/>
    </row>
    <row r="129" spans="4:6">
      <c r="D129" s="14"/>
      <c r="E129" s="22"/>
      <c r="F129" s="22"/>
    </row>
    <row r="130" spans="4:6">
      <c r="D130" s="14"/>
      <c r="E130" s="27"/>
      <c r="F130" s="27"/>
    </row>
    <row r="131" spans="4:6">
      <c r="D131" s="14"/>
      <c r="E131" s="14"/>
      <c r="F131" s="14"/>
    </row>
    <row r="132" spans="4:6">
      <c r="D132" s="14"/>
      <c r="E132" s="21"/>
      <c r="F132" s="21"/>
    </row>
    <row r="133" spans="4:6">
      <c r="D133" s="14"/>
      <c r="E133" s="22"/>
      <c r="F133" s="22"/>
    </row>
    <row r="134" spans="4:6">
      <c r="D134" s="14"/>
      <c r="E134" s="24"/>
      <c r="F134" s="24"/>
    </row>
    <row r="135" spans="4:6">
      <c r="D135" s="14"/>
      <c r="E135" s="22"/>
      <c r="F135" s="22"/>
    </row>
    <row r="136" spans="4:6">
      <c r="D136" s="14"/>
      <c r="E136" s="22"/>
      <c r="F136" s="22"/>
    </row>
    <row r="137" spans="4:6">
      <c r="D137" s="14"/>
      <c r="E137" s="24"/>
      <c r="F137" s="24"/>
    </row>
    <row r="138" spans="4:6">
      <c r="D138" s="14"/>
      <c r="E138" s="22"/>
      <c r="F138" s="22"/>
    </row>
    <row r="139" spans="4:6">
      <c r="D139" s="14"/>
      <c r="E139" s="24"/>
      <c r="F139" s="24"/>
    </row>
    <row r="140" spans="4:6">
      <c r="D140" s="14"/>
      <c r="E140" s="21"/>
      <c r="F140" s="21"/>
    </row>
    <row r="141" spans="4:6">
      <c r="D141" s="14"/>
    </row>
    <row r="142" spans="4:6">
      <c r="D142" s="14"/>
      <c r="E142" s="22"/>
      <c r="F142" s="22"/>
    </row>
    <row r="143" spans="4:6">
      <c r="D143" s="14"/>
      <c r="E143" s="24"/>
      <c r="F143" s="24"/>
    </row>
    <row r="144" spans="4:6">
      <c r="D144" s="14"/>
      <c r="E144" s="24"/>
      <c r="F144" s="24"/>
    </row>
    <row r="145" spans="4:6">
      <c r="D145" s="14"/>
      <c r="E145" s="14"/>
      <c r="F145" s="14"/>
    </row>
    <row r="146" spans="4:6">
      <c r="D146" s="14"/>
      <c r="E146" s="14"/>
      <c r="F146" s="14"/>
    </row>
    <row r="147" spans="4:6">
      <c r="D147" s="14"/>
      <c r="E147" s="14"/>
      <c r="F147" s="14"/>
    </row>
    <row r="148" spans="4:6">
      <c r="D148" s="14"/>
      <c r="E148" s="14"/>
      <c r="F148" s="14"/>
    </row>
    <row r="149" spans="4:6">
      <c r="D149" s="14"/>
      <c r="E149" s="14"/>
      <c r="F149" s="14"/>
    </row>
    <row r="150" spans="4:6">
      <c r="D150" s="14"/>
      <c r="E150" s="14"/>
      <c r="F150" s="14"/>
    </row>
    <row r="151" spans="4:6">
      <c r="D151" s="14"/>
      <c r="E151" s="14"/>
      <c r="F151" s="14"/>
    </row>
    <row r="152" spans="4:6">
      <c r="D152" s="14"/>
      <c r="E152" s="14"/>
      <c r="F152" s="14"/>
    </row>
    <row r="153" spans="4:6">
      <c r="D153" s="14"/>
      <c r="E153" s="14"/>
      <c r="F153" s="14"/>
    </row>
    <row r="154" spans="4:6">
      <c r="D154" s="14"/>
      <c r="E154" s="14"/>
      <c r="F154" s="14"/>
    </row>
    <row r="155" spans="4:6">
      <c r="D155" s="14"/>
      <c r="E155" s="14"/>
      <c r="F155" s="14"/>
    </row>
    <row r="156" spans="4:6">
      <c r="D156" s="14"/>
      <c r="E156" s="14"/>
      <c r="F156" s="14"/>
    </row>
    <row r="157" spans="4:6">
      <c r="D157" s="14"/>
      <c r="E157" s="14"/>
      <c r="F157" s="14"/>
    </row>
    <row r="158" spans="4:6">
      <c r="D158" s="14"/>
      <c r="E158" s="14"/>
      <c r="F158" s="14"/>
    </row>
    <row r="159" spans="4:6">
      <c r="D159" s="14"/>
      <c r="E159" s="14"/>
      <c r="F159" s="14"/>
    </row>
    <row r="160" spans="4:6">
      <c r="D160" s="14"/>
      <c r="E160" s="14"/>
      <c r="F160" s="14"/>
    </row>
    <row r="161" spans="4:6">
      <c r="D161" s="14"/>
      <c r="E161" s="14"/>
      <c r="F161" s="14"/>
    </row>
    <row r="162" spans="4:6">
      <c r="D162" s="14"/>
      <c r="E162" s="14"/>
      <c r="F162" s="14"/>
    </row>
    <row r="163" spans="4:6">
      <c r="D163" s="14"/>
      <c r="E163" s="14"/>
      <c r="F163" s="14"/>
    </row>
    <row r="164" spans="4:6">
      <c r="D164" s="14"/>
      <c r="E164" s="14"/>
      <c r="F164" s="14"/>
    </row>
    <row r="165" spans="4:6">
      <c r="D165" s="14"/>
      <c r="E165" s="14"/>
      <c r="F165" s="14"/>
    </row>
    <row r="166" spans="4:6">
      <c r="D166" s="14"/>
      <c r="E166" s="14"/>
      <c r="F166" s="14"/>
    </row>
    <row r="167" spans="4:6">
      <c r="D167" s="14"/>
      <c r="E167" s="14"/>
      <c r="F167" s="14"/>
    </row>
    <row r="168" spans="4:6">
      <c r="D168" s="14"/>
      <c r="E168" s="14"/>
      <c r="F168" s="14"/>
    </row>
    <row r="169" spans="4:6">
      <c r="D169" s="14"/>
      <c r="E169" s="14"/>
      <c r="F169" s="14"/>
    </row>
    <row r="170" spans="4:6">
      <c r="D170" s="14"/>
      <c r="E170" s="14"/>
      <c r="F170" s="14"/>
    </row>
    <row r="171" spans="4:6">
      <c r="D171" s="14"/>
      <c r="E171" s="14"/>
      <c r="F171" s="14"/>
    </row>
    <row r="172" spans="4:6">
      <c r="D172" s="14"/>
      <c r="E172" s="14"/>
      <c r="F172" s="14"/>
    </row>
    <row r="173" spans="4:6">
      <c r="D173" s="14"/>
      <c r="E173" s="14"/>
      <c r="F173" s="14"/>
    </row>
    <row r="174" spans="4:6">
      <c r="D174" s="14"/>
      <c r="E174" s="14"/>
      <c r="F174" s="14"/>
    </row>
    <row r="175" spans="4:6">
      <c r="D175" s="14"/>
      <c r="E175" s="14"/>
      <c r="F175" s="14"/>
    </row>
    <row r="176" spans="4:6">
      <c r="D176" s="14"/>
      <c r="E176" s="14"/>
      <c r="F176" s="14"/>
    </row>
    <row r="177" spans="4:6">
      <c r="D177" s="14"/>
      <c r="E177" s="14"/>
      <c r="F177" s="14"/>
    </row>
    <row r="178" spans="4:6">
      <c r="D178" s="14"/>
      <c r="E178" s="14"/>
      <c r="F178" s="14"/>
    </row>
    <row r="179" spans="4:6">
      <c r="D179" s="14"/>
      <c r="E179" s="14"/>
      <c r="F179" s="14"/>
    </row>
    <row r="180" spans="4:6">
      <c r="D180" s="14"/>
      <c r="E180" s="14"/>
      <c r="F180" s="14"/>
    </row>
    <row r="181" spans="4:6">
      <c r="D181" s="14"/>
      <c r="E181" s="14"/>
      <c r="F181" s="14"/>
    </row>
    <row r="182" spans="4:6">
      <c r="D182" s="14"/>
      <c r="E182" s="14"/>
      <c r="F182" s="14"/>
    </row>
    <row r="183" spans="4:6">
      <c r="D183" s="14"/>
      <c r="E183" s="14"/>
      <c r="F183" s="14"/>
    </row>
    <row r="184" spans="4:6">
      <c r="D184" s="14"/>
      <c r="E184" s="14"/>
      <c r="F184" s="14"/>
    </row>
    <row r="185" spans="4:6">
      <c r="D185" s="14"/>
      <c r="E185" s="14"/>
      <c r="F185" s="14"/>
    </row>
    <row r="186" spans="4:6">
      <c r="D186" s="14"/>
      <c r="E186" s="14"/>
      <c r="F186" s="14"/>
    </row>
    <row r="187" spans="4:6">
      <c r="D187" s="14"/>
      <c r="E187" s="14"/>
      <c r="F187" s="14"/>
    </row>
    <row r="188" spans="4:6">
      <c r="D188" s="14"/>
      <c r="E188" s="14"/>
      <c r="F188" s="14"/>
    </row>
    <row r="189" spans="4:6">
      <c r="D189" s="14"/>
      <c r="E189" s="14"/>
      <c r="F189" s="14"/>
    </row>
    <row r="190" spans="4:6">
      <c r="D190" s="14"/>
      <c r="E190" s="14"/>
      <c r="F190" s="14"/>
    </row>
    <row r="191" spans="4:6">
      <c r="D191" s="14"/>
      <c r="E191" s="14"/>
      <c r="F191" s="14"/>
    </row>
    <row r="192" spans="4:6">
      <c r="D192" s="14"/>
      <c r="E192" s="14"/>
      <c r="F192" s="14"/>
    </row>
    <row r="193" spans="4:6">
      <c r="D193" s="14"/>
      <c r="E193" s="14"/>
      <c r="F193" s="14"/>
    </row>
    <row r="194" spans="4:6">
      <c r="D194" s="14"/>
      <c r="E194" s="14"/>
      <c r="F194" s="14"/>
    </row>
    <row r="195" spans="4:6">
      <c r="D195" s="14"/>
      <c r="E195" s="14"/>
      <c r="F195" s="14"/>
    </row>
    <row r="196" spans="4:6">
      <c r="D196" s="14"/>
      <c r="E196" s="14"/>
      <c r="F196" s="14"/>
    </row>
    <row r="197" spans="4:6">
      <c r="D197" s="14"/>
      <c r="E197" s="14"/>
      <c r="F197" s="14"/>
    </row>
    <row r="198" spans="4:6">
      <c r="D198" s="14"/>
      <c r="E198" s="14"/>
      <c r="F198" s="14"/>
    </row>
    <row r="199" spans="4:6">
      <c r="D199" s="14"/>
      <c r="E199" s="14"/>
      <c r="F199" s="14"/>
    </row>
    <row r="200" spans="4:6">
      <c r="D200" s="14"/>
      <c r="E200" s="14"/>
      <c r="F200" s="14"/>
    </row>
    <row r="201" spans="4:6">
      <c r="D201" s="14"/>
      <c r="E201" s="14"/>
      <c r="F201" s="14"/>
    </row>
    <row r="202" spans="4:6">
      <c r="D202" s="14"/>
      <c r="E202" s="14"/>
      <c r="F202" s="14"/>
    </row>
    <row r="203" spans="4:6">
      <c r="D203" s="14"/>
      <c r="E203" s="14"/>
      <c r="F203" s="14"/>
    </row>
    <row r="204" spans="4:6">
      <c r="D204" s="14"/>
      <c r="E204" s="14"/>
      <c r="F204" s="14"/>
    </row>
    <row r="205" spans="4:6">
      <c r="D205" s="14"/>
      <c r="E205" s="14"/>
      <c r="F205" s="14"/>
    </row>
    <row r="206" spans="4:6">
      <c r="D206" s="14"/>
      <c r="E206" s="14"/>
      <c r="F206" s="14"/>
    </row>
    <row r="207" spans="4:6">
      <c r="D207" s="14"/>
      <c r="E207" s="14"/>
      <c r="F207" s="14"/>
    </row>
    <row r="208" spans="4:6">
      <c r="D208" s="14"/>
      <c r="E208" s="14"/>
      <c r="F208" s="14"/>
    </row>
    <row r="209" spans="4:6">
      <c r="D209" s="14"/>
      <c r="E209" s="14"/>
      <c r="F209" s="14"/>
    </row>
    <row r="210" spans="4:6">
      <c r="D210" s="14"/>
      <c r="E210" s="14"/>
      <c r="F210" s="14"/>
    </row>
    <row r="211" spans="4:6">
      <c r="D211" s="14"/>
      <c r="E211" s="14"/>
      <c r="F211" s="14"/>
    </row>
    <row r="212" spans="4:6">
      <c r="D212" s="14"/>
      <c r="E212" s="14"/>
      <c r="F212" s="14"/>
    </row>
    <row r="213" spans="4:6">
      <c r="D213" s="14"/>
      <c r="E213" s="14"/>
      <c r="F213" s="14"/>
    </row>
    <row r="214" spans="4:6">
      <c r="D214" s="14"/>
      <c r="E214" s="14"/>
      <c r="F214" s="14"/>
    </row>
    <row r="215" spans="4:6">
      <c r="D215" s="14"/>
      <c r="E215" s="14"/>
      <c r="F215" s="14"/>
    </row>
    <row r="216" spans="4:6">
      <c r="D216" s="14"/>
      <c r="E216" s="14"/>
      <c r="F216" s="14"/>
    </row>
    <row r="217" spans="4:6">
      <c r="D217" s="14"/>
      <c r="E217" s="14"/>
      <c r="F217" s="14"/>
    </row>
    <row r="218" spans="4:6">
      <c r="D218" s="14"/>
      <c r="E218" s="14"/>
      <c r="F218" s="14"/>
    </row>
    <row r="219" spans="4:6">
      <c r="D219" s="14"/>
      <c r="E219" s="14"/>
      <c r="F219" s="14"/>
    </row>
    <row r="220" spans="4:6">
      <c r="D220" s="14"/>
      <c r="E220" s="14"/>
      <c r="F220" s="14"/>
    </row>
    <row r="221" spans="4:6">
      <c r="D221" s="14"/>
      <c r="E221" s="14"/>
      <c r="F221" s="14"/>
    </row>
    <row r="222" spans="4:6">
      <c r="D222" s="14"/>
      <c r="E222" s="14"/>
      <c r="F222" s="14"/>
    </row>
    <row r="223" spans="4:6">
      <c r="D223" s="14"/>
      <c r="E223" s="14"/>
      <c r="F223" s="14"/>
    </row>
    <row r="224" spans="4:6">
      <c r="D224" s="14"/>
      <c r="E224" s="14"/>
      <c r="F224" s="14"/>
    </row>
    <row r="225" spans="4:6">
      <c r="D225" s="14"/>
      <c r="E225" s="14"/>
      <c r="F225" s="14"/>
    </row>
    <row r="226" spans="4:6">
      <c r="D226" s="14"/>
      <c r="E226" s="14"/>
      <c r="F226" s="14"/>
    </row>
    <row r="227" spans="4:6">
      <c r="D227" s="14"/>
      <c r="E227" s="14"/>
      <c r="F227" s="14"/>
    </row>
    <row r="228" spans="4:6">
      <c r="D228" s="14"/>
      <c r="E228" s="14"/>
      <c r="F228" s="14"/>
    </row>
    <row r="229" spans="4:6">
      <c r="D229" s="14"/>
      <c r="E229" s="14"/>
      <c r="F229" s="14"/>
    </row>
    <row r="230" spans="4:6">
      <c r="D230" s="14"/>
      <c r="E230" s="14"/>
      <c r="F230" s="14"/>
    </row>
    <row r="231" spans="4:6">
      <c r="D231" s="14"/>
      <c r="E231" s="14"/>
      <c r="F231" s="14"/>
    </row>
    <row r="232" spans="4:6">
      <c r="D232" s="14"/>
      <c r="E232" s="14"/>
      <c r="F232" s="14"/>
    </row>
    <row r="233" spans="4:6">
      <c r="D233" s="14"/>
      <c r="E233" s="14"/>
      <c r="F233" s="14"/>
    </row>
    <row r="234" spans="4:6">
      <c r="D234" s="14"/>
      <c r="E234" s="14"/>
      <c r="F234" s="14"/>
    </row>
    <row r="235" spans="4:6">
      <c r="D235" s="14"/>
      <c r="E235" s="14"/>
      <c r="F235" s="14"/>
    </row>
    <row r="236" spans="4:6">
      <c r="D236" s="14"/>
      <c r="E236" s="14"/>
      <c r="F236" s="14"/>
    </row>
    <row r="237" spans="4:6">
      <c r="D237" s="14"/>
      <c r="E237" s="14"/>
      <c r="F237" s="14"/>
    </row>
    <row r="238" spans="4:6">
      <c r="D238" s="14"/>
      <c r="E238" s="14"/>
      <c r="F238" s="14"/>
    </row>
    <row r="239" spans="4:6">
      <c r="D239" s="14"/>
      <c r="E239" s="14"/>
      <c r="F239" s="14"/>
    </row>
    <row r="240" spans="4:6">
      <c r="D240" s="14"/>
      <c r="E240" s="14"/>
      <c r="F240" s="14"/>
    </row>
    <row r="241" spans="4:6">
      <c r="D241" s="14"/>
      <c r="E241" s="14"/>
      <c r="F241" s="14"/>
    </row>
  </sheetData>
  <mergeCells count="8">
    <mergeCell ref="D27:F27"/>
    <mergeCell ref="D32:E32"/>
    <mergeCell ref="A1:C1"/>
    <mergeCell ref="D1:G4"/>
    <mergeCell ref="A5:C5"/>
    <mergeCell ref="D5:G5"/>
    <mergeCell ref="A7:F7"/>
    <mergeCell ref="A8:G8"/>
  </mergeCells>
  <pageMargins left="0.51181102362204722" right="0.51181102362204722" top="0.78740157480314965" bottom="0.78740157480314965" header="0.31496062992125984" footer="0.31496062992125984"/>
  <pageSetup paperSize="9" scale="56"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1"/>
  <sheetViews>
    <sheetView view="pageBreakPreview" topLeftCell="A52" zoomScaleNormal="100" zoomScaleSheetLayoutView="100" workbookViewId="0">
      <selection activeCell="R72" sqref="R72"/>
    </sheetView>
  </sheetViews>
  <sheetFormatPr defaultColWidth="9.140625" defaultRowHeight="15.95" customHeight="1"/>
  <cols>
    <col min="1" max="1" width="6.140625" style="45" customWidth="1"/>
    <col min="2" max="2" width="16.85546875" style="45" customWidth="1"/>
    <col min="3" max="3" width="6.28515625" style="46" customWidth="1"/>
    <col min="4" max="4" width="19.85546875" style="45" customWidth="1"/>
    <col min="5" max="5" width="4.140625" style="45" customWidth="1"/>
    <col min="6" max="6" width="15" style="45" customWidth="1"/>
    <col min="7" max="7" width="2.42578125" style="45" customWidth="1"/>
    <col min="8" max="8" width="13.140625" style="45" customWidth="1"/>
    <col min="9" max="9" width="1.85546875" style="45" bestFit="1" customWidth="1"/>
    <col min="10" max="10" width="10.5703125" style="45" customWidth="1"/>
    <col min="11" max="11" width="2" style="45" bestFit="1" customWidth="1"/>
    <col min="12" max="12" width="12.140625" style="45" customWidth="1"/>
    <col min="13" max="13" width="8.85546875" style="45" customWidth="1"/>
    <col min="14" max="14" width="6.28515625" style="45" customWidth="1"/>
    <col min="15" max="15" width="7.140625" style="45" customWidth="1"/>
    <col min="16" max="16" width="10.7109375" style="45" customWidth="1"/>
    <col min="17" max="17" width="9.140625" style="45"/>
    <col min="18" max="18" width="15.5703125" style="45" customWidth="1"/>
    <col min="19" max="16384" width="9.140625" style="45"/>
  </cols>
  <sheetData>
    <row r="1" spans="1:16" ht="15.95" customHeight="1" thickBot="1"/>
    <row r="2" spans="1:16" ht="46.5" customHeight="1" thickBot="1">
      <c r="A2" s="497" t="s">
        <v>93</v>
      </c>
      <c r="B2" s="498"/>
      <c r="C2" s="498"/>
      <c r="D2" s="498"/>
      <c r="E2" s="498"/>
      <c r="F2" s="498"/>
      <c r="G2" s="498"/>
      <c r="H2" s="498"/>
      <c r="I2" s="498"/>
      <c r="J2" s="498"/>
      <c r="K2" s="498"/>
      <c r="L2" s="498"/>
      <c r="M2" s="498"/>
      <c r="N2" s="498"/>
      <c r="O2" s="498"/>
      <c r="P2" s="499"/>
    </row>
    <row r="3" spans="1:16" ht="15" customHeight="1" thickBot="1">
      <c r="A3" s="504"/>
      <c r="B3" s="505"/>
      <c r="C3" s="505"/>
      <c r="D3" s="505"/>
      <c r="E3" s="505"/>
      <c r="F3" s="505"/>
      <c r="G3" s="505"/>
      <c r="H3" s="505"/>
      <c r="I3" s="505"/>
      <c r="J3" s="505"/>
      <c r="K3" s="505"/>
      <c r="L3" s="505"/>
      <c r="M3" s="505"/>
      <c r="N3" s="505"/>
      <c r="O3" s="505"/>
      <c r="P3" s="506"/>
    </row>
    <row r="4" spans="1:16" ht="31.5" customHeight="1" thickBot="1">
      <c r="A4" s="507" t="s">
        <v>28207</v>
      </c>
      <c r="B4" s="508"/>
      <c r="C4" s="508"/>
      <c r="D4" s="508"/>
      <c r="E4" s="508"/>
      <c r="F4" s="508"/>
      <c r="G4" s="508"/>
      <c r="H4" s="508"/>
      <c r="I4" s="508"/>
      <c r="J4" s="508"/>
      <c r="K4" s="508"/>
      <c r="L4" s="508"/>
      <c r="M4" s="508"/>
      <c r="N4" s="508"/>
      <c r="O4" s="508"/>
      <c r="P4" s="509"/>
    </row>
    <row r="5" spans="1:16" ht="15" customHeight="1">
      <c r="A5" s="500"/>
      <c r="B5" s="500"/>
      <c r="C5" s="500"/>
      <c r="D5" s="500"/>
      <c r="E5" s="500"/>
      <c r="F5" s="500"/>
      <c r="G5" s="500"/>
      <c r="H5" s="500"/>
      <c r="I5" s="500"/>
      <c r="J5" s="500"/>
      <c r="K5" s="500"/>
      <c r="L5" s="500"/>
      <c r="M5" s="500"/>
      <c r="N5" s="500"/>
      <c r="O5" s="500"/>
      <c r="P5" s="500"/>
    </row>
    <row r="6" spans="1:16" ht="27.75" customHeight="1" thickBot="1">
      <c r="A6" s="156" t="s">
        <v>0</v>
      </c>
      <c r="B6" s="156" t="s">
        <v>28233</v>
      </c>
      <c r="C6" s="510" t="s">
        <v>1</v>
      </c>
      <c r="D6" s="510"/>
      <c r="E6" s="510"/>
      <c r="F6" s="510"/>
      <c r="G6" s="510"/>
      <c r="H6" s="510"/>
      <c r="I6" s="510"/>
      <c r="J6" s="510"/>
      <c r="K6" s="510"/>
      <c r="L6" s="510"/>
      <c r="M6" s="510"/>
      <c r="N6" s="510"/>
      <c r="O6" s="156" t="s">
        <v>6</v>
      </c>
      <c r="P6" s="156" t="s">
        <v>113</v>
      </c>
    </row>
    <row r="7" spans="1:16" ht="15" customHeight="1" thickBot="1">
      <c r="A7" s="501"/>
      <c r="B7" s="502"/>
      <c r="C7" s="502"/>
      <c r="D7" s="502"/>
      <c r="E7" s="502"/>
      <c r="F7" s="502"/>
      <c r="G7" s="502"/>
      <c r="H7" s="502"/>
      <c r="I7" s="502"/>
      <c r="J7" s="502"/>
      <c r="K7" s="502"/>
      <c r="L7" s="502"/>
      <c r="M7" s="502"/>
      <c r="N7" s="502"/>
      <c r="O7" s="502"/>
      <c r="P7" s="503"/>
    </row>
    <row r="8" spans="1:16" ht="15.95" customHeight="1">
      <c r="A8" s="482" t="s">
        <v>7</v>
      </c>
      <c r="B8" s="483"/>
      <c r="C8" s="483"/>
      <c r="D8" s="483"/>
      <c r="E8" s="483"/>
      <c r="F8" s="483"/>
      <c r="G8" s="483"/>
      <c r="H8" s="483"/>
      <c r="I8" s="483"/>
      <c r="J8" s="483"/>
      <c r="K8" s="483"/>
      <c r="L8" s="483"/>
      <c r="M8" s="483"/>
      <c r="N8" s="483"/>
      <c r="O8" s="483"/>
      <c r="P8" s="484"/>
    </row>
    <row r="9" spans="1:16" ht="15.95" customHeight="1">
      <c r="A9" s="318"/>
      <c r="B9" s="318"/>
      <c r="C9" s="318"/>
      <c r="D9" s="318"/>
      <c r="E9" s="318"/>
      <c r="F9" s="318"/>
      <c r="G9" s="318"/>
      <c r="H9" s="318"/>
      <c r="I9" s="318"/>
      <c r="J9" s="318"/>
      <c r="K9" s="318"/>
      <c r="L9" s="318"/>
      <c r="M9" s="318"/>
      <c r="N9" s="318"/>
      <c r="O9" s="318"/>
      <c r="P9" s="318"/>
    </row>
    <row r="10" spans="1:16" ht="15.95" customHeight="1">
      <c r="A10" s="165">
        <v>2.1</v>
      </c>
      <c r="B10" s="44" t="s">
        <v>151</v>
      </c>
      <c r="C10" s="519" t="s">
        <v>86</v>
      </c>
      <c r="D10" s="519"/>
      <c r="E10" s="519"/>
      <c r="F10" s="519"/>
      <c r="G10" s="519"/>
      <c r="H10" s="519"/>
      <c r="I10" s="519"/>
      <c r="J10" s="519"/>
      <c r="K10" s="519"/>
      <c r="L10" s="519"/>
      <c r="M10" s="519"/>
      <c r="N10" s="519"/>
      <c r="O10" s="287" t="s">
        <v>17</v>
      </c>
      <c r="P10" s="288">
        <f>J12</f>
        <v>8</v>
      </c>
    </row>
    <row r="11" spans="1:16" ht="15.95" customHeight="1">
      <c r="A11" s="287"/>
      <c r="B11" s="44"/>
      <c r="C11" s="297"/>
      <c r="D11" s="290" t="s">
        <v>155</v>
      </c>
      <c r="E11" s="291"/>
      <c r="F11" s="292"/>
      <c r="G11" s="291"/>
      <c r="H11" s="291"/>
      <c r="I11" s="297"/>
      <c r="J11" s="291" t="s">
        <v>157</v>
      </c>
      <c r="K11" s="297"/>
      <c r="L11" s="297"/>
      <c r="M11" s="297"/>
      <c r="N11" s="297"/>
      <c r="O11" s="287"/>
      <c r="P11" s="288"/>
    </row>
    <row r="12" spans="1:16" ht="15.95" customHeight="1">
      <c r="A12" s="287"/>
      <c r="B12" s="44"/>
      <c r="C12" s="297"/>
      <c r="D12" s="291">
        <v>8</v>
      </c>
      <c r="E12" s="291"/>
      <c r="F12" s="291"/>
      <c r="G12" s="291"/>
      <c r="H12" s="291"/>
      <c r="I12" s="297"/>
      <c r="J12" s="291">
        <f>D12</f>
        <v>8</v>
      </c>
      <c r="K12" s="297"/>
      <c r="L12" s="297"/>
      <c r="M12" s="297"/>
      <c r="N12" s="297"/>
      <c r="O12" s="287"/>
      <c r="P12" s="288"/>
    </row>
    <row r="13" spans="1:16" ht="15.95" customHeight="1">
      <c r="A13" s="287"/>
      <c r="B13" s="44"/>
      <c r="C13" s="297"/>
      <c r="D13" s="297"/>
      <c r="E13" s="297"/>
      <c r="F13" s="297"/>
      <c r="G13" s="297"/>
      <c r="H13" s="297"/>
      <c r="I13" s="297"/>
      <c r="J13" s="297"/>
      <c r="K13" s="297"/>
      <c r="L13" s="297"/>
      <c r="M13" s="297"/>
      <c r="N13" s="297"/>
      <c r="O13" s="287"/>
      <c r="P13" s="288"/>
    </row>
    <row r="14" spans="1:16" ht="15.95" customHeight="1">
      <c r="A14" s="165">
        <v>2.2000000000000002</v>
      </c>
      <c r="B14" s="44" t="s">
        <v>152</v>
      </c>
      <c r="C14" s="495" t="s">
        <v>87</v>
      </c>
      <c r="D14" s="495"/>
      <c r="E14" s="495"/>
      <c r="F14" s="495"/>
      <c r="G14" s="495"/>
      <c r="H14" s="495"/>
      <c r="I14" s="495"/>
      <c r="J14" s="495"/>
      <c r="K14" s="495"/>
      <c r="L14" s="495"/>
      <c r="M14" s="495"/>
      <c r="N14" s="495"/>
      <c r="O14" s="287" t="s">
        <v>17</v>
      </c>
      <c r="P14" s="288">
        <f>J16</f>
        <v>8</v>
      </c>
    </row>
    <row r="15" spans="1:16" ht="15.95" customHeight="1">
      <c r="A15" s="287"/>
      <c r="B15" s="44"/>
      <c r="C15" s="289"/>
      <c r="D15" s="290" t="s">
        <v>155</v>
      </c>
      <c r="E15" s="291"/>
      <c r="F15" s="292"/>
      <c r="G15" s="291"/>
      <c r="H15" s="291"/>
      <c r="I15" s="289"/>
      <c r="J15" s="291" t="s">
        <v>157</v>
      </c>
      <c r="K15" s="289"/>
      <c r="L15" s="289"/>
      <c r="M15" s="289"/>
      <c r="N15" s="289"/>
      <c r="O15" s="287"/>
      <c r="P15" s="288"/>
    </row>
    <row r="16" spans="1:16" ht="15.95" customHeight="1">
      <c r="A16" s="287"/>
      <c r="B16" s="44"/>
      <c r="C16" s="289"/>
      <c r="D16" s="291">
        <v>8</v>
      </c>
      <c r="E16" s="291"/>
      <c r="F16" s="291"/>
      <c r="G16" s="291"/>
      <c r="H16" s="291"/>
      <c r="I16" s="289"/>
      <c r="J16" s="291">
        <f>D16</f>
        <v>8</v>
      </c>
      <c r="K16" s="289"/>
      <c r="L16" s="289"/>
      <c r="M16" s="289"/>
      <c r="N16" s="289"/>
      <c r="O16" s="287"/>
      <c r="P16" s="288"/>
    </row>
    <row r="17" spans="1:18" ht="15.95" customHeight="1">
      <c r="A17" s="287"/>
      <c r="B17" s="44"/>
      <c r="C17" s="289"/>
      <c r="D17" s="289"/>
      <c r="E17" s="289"/>
      <c r="F17" s="289"/>
      <c r="G17" s="289"/>
      <c r="H17" s="289"/>
      <c r="I17" s="289"/>
      <c r="J17" s="289"/>
      <c r="K17" s="289"/>
      <c r="L17" s="289"/>
      <c r="M17" s="289"/>
      <c r="N17" s="289"/>
      <c r="O17" s="287"/>
      <c r="P17" s="288"/>
    </row>
    <row r="18" spans="1:18" ht="26.25" customHeight="1">
      <c r="A18" s="165">
        <v>2.2999999999999998</v>
      </c>
      <c r="B18" s="44" t="s">
        <v>28288</v>
      </c>
      <c r="C18" s="495" t="s">
        <v>160</v>
      </c>
      <c r="D18" s="495"/>
      <c r="E18" s="495"/>
      <c r="F18" s="495"/>
      <c r="G18" s="495"/>
      <c r="H18" s="495"/>
      <c r="I18" s="495"/>
      <c r="J18" s="495"/>
      <c r="K18" s="495"/>
      <c r="L18" s="495"/>
      <c r="M18" s="495"/>
      <c r="N18" s="495"/>
      <c r="O18" s="287" t="s">
        <v>17</v>
      </c>
      <c r="P18" s="288">
        <f>J20</f>
        <v>985.59999999999991</v>
      </c>
    </row>
    <row r="19" spans="1:18" ht="15.95" customHeight="1">
      <c r="A19" s="287"/>
      <c r="B19" s="44"/>
      <c r="C19" s="289"/>
      <c r="D19" s="296" t="s">
        <v>161</v>
      </c>
      <c r="E19" s="289"/>
      <c r="F19" s="517" t="s">
        <v>27725</v>
      </c>
      <c r="G19" s="517"/>
      <c r="H19" s="517"/>
      <c r="I19" s="289"/>
      <c r="J19" s="291" t="s">
        <v>162</v>
      </c>
      <c r="K19" s="289"/>
      <c r="L19" s="289"/>
      <c r="M19" s="289"/>
      <c r="N19" s="289"/>
      <c r="O19" s="287"/>
      <c r="P19" s="288"/>
    </row>
    <row r="20" spans="1:18" ht="15.95" customHeight="1">
      <c r="A20" s="287"/>
      <c r="B20" s="44"/>
      <c r="C20" s="289"/>
      <c r="D20" s="294">
        <f>(176*8)*70%</f>
        <v>985.59999999999991</v>
      </c>
      <c r="E20" s="289"/>
      <c r="F20" s="289"/>
      <c r="G20" s="289"/>
      <c r="H20" s="289"/>
      <c r="I20" s="289"/>
      <c r="J20" s="294">
        <f>D20</f>
        <v>985.59999999999991</v>
      </c>
      <c r="K20" s="289"/>
      <c r="L20" s="289"/>
      <c r="M20" s="289"/>
      <c r="N20" s="289"/>
      <c r="O20" s="287"/>
      <c r="P20" s="288"/>
    </row>
    <row r="21" spans="1:18" ht="15.95" customHeight="1">
      <c r="A21" s="287"/>
      <c r="B21" s="44"/>
      <c r="C21" s="289"/>
      <c r="D21" s="294"/>
      <c r="E21" s="289"/>
      <c r="F21" s="289"/>
      <c r="G21" s="289"/>
      <c r="H21" s="289"/>
      <c r="I21" s="289"/>
      <c r="J21" s="294"/>
      <c r="K21" s="289"/>
      <c r="L21" s="289"/>
      <c r="M21" s="289"/>
      <c r="N21" s="289"/>
      <c r="O21" s="287"/>
      <c r="P21" s="288"/>
    </row>
    <row r="22" spans="1:18" ht="29.25" customHeight="1">
      <c r="A22" s="165">
        <v>2.4</v>
      </c>
      <c r="B22" s="44" t="s">
        <v>28289</v>
      </c>
      <c r="C22" s="495" t="s">
        <v>167</v>
      </c>
      <c r="D22" s="495"/>
      <c r="E22" s="495"/>
      <c r="F22" s="495"/>
      <c r="G22" s="495"/>
      <c r="H22" s="495"/>
      <c r="I22" s="495"/>
      <c r="J22" s="495"/>
      <c r="K22" s="495"/>
      <c r="L22" s="495"/>
      <c r="M22" s="495"/>
      <c r="N22" s="289"/>
      <c r="O22" s="287" t="s">
        <v>17</v>
      </c>
      <c r="P22" s="288">
        <f>J24</f>
        <v>422.4</v>
      </c>
    </row>
    <row r="23" spans="1:18" ht="15.95" customHeight="1">
      <c r="A23" s="287"/>
      <c r="B23" s="44"/>
      <c r="C23" s="289"/>
      <c r="D23" s="296" t="s">
        <v>161</v>
      </c>
      <c r="E23" s="289"/>
      <c r="F23" s="517" t="s">
        <v>27726</v>
      </c>
      <c r="G23" s="517"/>
      <c r="H23" s="517"/>
      <c r="I23" s="289"/>
      <c r="J23" s="291" t="s">
        <v>162</v>
      </c>
      <c r="K23" s="289"/>
      <c r="L23" s="289"/>
      <c r="M23" s="289"/>
      <c r="N23" s="289"/>
      <c r="O23" s="287"/>
      <c r="P23" s="288"/>
    </row>
    <row r="24" spans="1:18" ht="15.95" customHeight="1">
      <c r="A24" s="287"/>
      <c r="B24" s="44"/>
      <c r="C24" s="289"/>
      <c r="D24" s="294">
        <f>(176*8)*30%</f>
        <v>422.4</v>
      </c>
      <c r="E24" s="289"/>
      <c r="F24" s="289"/>
      <c r="G24" s="289"/>
      <c r="H24" s="289"/>
      <c r="I24" s="289"/>
      <c r="J24" s="294">
        <f>D24</f>
        <v>422.4</v>
      </c>
      <c r="K24" s="289"/>
      <c r="L24" s="289"/>
      <c r="M24" s="289"/>
      <c r="N24" s="289"/>
      <c r="O24" s="287"/>
      <c r="P24" s="288"/>
    </row>
    <row r="25" spans="1:18" ht="15.95" customHeight="1">
      <c r="A25" s="287"/>
      <c r="B25" s="44"/>
      <c r="C25" s="289"/>
      <c r="D25" s="289"/>
      <c r="E25" s="289"/>
      <c r="F25" s="289"/>
      <c r="G25" s="289"/>
      <c r="H25" s="289"/>
      <c r="I25" s="289"/>
      <c r="J25" s="289"/>
      <c r="K25" s="289"/>
      <c r="L25" s="289"/>
      <c r="M25" s="289"/>
      <c r="N25" s="289"/>
      <c r="O25" s="287"/>
      <c r="P25" s="288"/>
    </row>
    <row r="26" spans="1:18" ht="15.95" customHeight="1">
      <c r="A26" s="165">
        <v>2.5</v>
      </c>
      <c r="B26" s="287" t="s">
        <v>24</v>
      </c>
      <c r="C26" s="514" t="s">
        <v>164</v>
      </c>
      <c r="D26" s="514"/>
      <c r="E26" s="514"/>
      <c r="F26" s="514"/>
      <c r="G26" s="514"/>
      <c r="H26" s="514"/>
      <c r="I26" s="514"/>
      <c r="J26" s="514"/>
      <c r="K26" s="514"/>
      <c r="L26" s="514"/>
      <c r="M26" s="514"/>
      <c r="N26" s="514"/>
      <c r="O26" s="287" t="s">
        <v>17</v>
      </c>
      <c r="P26" s="288">
        <f>J28</f>
        <v>2956.7999999999997</v>
      </c>
    </row>
    <row r="27" spans="1:18" ht="22.5" customHeight="1">
      <c r="A27" s="287"/>
      <c r="B27" s="287"/>
      <c r="C27" s="298"/>
      <c r="D27" s="299" t="s">
        <v>165</v>
      </c>
      <c r="E27" s="291"/>
      <c r="F27" s="516" t="s">
        <v>163</v>
      </c>
      <c r="G27" s="516"/>
      <c r="H27" s="516"/>
      <c r="I27" s="291"/>
      <c r="J27" s="291" t="s">
        <v>162</v>
      </c>
      <c r="K27" s="298"/>
      <c r="L27" s="291"/>
      <c r="M27" s="298"/>
      <c r="N27" s="298"/>
      <c r="O27" s="287"/>
      <c r="P27" s="288"/>
      <c r="R27" s="47"/>
    </row>
    <row r="28" spans="1:18" ht="15.95" customHeight="1">
      <c r="A28" s="287"/>
      <c r="B28" s="287"/>
      <c r="C28" s="298"/>
      <c r="D28" s="293">
        <f>(176*3*8)*70%</f>
        <v>2956.7999999999997</v>
      </c>
      <c r="E28" s="291"/>
      <c r="F28" s="518" t="s">
        <v>27727</v>
      </c>
      <c r="G28" s="518"/>
      <c r="H28" s="518"/>
      <c r="I28" s="291"/>
      <c r="J28" s="293">
        <f>D28</f>
        <v>2956.7999999999997</v>
      </c>
      <c r="K28" s="291"/>
      <c r="L28" s="300"/>
      <c r="M28" s="298"/>
      <c r="N28" s="298"/>
      <c r="O28" s="287"/>
      <c r="P28" s="288"/>
      <c r="R28" s="47"/>
    </row>
    <row r="29" spans="1:18" ht="15.95" customHeight="1">
      <c r="A29" s="287"/>
      <c r="B29" s="287"/>
      <c r="C29" s="298"/>
      <c r="D29" s="298"/>
      <c r="E29" s="298"/>
      <c r="F29" s="298"/>
      <c r="G29" s="298"/>
      <c r="H29" s="298"/>
      <c r="I29" s="298"/>
      <c r="J29" s="298"/>
      <c r="K29" s="298"/>
      <c r="L29" s="298"/>
      <c r="M29" s="298"/>
      <c r="N29" s="298"/>
      <c r="O29" s="287"/>
      <c r="P29" s="288"/>
    </row>
    <row r="30" spans="1:18" ht="15.95" customHeight="1">
      <c r="A30" s="165">
        <v>2.6</v>
      </c>
      <c r="B30" s="287" t="s">
        <v>26</v>
      </c>
      <c r="C30" s="514" t="s">
        <v>168</v>
      </c>
      <c r="D30" s="514"/>
      <c r="E30" s="514"/>
      <c r="F30" s="514"/>
      <c r="G30" s="514"/>
      <c r="H30" s="514"/>
      <c r="I30" s="514"/>
      <c r="J30" s="514"/>
      <c r="K30" s="514"/>
      <c r="L30" s="514"/>
      <c r="M30" s="514"/>
      <c r="N30" s="514"/>
      <c r="O30" s="287" t="s">
        <v>17</v>
      </c>
      <c r="P30" s="288">
        <f>J32</f>
        <v>1267.2</v>
      </c>
    </row>
    <row r="31" spans="1:18" ht="22.5" customHeight="1">
      <c r="A31" s="287"/>
      <c r="B31" s="287"/>
      <c r="C31" s="298"/>
      <c r="D31" s="299" t="s">
        <v>169</v>
      </c>
      <c r="E31" s="291"/>
      <c r="F31" s="516" t="s">
        <v>163</v>
      </c>
      <c r="G31" s="516"/>
      <c r="H31" s="516"/>
      <c r="I31" s="291"/>
      <c r="J31" s="291" t="s">
        <v>162</v>
      </c>
      <c r="K31" s="298"/>
      <c r="L31" s="291"/>
      <c r="M31" s="298"/>
      <c r="N31" s="298"/>
      <c r="O31" s="287"/>
      <c r="P31" s="288"/>
    </row>
    <row r="32" spans="1:18" ht="15.95" customHeight="1">
      <c r="A32" s="287"/>
      <c r="B32" s="287"/>
      <c r="C32" s="298"/>
      <c r="D32" s="293">
        <f>(176*3*8)*30%</f>
        <v>1267.2</v>
      </c>
      <c r="E32" s="291"/>
      <c r="F32" s="518" t="s">
        <v>27728</v>
      </c>
      <c r="G32" s="518"/>
      <c r="H32" s="518"/>
      <c r="I32" s="291"/>
      <c r="J32" s="293">
        <f>D32</f>
        <v>1267.2</v>
      </c>
      <c r="K32" s="291"/>
      <c r="L32" s="300"/>
      <c r="M32" s="298"/>
      <c r="N32" s="298"/>
      <c r="O32" s="287"/>
      <c r="P32" s="288"/>
    </row>
    <row r="33" spans="1:16" ht="15.95" customHeight="1">
      <c r="A33" s="287"/>
      <c r="B33" s="287"/>
      <c r="C33" s="298"/>
      <c r="D33" s="293"/>
      <c r="E33" s="291"/>
      <c r="F33" s="300"/>
      <c r="G33" s="291"/>
      <c r="H33" s="300"/>
      <c r="I33" s="291"/>
      <c r="J33" s="301"/>
      <c r="K33" s="291"/>
      <c r="L33" s="300"/>
      <c r="M33" s="298"/>
      <c r="N33" s="298"/>
      <c r="O33" s="287"/>
      <c r="P33" s="288"/>
    </row>
    <row r="34" spans="1:16" ht="21.75" customHeight="1">
      <c r="A34" s="165">
        <v>2.7</v>
      </c>
      <c r="B34" s="302" t="s">
        <v>120</v>
      </c>
      <c r="C34" s="514" t="s">
        <v>166</v>
      </c>
      <c r="D34" s="514"/>
      <c r="E34" s="514"/>
      <c r="F34" s="514"/>
      <c r="G34" s="514"/>
      <c r="H34" s="514"/>
      <c r="I34" s="514"/>
      <c r="J34" s="514"/>
      <c r="K34" s="514"/>
      <c r="L34" s="514"/>
      <c r="M34" s="514"/>
      <c r="N34" s="514"/>
      <c r="O34" s="287" t="s">
        <v>17</v>
      </c>
      <c r="P34" s="288">
        <f>J36</f>
        <v>985.59999999999991</v>
      </c>
    </row>
    <row r="35" spans="1:16" ht="15.95" customHeight="1">
      <c r="A35" s="287"/>
      <c r="B35" s="287"/>
      <c r="C35" s="298"/>
      <c r="D35" s="296" t="s">
        <v>161</v>
      </c>
      <c r="E35" s="291"/>
      <c r="F35" s="516" t="s">
        <v>27729</v>
      </c>
      <c r="G35" s="516"/>
      <c r="H35" s="516"/>
      <c r="I35" s="291"/>
      <c r="J35" s="291" t="s">
        <v>162</v>
      </c>
      <c r="K35" s="291"/>
      <c r="L35" s="300"/>
      <c r="M35" s="298"/>
      <c r="N35" s="298"/>
      <c r="O35" s="287"/>
      <c r="P35" s="288"/>
    </row>
    <row r="36" spans="1:16" ht="15.95" customHeight="1">
      <c r="A36" s="287"/>
      <c r="B36" s="287"/>
      <c r="C36" s="298"/>
      <c r="D36" s="293">
        <f>(176*8)*70%</f>
        <v>985.59999999999991</v>
      </c>
      <c r="E36" s="291"/>
      <c r="F36" s="515">
        <v>0.7</v>
      </c>
      <c r="G36" s="515"/>
      <c r="H36" s="515"/>
      <c r="I36" s="291"/>
      <c r="J36" s="293">
        <f>D36</f>
        <v>985.59999999999991</v>
      </c>
      <c r="K36" s="291"/>
      <c r="L36" s="300"/>
      <c r="M36" s="298"/>
      <c r="N36" s="298"/>
      <c r="O36" s="287"/>
      <c r="P36" s="288"/>
    </row>
    <row r="37" spans="1:16" ht="15.95" customHeight="1">
      <c r="A37" s="287"/>
      <c r="B37" s="513"/>
      <c r="C37" s="513"/>
      <c r="D37" s="293"/>
      <c r="E37" s="291"/>
      <c r="F37" s="300"/>
      <c r="H37" s="300"/>
      <c r="I37" s="291"/>
      <c r="J37" s="300"/>
      <c r="K37" s="291"/>
      <c r="L37" s="300"/>
      <c r="M37" s="298"/>
      <c r="N37" s="298"/>
      <c r="O37" s="287"/>
      <c r="P37" s="288"/>
    </row>
    <row r="38" spans="1:16" ht="26.25" customHeight="1">
      <c r="A38" s="165">
        <v>2.8</v>
      </c>
      <c r="B38" s="302" t="s">
        <v>122</v>
      </c>
      <c r="C38" s="514" t="s">
        <v>170</v>
      </c>
      <c r="D38" s="514"/>
      <c r="E38" s="514"/>
      <c r="F38" s="514"/>
      <c r="G38" s="514"/>
      <c r="H38" s="514"/>
      <c r="I38" s="514"/>
      <c r="J38" s="514"/>
      <c r="K38" s="514"/>
      <c r="L38" s="514"/>
      <c r="M38" s="514"/>
      <c r="N38" s="514"/>
      <c r="O38" s="287" t="s">
        <v>17</v>
      </c>
      <c r="P38" s="288">
        <f>J40</f>
        <v>422.4</v>
      </c>
    </row>
    <row r="39" spans="1:16" ht="15.95" customHeight="1">
      <c r="A39" s="287"/>
      <c r="B39" s="287"/>
      <c r="C39" s="298"/>
      <c r="D39" s="296" t="s">
        <v>161</v>
      </c>
      <c r="E39" s="291"/>
      <c r="F39" s="516" t="s">
        <v>27730</v>
      </c>
      <c r="G39" s="516"/>
      <c r="H39" s="516"/>
      <c r="I39" s="291"/>
      <c r="J39" s="291" t="s">
        <v>162</v>
      </c>
      <c r="K39" s="291"/>
      <c r="L39" s="300"/>
      <c r="M39" s="298"/>
      <c r="N39" s="298"/>
      <c r="O39" s="287"/>
      <c r="P39" s="288"/>
    </row>
    <row r="40" spans="1:16" ht="15.95" customHeight="1">
      <c r="A40" s="287"/>
      <c r="B40" s="287"/>
      <c r="C40" s="298"/>
      <c r="D40" s="293">
        <f>(176*8)*30%</f>
        <v>422.4</v>
      </c>
      <c r="E40" s="291"/>
      <c r="F40" s="515">
        <v>0.3</v>
      </c>
      <c r="G40" s="515"/>
      <c r="H40" s="515"/>
      <c r="I40" s="291"/>
      <c r="J40" s="300">
        <f>D40</f>
        <v>422.4</v>
      </c>
      <c r="K40" s="291"/>
      <c r="L40" s="300"/>
      <c r="M40" s="298"/>
      <c r="N40" s="298"/>
      <c r="O40" s="287"/>
      <c r="P40" s="288"/>
    </row>
    <row r="41" spans="1:16" ht="15.95" customHeight="1">
      <c r="A41" s="287"/>
      <c r="B41" s="513"/>
      <c r="C41" s="513"/>
      <c r="D41" s="293"/>
      <c r="E41" s="291"/>
      <c r="F41" s="300"/>
      <c r="H41" s="300"/>
      <c r="I41" s="291"/>
      <c r="J41" s="300"/>
      <c r="K41" s="298"/>
      <c r="L41" s="298"/>
      <c r="M41" s="298"/>
      <c r="N41" s="298"/>
      <c r="O41" s="287"/>
      <c r="P41" s="288"/>
    </row>
    <row r="42" spans="1:16" ht="15.95" customHeight="1">
      <c r="A42" s="165">
        <v>2.9</v>
      </c>
      <c r="B42" s="303" t="s">
        <v>27</v>
      </c>
      <c r="C42" s="514" t="s">
        <v>28</v>
      </c>
      <c r="D42" s="514"/>
      <c r="E42" s="514"/>
      <c r="F42" s="514"/>
      <c r="G42" s="514"/>
      <c r="H42" s="514"/>
      <c r="I42" s="514"/>
      <c r="J42" s="514"/>
      <c r="K42" s="514"/>
      <c r="L42" s="514"/>
      <c r="M42" s="514"/>
      <c r="N42" s="514"/>
      <c r="O42" s="287" t="s">
        <v>15</v>
      </c>
      <c r="P42" s="288">
        <f>J44</f>
        <v>18</v>
      </c>
    </row>
    <row r="43" spans="1:16" ht="15.95" customHeight="1">
      <c r="A43" s="287"/>
      <c r="B43" s="303"/>
      <c r="C43" s="298"/>
      <c r="D43" s="304" t="s">
        <v>98</v>
      </c>
      <c r="E43" s="305"/>
      <c r="F43" s="306" t="s">
        <v>96</v>
      </c>
      <c r="G43" s="298"/>
      <c r="H43" s="299" t="s">
        <v>99</v>
      </c>
      <c r="I43" s="298"/>
      <c r="J43" s="291" t="s">
        <v>100</v>
      </c>
      <c r="K43" s="298"/>
      <c r="L43" s="298"/>
      <c r="M43" s="298"/>
      <c r="N43" s="298"/>
      <c r="O43" s="287"/>
      <c r="P43" s="288"/>
    </row>
    <row r="44" spans="1:16" ht="15.95" customHeight="1">
      <c r="A44" s="287"/>
      <c r="B44" s="303"/>
      <c r="C44" s="298"/>
      <c r="D44" s="304">
        <v>3</v>
      </c>
      <c r="E44" s="305" t="s">
        <v>94</v>
      </c>
      <c r="F44" s="306">
        <v>2</v>
      </c>
      <c r="G44" s="305" t="s">
        <v>94</v>
      </c>
      <c r="H44" s="306">
        <v>3</v>
      </c>
      <c r="I44" s="291" t="s">
        <v>95</v>
      </c>
      <c r="J44" s="300">
        <f>TRUNC(D44*F44*H44,2)</f>
        <v>18</v>
      </c>
      <c r="K44" s="298"/>
      <c r="L44" s="298"/>
      <c r="M44" s="298"/>
      <c r="N44" s="298"/>
      <c r="O44" s="287"/>
      <c r="P44" s="288"/>
    </row>
    <row r="45" spans="1:16" ht="15.95" customHeight="1">
      <c r="A45" s="287"/>
      <c r="B45" s="303"/>
      <c r="C45" s="298"/>
      <c r="D45" s="298"/>
      <c r="E45" s="298"/>
      <c r="F45" s="298"/>
      <c r="G45" s="298"/>
      <c r="H45" s="298"/>
      <c r="I45" s="298"/>
      <c r="J45" s="298"/>
      <c r="K45" s="298"/>
      <c r="L45" s="298"/>
      <c r="M45" s="298"/>
      <c r="N45" s="298"/>
      <c r="O45" s="287"/>
      <c r="P45" s="288"/>
    </row>
    <row r="46" spans="1:16" ht="25.5" customHeight="1">
      <c r="A46" s="165" t="str">
        <f>"2.10"</f>
        <v>2.10</v>
      </c>
      <c r="B46" s="287" t="s">
        <v>29</v>
      </c>
      <c r="C46" s="514" t="s">
        <v>30</v>
      </c>
      <c r="D46" s="514"/>
      <c r="E46" s="514"/>
      <c r="F46" s="514"/>
      <c r="G46" s="514"/>
      <c r="H46" s="514"/>
      <c r="I46" s="514"/>
      <c r="J46" s="514"/>
      <c r="K46" s="514"/>
      <c r="L46" s="514"/>
      <c r="M46" s="514"/>
      <c r="N46" s="514"/>
      <c r="O46" s="287" t="s">
        <v>12</v>
      </c>
      <c r="P46" s="288">
        <f>J48</f>
        <v>30</v>
      </c>
    </row>
    <row r="47" spans="1:16" ht="15.95" customHeight="1">
      <c r="A47" s="287"/>
      <c r="B47" s="287"/>
      <c r="C47" s="298"/>
      <c r="D47" s="292" t="s">
        <v>101</v>
      </c>
      <c r="E47" s="298"/>
      <c r="F47" s="298"/>
      <c r="G47" s="298"/>
      <c r="H47" s="298"/>
      <c r="I47" s="298"/>
      <c r="J47" s="292" t="s">
        <v>171</v>
      </c>
      <c r="K47" s="298"/>
      <c r="L47" s="298"/>
      <c r="M47" s="298"/>
      <c r="N47" s="298"/>
      <c r="O47" s="287"/>
      <c r="P47" s="288"/>
    </row>
    <row r="48" spans="1:16" ht="15.95" customHeight="1">
      <c r="A48" s="287"/>
      <c r="B48" s="287"/>
      <c r="C48" s="298"/>
      <c r="D48" s="291">
        <v>30</v>
      </c>
      <c r="E48" s="298"/>
      <c r="F48" s="298"/>
      <c r="G48" s="298"/>
      <c r="H48" s="298"/>
      <c r="I48" s="298"/>
      <c r="J48" s="291">
        <v>30</v>
      </c>
      <c r="K48" s="298"/>
      <c r="L48" s="298"/>
      <c r="M48" s="298"/>
      <c r="N48" s="298"/>
      <c r="O48" s="287"/>
      <c r="P48" s="288"/>
    </row>
    <row r="49" spans="1:18" ht="15.95" customHeight="1">
      <c r="A49" s="287"/>
      <c r="B49" s="287"/>
      <c r="C49" s="298"/>
      <c r="D49" s="298"/>
      <c r="E49" s="298"/>
      <c r="F49" s="298"/>
      <c r="G49" s="298"/>
      <c r="H49" s="298"/>
      <c r="I49" s="298"/>
      <c r="J49" s="298"/>
      <c r="K49" s="298"/>
      <c r="L49" s="298"/>
      <c r="M49" s="298"/>
      <c r="N49" s="298"/>
      <c r="O49" s="287"/>
      <c r="P49" s="288"/>
    </row>
    <row r="50" spans="1:18" ht="27" customHeight="1">
      <c r="A50" s="165" t="str">
        <f>"2.11"</f>
        <v>2.11</v>
      </c>
      <c r="B50" s="287" t="s">
        <v>31</v>
      </c>
      <c r="C50" s="514" t="s">
        <v>32</v>
      </c>
      <c r="D50" s="514"/>
      <c r="E50" s="514"/>
      <c r="F50" s="514"/>
      <c r="G50" s="514"/>
      <c r="H50" s="514"/>
      <c r="I50" s="514"/>
      <c r="J50" s="514"/>
      <c r="K50" s="514"/>
      <c r="L50" s="514"/>
      <c r="M50" s="514"/>
      <c r="N50" s="514"/>
      <c r="O50" s="287" t="s">
        <v>12</v>
      </c>
      <c r="P50" s="288">
        <f>J52</f>
        <v>1</v>
      </c>
    </row>
    <row r="51" spans="1:18" ht="15.95" customHeight="1">
      <c r="A51" s="287"/>
      <c r="B51" s="287"/>
      <c r="C51" s="298"/>
      <c r="D51" s="287" t="s">
        <v>172</v>
      </c>
      <c r="E51" s="298"/>
      <c r="F51" s="298"/>
      <c r="G51" s="298"/>
      <c r="H51" s="298"/>
      <c r="I51" s="298"/>
      <c r="J51" s="287" t="s">
        <v>172</v>
      </c>
      <c r="K51" s="298"/>
      <c r="L51" s="298"/>
      <c r="M51" s="298"/>
      <c r="N51" s="298"/>
      <c r="O51" s="287"/>
      <c r="P51" s="288"/>
    </row>
    <row r="52" spans="1:18" ht="15.95" customHeight="1">
      <c r="A52" s="287"/>
      <c r="B52" s="287"/>
      <c r="C52" s="298"/>
      <c r="D52" s="307">
        <v>1</v>
      </c>
      <c r="E52" s="298"/>
      <c r="F52" s="298"/>
      <c r="G52" s="298"/>
      <c r="H52" s="298"/>
      <c r="I52" s="298"/>
      <c r="J52" s="307">
        <v>1</v>
      </c>
      <c r="K52" s="298"/>
      <c r="L52" s="298"/>
      <c r="M52" s="298"/>
      <c r="N52" s="298"/>
      <c r="O52" s="287"/>
      <c r="P52" s="288"/>
    </row>
    <row r="53" spans="1:18" ht="15.95" customHeight="1">
      <c r="A53" s="287"/>
      <c r="B53" s="287"/>
      <c r="C53" s="298"/>
      <c r="D53" s="298"/>
      <c r="E53" s="298"/>
      <c r="F53" s="298"/>
      <c r="G53" s="298"/>
      <c r="H53" s="298"/>
      <c r="I53" s="298"/>
      <c r="J53" s="298"/>
      <c r="K53" s="298"/>
      <c r="L53" s="298"/>
      <c r="M53" s="298"/>
      <c r="N53" s="298"/>
      <c r="O53" s="287"/>
      <c r="P53" s="288"/>
    </row>
    <row r="54" spans="1:18" ht="27" customHeight="1">
      <c r="A54" s="165" t="str">
        <f>"2.12"</f>
        <v>2.12</v>
      </c>
      <c r="B54" s="44" t="s">
        <v>41</v>
      </c>
      <c r="C54" s="496" t="s">
        <v>88</v>
      </c>
      <c r="D54" s="496"/>
      <c r="E54" s="496"/>
      <c r="F54" s="496"/>
      <c r="G54" s="496"/>
      <c r="H54" s="496"/>
      <c r="I54" s="496"/>
      <c r="J54" s="496"/>
      <c r="K54" s="496"/>
      <c r="L54" s="496"/>
      <c r="M54" s="496"/>
      <c r="N54" s="496"/>
      <c r="O54" s="287" t="s">
        <v>12</v>
      </c>
      <c r="P54" s="288">
        <f>J56</f>
        <v>1</v>
      </c>
    </row>
    <row r="55" spans="1:18" ht="15.95" customHeight="1">
      <c r="A55" s="287"/>
      <c r="B55" s="44"/>
      <c r="C55" s="289"/>
      <c r="D55" s="287" t="s">
        <v>172</v>
      </c>
      <c r="E55" s="298"/>
      <c r="F55" s="298"/>
      <c r="G55" s="298"/>
      <c r="H55" s="298"/>
      <c r="I55" s="298"/>
      <c r="J55" s="287" t="s">
        <v>172</v>
      </c>
      <c r="K55" s="308"/>
      <c r="L55" s="308"/>
      <c r="M55" s="308"/>
      <c r="N55" s="308"/>
      <c r="O55" s="287"/>
      <c r="P55" s="288"/>
    </row>
    <row r="56" spans="1:18" ht="15.95" customHeight="1">
      <c r="A56" s="287"/>
      <c r="B56" s="44"/>
      <c r="C56" s="289"/>
      <c r="D56" s="307">
        <v>1</v>
      </c>
      <c r="E56" s="298"/>
      <c r="F56" s="298"/>
      <c r="G56" s="298"/>
      <c r="H56" s="298"/>
      <c r="I56" s="298"/>
      <c r="J56" s="307">
        <v>1</v>
      </c>
      <c r="K56" s="308"/>
      <c r="L56" s="308"/>
      <c r="M56" s="308"/>
      <c r="N56" s="308"/>
      <c r="O56" s="287"/>
      <c r="P56" s="288"/>
    </row>
    <row r="57" spans="1:18" ht="15.95" customHeight="1">
      <c r="A57" s="287"/>
      <c r="B57" s="44"/>
      <c r="C57" s="289"/>
      <c r="D57" s="308"/>
      <c r="E57" s="308"/>
      <c r="F57" s="308"/>
      <c r="G57" s="308"/>
      <c r="H57" s="308"/>
      <c r="I57" s="308"/>
      <c r="J57" s="308"/>
      <c r="K57" s="308"/>
      <c r="L57" s="308"/>
      <c r="M57" s="308"/>
      <c r="N57" s="308"/>
      <c r="O57" s="287"/>
      <c r="P57" s="288"/>
    </row>
    <row r="58" spans="1:18" ht="27.75" customHeight="1">
      <c r="A58" s="165" t="str">
        <f>"2.13"</f>
        <v>2.13</v>
      </c>
      <c r="B58" s="44" t="s">
        <v>28290</v>
      </c>
      <c r="C58" s="495" t="s">
        <v>55</v>
      </c>
      <c r="D58" s="495"/>
      <c r="E58" s="495"/>
      <c r="F58" s="495"/>
      <c r="G58" s="495"/>
      <c r="H58" s="495"/>
      <c r="I58" s="495"/>
      <c r="J58" s="495"/>
      <c r="K58" s="495"/>
      <c r="L58" s="495"/>
      <c r="M58" s="495"/>
      <c r="N58" s="495"/>
      <c r="O58" s="287" t="s">
        <v>15</v>
      </c>
      <c r="P58" s="288">
        <f>H60</f>
        <v>600</v>
      </c>
    </row>
    <row r="59" spans="1:18" ht="15.95" customHeight="1">
      <c r="A59" s="287"/>
      <c r="B59" s="44"/>
      <c r="C59" s="289"/>
      <c r="D59" s="292" t="s">
        <v>106</v>
      </c>
      <c r="E59" s="291"/>
      <c r="F59" s="292" t="s">
        <v>107</v>
      </c>
      <c r="G59" s="291"/>
      <c r="H59" s="291" t="s">
        <v>108</v>
      </c>
      <c r="I59" s="308"/>
      <c r="J59" s="308"/>
      <c r="K59" s="308"/>
      <c r="L59" s="308"/>
      <c r="M59" s="308"/>
      <c r="N59" s="308"/>
      <c r="O59" s="287"/>
      <c r="P59" s="288"/>
      <c r="R59" s="49"/>
    </row>
    <row r="60" spans="1:18" ht="15.95" customHeight="1">
      <c r="A60" s="287"/>
      <c r="B60" s="44"/>
      <c r="C60" s="289"/>
      <c r="D60" s="291">
        <v>150</v>
      </c>
      <c r="E60" s="291" t="s">
        <v>97</v>
      </c>
      <c r="F60" s="291">
        <v>4</v>
      </c>
      <c r="G60" s="291" t="s">
        <v>95</v>
      </c>
      <c r="H60" s="300">
        <f>TRUNC(D60*F60,2)</f>
        <v>600</v>
      </c>
      <c r="I60" s="308"/>
      <c r="J60" s="308"/>
      <c r="K60" s="308"/>
      <c r="L60" s="308"/>
      <c r="M60" s="308"/>
      <c r="N60" s="308"/>
      <c r="O60" s="287"/>
      <c r="P60" s="288"/>
    </row>
    <row r="61" spans="1:18" ht="15.95" customHeight="1">
      <c r="A61" s="287"/>
      <c r="B61" s="44"/>
      <c r="C61" s="289"/>
      <c r="D61" s="291"/>
      <c r="E61" s="291"/>
      <c r="F61" s="291"/>
      <c r="G61" s="291"/>
      <c r="H61" s="300"/>
      <c r="I61" s="308"/>
      <c r="J61" s="308"/>
      <c r="K61" s="308"/>
      <c r="L61" s="308"/>
      <c r="M61" s="308"/>
      <c r="N61" s="308"/>
      <c r="O61" s="287"/>
      <c r="P61" s="288"/>
    </row>
    <row r="62" spans="1:18" ht="15.95" customHeight="1">
      <c r="A62" s="165" t="str">
        <f>"2.14"</f>
        <v>2.14</v>
      </c>
      <c r="B62" s="44" t="s">
        <v>27767</v>
      </c>
      <c r="C62" s="495" t="s">
        <v>27768</v>
      </c>
      <c r="D62" s="495"/>
      <c r="E62" s="495"/>
      <c r="F62" s="495"/>
      <c r="G62" s="495"/>
      <c r="H62" s="495"/>
      <c r="I62" s="495"/>
      <c r="J62" s="495"/>
      <c r="K62" s="495"/>
      <c r="L62" s="495"/>
      <c r="M62" s="495"/>
      <c r="N62" s="495"/>
      <c r="O62" s="287" t="s">
        <v>45</v>
      </c>
      <c r="P62" s="288">
        <f>L64</f>
        <v>8</v>
      </c>
    </row>
    <row r="63" spans="1:18" ht="15.95" customHeight="1">
      <c r="A63" s="287"/>
      <c r="B63" s="44"/>
      <c r="C63" s="289"/>
      <c r="D63" s="291"/>
      <c r="E63" s="291"/>
      <c r="F63" s="291"/>
      <c r="G63" s="291"/>
      <c r="H63" s="300"/>
      <c r="I63" s="308"/>
      <c r="J63" s="308"/>
      <c r="K63" s="308"/>
      <c r="L63" s="308"/>
      <c r="M63" s="308"/>
      <c r="N63" s="308"/>
      <c r="O63" s="287"/>
      <c r="P63" s="288"/>
    </row>
    <row r="64" spans="1:18" ht="15.95" customHeight="1">
      <c r="A64" s="287"/>
      <c r="B64" s="44"/>
      <c r="C64" s="289"/>
      <c r="D64" s="291" t="s">
        <v>27769</v>
      </c>
      <c r="E64" s="291"/>
      <c r="F64" s="291"/>
      <c r="G64" s="291"/>
      <c r="H64" s="300"/>
      <c r="I64" s="308"/>
      <c r="J64" s="308"/>
      <c r="K64" s="308"/>
      <c r="L64" s="294">
        <v>8</v>
      </c>
      <c r="M64" s="308"/>
      <c r="N64" s="308"/>
      <c r="O64" s="287"/>
      <c r="P64" s="288"/>
    </row>
    <row r="65" spans="1:18" ht="15.95" customHeight="1">
      <c r="A65" s="287"/>
      <c r="B65" s="44"/>
      <c r="C65" s="289"/>
      <c r="D65" s="291"/>
      <c r="E65" s="291"/>
      <c r="F65" s="291"/>
      <c r="G65" s="291"/>
      <c r="H65" s="300"/>
      <c r="I65" s="308"/>
      <c r="J65" s="308"/>
      <c r="K65" s="308"/>
      <c r="L65" s="308"/>
      <c r="M65" s="308"/>
      <c r="N65" s="308"/>
      <c r="O65" s="287"/>
      <c r="P65" s="288"/>
    </row>
    <row r="66" spans="1:18" ht="15.95" customHeight="1">
      <c r="A66" s="165" t="str">
        <f>"2.15"</f>
        <v>2.15</v>
      </c>
      <c r="B66" s="44" t="s">
        <v>27800</v>
      </c>
      <c r="C66" s="495" t="s">
        <v>27801</v>
      </c>
      <c r="D66" s="495"/>
      <c r="E66" s="495"/>
      <c r="F66" s="495"/>
      <c r="G66" s="495"/>
      <c r="H66" s="495"/>
      <c r="I66" s="495"/>
      <c r="J66" s="495"/>
      <c r="K66" s="495"/>
      <c r="L66" s="495"/>
      <c r="M66" s="495"/>
      <c r="N66" s="495"/>
      <c r="O66" s="287" t="s">
        <v>45</v>
      </c>
      <c r="P66" s="288">
        <f>L68</f>
        <v>8</v>
      </c>
    </row>
    <row r="67" spans="1:18" ht="15.95" customHeight="1">
      <c r="A67" s="287"/>
      <c r="B67" s="44"/>
      <c r="C67" s="289"/>
      <c r="D67" s="291"/>
      <c r="E67" s="291"/>
      <c r="F67" s="291"/>
      <c r="G67" s="291"/>
      <c r="H67" s="300"/>
      <c r="I67" s="308"/>
      <c r="J67" s="308"/>
      <c r="K67" s="308"/>
      <c r="L67" s="308"/>
      <c r="M67" s="308"/>
      <c r="N67" s="308"/>
      <c r="O67" s="287"/>
      <c r="P67" s="288"/>
    </row>
    <row r="68" spans="1:18" ht="15.95" customHeight="1">
      <c r="A68" s="287"/>
      <c r="B68" s="44"/>
      <c r="C68" s="289"/>
      <c r="D68" s="291" t="s">
        <v>27769</v>
      </c>
      <c r="E68" s="291"/>
      <c r="F68" s="291"/>
      <c r="G68" s="291"/>
      <c r="H68" s="300"/>
      <c r="I68" s="308"/>
      <c r="J68" s="308"/>
      <c r="K68" s="308"/>
      <c r="L68" s="294">
        <v>8</v>
      </c>
      <c r="M68" s="308"/>
      <c r="N68" s="308"/>
      <c r="O68" s="287"/>
      <c r="P68" s="288"/>
    </row>
    <row r="69" spans="1:18" ht="15.95" customHeight="1">
      <c r="A69" s="287"/>
      <c r="B69" s="44"/>
      <c r="C69" s="289"/>
      <c r="D69" s="291"/>
      <c r="E69" s="291"/>
      <c r="F69" s="291"/>
      <c r="G69" s="291"/>
      <c r="H69" s="300"/>
      <c r="I69" s="308"/>
      <c r="J69" s="308"/>
      <c r="K69" s="308"/>
      <c r="L69" s="308"/>
      <c r="M69" s="308"/>
      <c r="N69" s="308"/>
      <c r="O69" s="287"/>
      <c r="P69" s="288"/>
    </row>
    <row r="70" spans="1:18" ht="15.95" customHeight="1">
      <c r="A70" s="165" t="str">
        <f>"2.16"</f>
        <v>2.16</v>
      </c>
      <c r="B70" s="44" t="s">
        <v>27802</v>
      </c>
      <c r="C70" s="495" t="s">
        <v>27803</v>
      </c>
      <c r="D70" s="495"/>
      <c r="E70" s="495"/>
      <c r="F70" s="495"/>
      <c r="G70" s="495"/>
      <c r="H70" s="495"/>
      <c r="I70" s="495"/>
      <c r="J70" s="495"/>
      <c r="K70" s="495"/>
      <c r="L70" s="495"/>
      <c r="M70" s="495"/>
      <c r="N70" s="495"/>
      <c r="O70" s="287" t="s">
        <v>45</v>
      </c>
      <c r="P70" s="288">
        <f>L72</f>
        <v>16</v>
      </c>
    </row>
    <row r="71" spans="1:18" ht="15.95" customHeight="1">
      <c r="A71" s="287"/>
      <c r="B71" s="44"/>
      <c r="C71" s="289"/>
      <c r="D71" s="291"/>
      <c r="E71" s="291"/>
      <c r="F71" s="291"/>
      <c r="G71" s="291"/>
      <c r="H71" s="300"/>
      <c r="I71" s="308"/>
      <c r="J71" s="308"/>
      <c r="K71" s="308"/>
      <c r="L71" s="308"/>
      <c r="M71" s="308"/>
      <c r="N71" s="308"/>
      <c r="O71" s="287"/>
      <c r="P71" s="288"/>
    </row>
    <row r="72" spans="1:18" ht="15.95" customHeight="1">
      <c r="A72" s="287"/>
      <c r="B72" s="44"/>
      <c r="C72" s="289"/>
      <c r="D72" s="291" t="s">
        <v>27769</v>
      </c>
      <c r="E72" s="291" t="s">
        <v>94</v>
      </c>
      <c r="F72" s="291">
        <v>2</v>
      </c>
      <c r="G72" s="291"/>
      <c r="H72" s="300"/>
      <c r="I72" s="308"/>
      <c r="J72" s="308"/>
      <c r="K72" s="308" t="s">
        <v>95</v>
      </c>
      <c r="L72" s="294">
        <f>8*2</f>
        <v>16</v>
      </c>
      <c r="M72" s="308"/>
      <c r="N72" s="308"/>
      <c r="O72" s="287"/>
      <c r="P72" s="288"/>
    </row>
    <row r="73" spans="1:18" ht="15.95" customHeight="1">
      <c r="A73" s="287"/>
      <c r="B73" s="44"/>
      <c r="C73" s="289"/>
      <c r="D73" s="291"/>
      <c r="E73" s="291"/>
      <c r="F73" s="291"/>
      <c r="G73" s="291"/>
      <c r="H73" s="300"/>
      <c r="I73" s="308"/>
      <c r="J73" s="308"/>
      <c r="K73" s="308"/>
      <c r="L73" s="294"/>
      <c r="M73" s="308"/>
      <c r="N73" s="308"/>
      <c r="O73" s="287"/>
      <c r="P73" s="288"/>
    </row>
    <row r="74" spans="1:18" ht="15.95" customHeight="1">
      <c r="A74" s="165" t="str">
        <f>"2.17"</f>
        <v>2.17</v>
      </c>
      <c r="B74" s="44" t="s">
        <v>3947</v>
      </c>
      <c r="C74" s="495" t="s">
        <v>28258</v>
      </c>
      <c r="D74" s="495"/>
      <c r="E74" s="495"/>
      <c r="F74" s="495"/>
      <c r="G74" s="495"/>
      <c r="H74" s="495"/>
      <c r="I74" s="495"/>
      <c r="J74" s="495"/>
      <c r="K74" s="495"/>
      <c r="L74" s="495"/>
      <c r="M74" s="495"/>
      <c r="N74" s="495"/>
      <c r="O74" s="287" t="s">
        <v>45</v>
      </c>
      <c r="P74" s="288">
        <f>L76</f>
        <v>4</v>
      </c>
    </row>
    <row r="75" spans="1:18" ht="15.95" customHeight="1">
      <c r="A75" s="287"/>
      <c r="B75" s="44"/>
      <c r="C75" s="289"/>
      <c r="D75" s="291"/>
      <c r="E75" s="291"/>
      <c r="F75" s="291"/>
      <c r="G75" s="291"/>
      <c r="H75" s="300"/>
      <c r="I75" s="308"/>
      <c r="J75" s="308"/>
      <c r="K75" s="308"/>
      <c r="L75" s="308"/>
      <c r="M75" s="308"/>
      <c r="N75" s="308"/>
      <c r="O75" s="287"/>
      <c r="P75" s="288"/>
    </row>
    <row r="76" spans="1:18" ht="15.95" customHeight="1">
      <c r="A76" s="287"/>
      <c r="B76" s="44"/>
      <c r="C76" s="289"/>
      <c r="D76" s="291" t="s">
        <v>28259</v>
      </c>
      <c r="E76" s="291" t="s">
        <v>94</v>
      </c>
      <c r="F76" s="291">
        <v>1</v>
      </c>
      <c r="G76" s="291"/>
      <c r="H76" s="300"/>
      <c r="I76" s="308"/>
      <c r="J76" s="308"/>
      <c r="K76" s="308" t="s">
        <v>95</v>
      </c>
      <c r="L76" s="294">
        <v>4</v>
      </c>
      <c r="M76" s="308"/>
      <c r="N76" s="308"/>
      <c r="O76" s="287"/>
      <c r="P76" s="288"/>
    </row>
    <row r="77" spans="1:18" ht="15.95" customHeight="1">
      <c r="A77" s="287"/>
      <c r="B77" s="44"/>
      <c r="C77" s="289"/>
      <c r="D77" s="291"/>
      <c r="E77" s="291"/>
      <c r="F77" s="291"/>
      <c r="G77" s="291"/>
      <c r="H77" s="300"/>
      <c r="I77" s="308"/>
      <c r="J77" s="308"/>
      <c r="K77" s="308"/>
      <c r="L77" s="294"/>
      <c r="M77" s="308"/>
      <c r="N77" s="308"/>
      <c r="O77" s="287"/>
      <c r="P77" s="288"/>
    </row>
    <row r="78" spans="1:18" ht="51.75" customHeight="1">
      <c r="A78" s="165" t="str">
        <f>"2.18"</f>
        <v>2.18</v>
      </c>
      <c r="B78" s="44" t="s">
        <v>33</v>
      </c>
      <c r="C78" s="495" t="s">
        <v>34</v>
      </c>
      <c r="D78" s="495"/>
      <c r="E78" s="495"/>
      <c r="F78" s="495"/>
      <c r="G78" s="495"/>
      <c r="H78" s="495"/>
      <c r="I78" s="495"/>
      <c r="J78" s="495"/>
      <c r="K78" s="495"/>
      <c r="L78" s="495"/>
      <c r="M78" s="495"/>
      <c r="N78" s="495"/>
      <c r="O78" s="287" t="s">
        <v>35</v>
      </c>
      <c r="P78" s="313">
        <f>L80</f>
        <v>938.25032258064516</v>
      </c>
    </row>
    <row r="79" spans="1:18" ht="46.5" customHeight="1">
      <c r="D79" s="289" t="s">
        <v>28292</v>
      </c>
      <c r="F79" s="44" t="s">
        <v>109</v>
      </c>
      <c r="H79" s="291" t="s">
        <v>110</v>
      </c>
      <c r="J79" s="44" t="s">
        <v>112</v>
      </c>
      <c r="P79" s="48"/>
    </row>
    <row r="80" spans="1:18" ht="15.95" customHeight="1">
      <c r="D80" s="314">
        <f>'SERVIÇOS PRELIM'!H26</f>
        <v>593349.50399999996</v>
      </c>
      <c r="E80" s="44" t="s">
        <v>94</v>
      </c>
      <c r="F80" s="315">
        <v>0.05</v>
      </c>
      <c r="G80" s="45" t="s">
        <v>95</v>
      </c>
      <c r="H80" s="316">
        <f>D80*0.05</f>
        <v>29667.475200000001</v>
      </c>
      <c r="I80" s="49" t="s">
        <v>111</v>
      </c>
      <c r="J80" s="314">
        <f>'SERVIÇOS PRELIM'!F26</f>
        <v>31.62</v>
      </c>
      <c r="K80" s="45" t="s">
        <v>95</v>
      </c>
      <c r="L80" s="317">
        <f>H80/J80</f>
        <v>938.25032258064516</v>
      </c>
      <c r="P80" s="48"/>
      <c r="R80" s="47"/>
    </row>
    <row r="81" spans="16:16" ht="15.95" customHeight="1">
      <c r="P81" s="48"/>
    </row>
  </sheetData>
  <mergeCells count="37">
    <mergeCell ref="C14:N14"/>
    <mergeCell ref="A2:P2"/>
    <mergeCell ref="A3:P3"/>
    <mergeCell ref="A4:P4"/>
    <mergeCell ref="A5:P5"/>
    <mergeCell ref="C6:N6"/>
    <mergeCell ref="A7:P7"/>
    <mergeCell ref="A8:P8"/>
    <mergeCell ref="C10:N10"/>
    <mergeCell ref="F35:H35"/>
    <mergeCell ref="C18:N18"/>
    <mergeCell ref="F19:H19"/>
    <mergeCell ref="C22:M22"/>
    <mergeCell ref="F23:H23"/>
    <mergeCell ref="C26:N26"/>
    <mergeCell ref="F27:H27"/>
    <mergeCell ref="F28:H28"/>
    <mergeCell ref="C30:N30"/>
    <mergeCell ref="F31:H31"/>
    <mergeCell ref="F32:H32"/>
    <mergeCell ref="C34:N34"/>
    <mergeCell ref="F36:H36"/>
    <mergeCell ref="B37:C37"/>
    <mergeCell ref="C38:N38"/>
    <mergeCell ref="F39:H39"/>
    <mergeCell ref="F40:H40"/>
    <mergeCell ref="B41:C41"/>
    <mergeCell ref="C42:N42"/>
    <mergeCell ref="C46:N46"/>
    <mergeCell ref="C50:N50"/>
    <mergeCell ref="C54:N54"/>
    <mergeCell ref="C70:N70"/>
    <mergeCell ref="C74:N74"/>
    <mergeCell ref="C78:N78"/>
    <mergeCell ref="C58:N58"/>
    <mergeCell ref="C62:N62"/>
    <mergeCell ref="C66:N66"/>
  </mergeCells>
  <pageMargins left="0.51181102362204722" right="0.31496062992125984" top="0.39370078740157483" bottom="0.39370078740157483" header="0.31496062992125984" footer="0.31496062992125984"/>
  <pageSetup paperSize="9" scale="66"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03"/>
  <sheetViews>
    <sheetView view="pageBreakPreview" topLeftCell="A318" zoomScale="70" zoomScaleNormal="77" zoomScaleSheetLayoutView="70" workbookViewId="0">
      <selection sqref="A1:G322"/>
    </sheetView>
  </sheetViews>
  <sheetFormatPr defaultColWidth="9.140625" defaultRowHeight="15"/>
  <cols>
    <col min="1" max="1" width="10" style="1" customWidth="1"/>
    <col min="2" max="2" width="18.28515625" style="1" customWidth="1"/>
    <col min="3" max="3" width="88.28515625" style="1" customWidth="1"/>
    <col min="4" max="4" width="11.28515625" style="1" customWidth="1"/>
    <col min="5" max="5" width="20.7109375" style="1" customWidth="1"/>
    <col min="6" max="6" width="19.7109375" style="1" customWidth="1"/>
    <col min="7" max="7" width="28.42578125" style="82" customWidth="1"/>
    <col min="8" max="8" width="11" style="1" customWidth="1"/>
    <col min="9" max="9" width="11.5703125" style="1" customWidth="1"/>
    <col min="10" max="10" width="15.7109375" style="1" customWidth="1"/>
    <col min="11" max="11" width="9.140625" style="1"/>
    <col min="12" max="12" width="14" style="1" bestFit="1" customWidth="1"/>
    <col min="13" max="14" width="9.140625" style="1"/>
    <col min="15" max="15" width="14.85546875" style="1" bestFit="1" customWidth="1"/>
    <col min="16" max="17" width="9.140625" style="1"/>
    <col min="18" max="18" width="13.28515625" style="1" customWidth="1"/>
    <col min="19" max="16384" width="9.140625" style="1"/>
  </cols>
  <sheetData>
    <row r="1" spans="1:18" ht="16.149999999999999" customHeight="1">
      <c r="A1" s="319"/>
      <c r="B1" s="320"/>
      <c r="C1" s="321"/>
      <c r="D1" s="473" t="str">
        <f>RESUMO!C1</f>
        <v xml:space="preserve">URBANISMO E DRENAGEM DAS COMUNIDADES ACÚRCIO TORRES, ALMIRANTE TAMANDARÉ, IATE CLUB E AVENIDA CELSO KELLY- NITERÓI - RJ </v>
      </c>
      <c r="E1" s="474"/>
      <c r="F1" s="474"/>
      <c r="G1" s="475"/>
    </row>
    <row r="2" spans="1:18" ht="15" customHeight="1">
      <c r="A2" s="2"/>
      <c r="C2" s="57"/>
      <c r="D2" s="476"/>
      <c r="E2" s="477"/>
      <c r="F2" s="477"/>
      <c r="G2" s="478"/>
    </row>
    <row r="3" spans="1:18" ht="16.149999999999999" customHeight="1">
      <c r="A3" s="2"/>
      <c r="C3" s="57"/>
      <c r="D3" s="476"/>
      <c r="E3" s="477"/>
      <c r="F3" s="477"/>
      <c r="G3" s="478"/>
    </row>
    <row r="4" spans="1:18" ht="13.9" customHeight="1" thickBot="1">
      <c r="A4" s="4"/>
      <c r="B4" s="58"/>
      <c r="C4" s="59"/>
      <c r="D4" s="479"/>
      <c r="E4" s="480"/>
      <c r="F4" s="480"/>
      <c r="G4" s="481"/>
    </row>
    <row r="5" spans="1:18" ht="31.15" customHeight="1" thickBot="1">
      <c r="A5" s="492"/>
      <c r="B5" s="493"/>
      <c r="C5" s="493"/>
      <c r="D5" s="493"/>
      <c r="E5" s="493"/>
      <c r="F5" s="494"/>
      <c r="G5" s="368" t="str">
        <f>RESUMO!F7</f>
        <v>I0 = Agosto/22</v>
      </c>
    </row>
    <row r="6" spans="1:18" ht="42" customHeight="1" thickBot="1">
      <c r="A6" s="41" t="s">
        <v>0</v>
      </c>
      <c r="B6" s="42" t="s">
        <v>5</v>
      </c>
      <c r="C6" s="42" t="s">
        <v>1</v>
      </c>
      <c r="D6" s="35" t="s">
        <v>6</v>
      </c>
      <c r="E6" s="35" t="s">
        <v>147</v>
      </c>
      <c r="F6" s="35" t="s">
        <v>146</v>
      </c>
      <c r="G6" s="36" t="s">
        <v>144</v>
      </c>
    </row>
    <row r="7" spans="1:18" ht="15" customHeight="1" thickBot="1">
      <c r="A7" s="529"/>
      <c r="B7" s="530"/>
      <c r="C7" s="530"/>
      <c r="D7" s="530"/>
      <c r="E7" s="530"/>
      <c r="F7" s="530"/>
      <c r="G7" s="530"/>
    </row>
    <row r="8" spans="1:18" ht="30.75" customHeight="1" thickBot="1">
      <c r="A8" s="428" t="s">
        <v>28293</v>
      </c>
      <c r="B8" s="429"/>
      <c r="C8" s="429"/>
      <c r="D8" s="429"/>
      <c r="E8" s="429"/>
      <c r="F8" s="429"/>
      <c r="G8" s="430"/>
      <c r="I8" s="61"/>
      <c r="J8" s="63"/>
      <c r="K8" s="65"/>
      <c r="L8" s="69"/>
      <c r="M8" s="70"/>
      <c r="N8" s="74"/>
      <c r="O8" s="80"/>
      <c r="P8" s="91"/>
      <c r="Q8" s="71"/>
      <c r="R8" s="68"/>
    </row>
    <row r="9" spans="1:18" ht="15" customHeight="1">
      <c r="A9" s="537"/>
      <c r="B9" s="538"/>
      <c r="C9" s="538"/>
      <c r="D9" s="538"/>
      <c r="E9" s="538"/>
      <c r="F9" s="538"/>
      <c r="G9" s="538"/>
    </row>
    <row r="10" spans="1:18" s="85" customFormat="1" ht="45.75" customHeight="1">
      <c r="A10" s="90">
        <v>3.1</v>
      </c>
      <c r="B10" s="94" t="s">
        <v>3213</v>
      </c>
      <c r="C10" s="117" t="s">
        <v>37</v>
      </c>
      <c r="D10" s="157" t="s">
        <v>36</v>
      </c>
      <c r="E10" s="158">
        <f>'MEMO-COMUNIDADES'!P10</f>
        <v>36.956000000000003</v>
      </c>
      <c r="F10" s="159">
        <f>VLOOKUP(B10,EMOP0822!$A$2:$B$27361,2,FALSE)</f>
        <v>316.27</v>
      </c>
      <c r="G10" s="143">
        <f t="shared" ref="G10:G35" si="0">E10*F10</f>
        <v>11688.074120000001</v>
      </c>
      <c r="H10" s="89"/>
      <c r="I10" s="87"/>
      <c r="J10" s="87"/>
      <c r="K10" s="417"/>
      <c r="L10" s="87"/>
      <c r="M10" s="87"/>
      <c r="N10" s="83"/>
      <c r="O10" s="84"/>
      <c r="P10" s="84"/>
      <c r="Q10" s="84"/>
      <c r="R10" s="84"/>
    </row>
    <row r="11" spans="1:18" s="85" customFormat="1" ht="57" customHeight="1">
      <c r="A11" s="90">
        <v>3.2</v>
      </c>
      <c r="B11" s="94" t="s">
        <v>2346</v>
      </c>
      <c r="C11" s="117" t="s">
        <v>28046</v>
      </c>
      <c r="D11" s="157" t="s">
        <v>36</v>
      </c>
      <c r="E11" s="158">
        <f>'MEMO-COMUNIDADES'!P16</f>
        <v>90.729000000000013</v>
      </c>
      <c r="F11" s="159">
        <f>VLOOKUP(B11,EMOP0822!$A$2:$B$27361,2,FALSE)</f>
        <v>27.85</v>
      </c>
      <c r="G11" s="120">
        <f t="shared" si="0"/>
        <v>2526.8026500000005</v>
      </c>
      <c r="H11" s="89"/>
      <c r="I11" s="87"/>
      <c r="J11" s="87"/>
      <c r="K11" s="417"/>
      <c r="L11" s="87"/>
      <c r="M11" s="87"/>
      <c r="N11" s="83"/>
      <c r="O11" s="84"/>
      <c r="P11" s="84"/>
      <c r="Q11" s="84"/>
      <c r="R11" s="84"/>
    </row>
    <row r="12" spans="1:18" s="85" customFormat="1" ht="43.5" customHeight="1">
      <c r="A12" s="90">
        <v>3.3</v>
      </c>
      <c r="B12" s="94" t="s">
        <v>2330</v>
      </c>
      <c r="C12" s="117" t="s">
        <v>28047</v>
      </c>
      <c r="D12" s="157" t="s">
        <v>36</v>
      </c>
      <c r="E12" s="158">
        <f>'MEMO-COMUNIDADES'!P20</f>
        <v>61.084833440302333</v>
      </c>
      <c r="F12" s="159">
        <f>VLOOKUP(B12,EMOP0822!$A$2:$B$27361,2,FALSE)</f>
        <v>14.04</v>
      </c>
      <c r="G12" s="143">
        <f t="shared" si="0"/>
        <v>857.63106150184467</v>
      </c>
      <c r="H12" s="89"/>
      <c r="I12" s="87"/>
      <c r="J12" s="87"/>
      <c r="K12" s="417"/>
      <c r="L12" s="87"/>
      <c r="M12" s="87"/>
      <c r="N12" s="83"/>
      <c r="O12" s="84"/>
      <c r="P12" s="84"/>
      <c r="Q12" s="84"/>
      <c r="R12" s="84"/>
    </row>
    <row r="13" spans="1:18" s="85" customFormat="1" ht="69" customHeight="1">
      <c r="A13" s="90">
        <v>3.4</v>
      </c>
      <c r="B13" s="94" t="s">
        <v>2119</v>
      </c>
      <c r="C13" s="117" t="s">
        <v>28048</v>
      </c>
      <c r="D13" s="157" t="s">
        <v>36</v>
      </c>
      <c r="E13" s="158">
        <f>'MEMO-COMUNIDADES'!P24</f>
        <v>21.33</v>
      </c>
      <c r="F13" s="159">
        <f>VLOOKUP(B13,EMOP0822!$A$2:$B$27361,2,FALSE)</f>
        <v>75.87</v>
      </c>
      <c r="G13" s="143">
        <f t="shared" si="0"/>
        <v>1618.3071</v>
      </c>
      <c r="H13" s="89"/>
      <c r="I13" s="87"/>
      <c r="J13" s="87"/>
      <c r="K13" s="417"/>
      <c r="L13" s="87"/>
      <c r="M13" s="87"/>
      <c r="N13" s="83"/>
      <c r="O13" s="84"/>
      <c r="P13" s="84"/>
      <c r="Q13" s="84"/>
      <c r="R13" s="84"/>
    </row>
    <row r="14" spans="1:18" s="85" customFormat="1" ht="43.5" customHeight="1">
      <c r="A14" s="90">
        <v>3.5</v>
      </c>
      <c r="B14" s="94" t="s">
        <v>2323</v>
      </c>
      <c r="C14" s="117" t="s">
        <v>28049</v>
      </c>
      <c r="D14" s="157" t="s">
        <v>36</v>
      </c>
      <c r="E14" s="158">
        <f>'MEMO-COMUNIDADES'!P28</f>
        <v>15.845442541099219</v>
      </c>
      <c r="F14" s="159">
        <f>VLOOKUP(B14,EMOP0822!$A$2:$B$27361,2,FALSE)</f>
        <v>37.93</v>
      </c>
      <c r="G14" s="120">
        <f t="shared" si="0"/>
        <v>601.01763558389337</v>
      </c>
      <c r="H14" s="89"/>
      <c r="I14" s="87"/>
      <c r="J14" s="87"/>
      <c r="K14" s="417"/>
      <c r="L14" s="87"/>
      <c r="M14" s="87"/>
      <c r="N14" s="83"/>
      <c r="O14" s="84"/>
      <c r="P14" s="84"/>
      <c r="Q14" s="84"/>
      <c r="R14" s="84"/>
    </row>
    <row r="15" spans="1:18" s="85" customFormat="1" ht="43.5" customHeight="1">
      <c r="A15" s="90">
        <v>3.6</v>
      </c>
      <c r="B15" s="94" t="s">
        <v>2334</v>
      </c>
      <c r="C15" s="117" t="s">
        <v>28050</v>
      </c>
      <c r="D15" s="157" t="s">
        <v>36</v>
      </c>
      <c r="E15" s="158">
        <f>'MEMO-COMUNIDADES'!P32</f>
        <v>30.199999999999996</v>
      </c>
      <c r="F15" s="159">
        <f>VLOOKUP(B15,EMOP0822!$A$2:$B$27361,2,FALSE)</f>
        <v>170.96</v>
      </c>
      <c r="G15" s="143">
        <f t="shared" si="0"/>
        <v>5162.9919999999993</v>
      </c>
      <c r="H15" s="89"/>
      <c r="I15" s="87"/>
      <c r="J15" s="87"/>
      <c r="K15" s="417"/>
      <c r="L15" s="87"/>
      <c r="M15" s="87"/>
      <c r="N15" s="83"/>
      <c r="O15" s="84"/>
      <c r="P15" s="84"/>
      <c r="Q15" s="84"/>
      <c r="R15" s="84"/>
    </row>
    <row r="16" spans="1:18" s="85" customFormat="1" ht="68.25" customHeight="1">
      <c r="A16" s="90">
        <v>3.7</v>
      </c>
      <c r="B16" s="94" t="s">
        <v>142</v>
      </c>
      <c r="C16" s="117" t="s">
        <v>70</v>
      </c>
      <c r="D16" s="157" t="s">
        <v>148</v>
      </c>
      <c r="E16" s="158">
        <f>'MEMO-COMUNIDADES'!P36</f>
        <v>15</v>
      </c>
      <c r="F16" s="159">
        <f>VLOOKUP(B16,EMOP0822!$A$2:$B$27361,2,FALSE)</f>
        <v>280.83</v>
      </c>
      <c r="G16" s="143">
        <f t="shared" ref="G16:G19" si="1">E16*F16</f>
        <v>4212.45</v>
      </c>
      <c r="H16" s="89"/>
      <c r="I16" s="87"/>
      <c r="J16" s="87"/>
      <c r="K16" s="417"/>
      <c r="L16" s="87"/>
      <c r="M16" s="87"/>
      <c r="N16" s="83"/>
      <c r="O16" s="84"/>
      <c r="P16" s="84"/>
      <c r="Q16" s="84"/>
      <c r="R16" s="84"/>
    </row>
    <row r="17" spans="1:18" s="85" customFormat="1" ht="68.25" customHeight="1">
      <c r="A17" s="90">
        <v>3.8</v>
      </c>
      <c r="B17" s="94" t="s">
        <v>132</v>
      </c>
      <c r="C17" s="117" t="s">
        <v>27514</v>
      </c>
      <c r="D17" s="157" t="s">
        <v>15</v>
      </c>
      <c r="E17" s="158">
        <f>'MEMO-COMUNIDADES'!P40</f>
        <v>369.56</v>
      </c>
      <c r="F17" s="159">
        <f>VLOOKUP(B17,EMOP0822!$A$2:$B$27361,2,FALSE)</f>
        <v>9.0299999999999994</v>
      </c>
      <c r="G17" s="143">
        <f t="shared" si="1"/>
        <v>3337.1268</v>
      </c>
      <c r="H17" s="89"/>
      <c r="I17" s="87"/>
      <c r="J17" s="87"/>
      <c r="K17" s="417"/>
      <c r="L17" s="87"/>
      <c r="M17" s="87"/>
      <c r="N17" s="83"/>
      <c r="O17" s="84"/>
      <c r="P17" s="84"/>
      <c r="Q17" s="84"/>
      <c r="R17" s="84"/>
    </row>
    <row r="18" spans="1:18" s="85" customFormat="1" ht="68.25" customHeight="1">
      <c r="A18" s="90">
        <v>3.9</v>
      </c>
      <c r="B18" s="94" t="s">
        <v>3038</v>
      </c>
      <c r="C18" s="117" t="s">
        <v>27533</v>
      </c>
      <c r="D18" s="157" t="s">
        <v>36</v>
      </c>
      <c r="E18" s="158">
        <f>'MEMO-COMUNIDADES'!P46</f>
        <v>110.86799999999999</v>
      </c>
      <c r="F18" s="159">
        <f>VLOOKUP(B18,EMOP0822!$A$2:$B$27361,2,FALSE)</f>
        <v>29.8</v>
      </c>
      <c r="G18" s="143">
        <f t="shared" si="1"/>
        <v>3303.8663999999999</v>
      </c>
      <c r="H18" s="89"/>
      <c r="I18" s="87"/>
      <c r="J18" s="87"/>
      <c r="K18" s="417"/>
      <c r="L18" s="87"/>
      <c r="M18" s="87"/>
      <c r="N18" s="83"/>
      <c r="O18" s="84"/>
      <c r="P18" s="84"/>
      <c r="Q18" s="84"/>
      <c r="R18" s="84"/>
    </row>
    <row r="19" spans="1:18" s="85" customFormat="1" ht="68.25" customHeight="1">
      <c r="A19" s="90">
        <v>3.1</v>
      </c>
      <c r="B19" s="94" t="s">
        <v>8323</v>
      </c>
      <c r="C19" s="117" t="s">
        <v>28051</v>
      </c>
      <c r="D19" s="157" t="s">
        <v>36</v>
      </c>
      <c r="E19" s="158">
        <f>'MEMO-COMUNIDADES'!P50</f>
        <v>36.956000000000003</v>
      </c>
      <c r="F19" s="159">
        <f>VLOOKUP(B19,EMOP0822!$A$2:$B$27361,2,FALSE)</f>
        <v>105.2</v>
      </c>
      <c r="G19" s="143">
        <f t="shared" si="1"/>
        <v>3887.7712000000006</v>
      </c>
      <c r="H19" s="89"/>
      <c r="I19" s="87"/>
      <c r="J19" s="87"/>
      <c r="K19" s="417"/>
      <c r="L19" s="87"/>
      <c r="M19" s="87"/>
      <c r="N19" s="83"/>
      <c r="O19" s="84"/>
      <c r="P19" s="84"/>
      <c r="Q19" s="84"/>
      <c r="R19" s="84"/>
    </row>
    <row r="20" spans="1:18" s="85" customFormat="1" ht="57" customHeight="1">
      <c r="A20" s="90">
        <v>3.11</v>
      </c>
      <c r="B20" s="94" t="s">
        <v>7499</v>
      </c>
      <c r="C20" s="117" t="s">
        <v>27481</v>
      </c>
      <c r="D20" s="157" t="s">
        <v>9</v>
      </c>
      <c r="E20" s="158">
        <f>'MEMO-COMUNIDADES'!P54</f>
        <v>86.609999999999985</v>
      </c>
      <c r="F20" s="159">
        <f>VLOOKUP(B20,EMOP0822!$A$2:$B$27361,2,FALSE)</f>
        <v>107.8</v>
      </c>
      <c r="G20" s="143">
        <f t="shared" si="0"/>
        <v>9336.5579999999973</v>
      </c>
      <c r="H20" s="89"/>
      <c r="I20" s="87"/>
      <c r="J20" s="87"/>
      <c r="K20" s="417"/>
      <c r="L20" s="87"/>
      <c r="M20" s="87"/>
      <c r="N20" s="83"/>
      <c r="O20" s="84"/>
      <c r="P20" s="84"/>
      <c r="Q20" s="84"/>
      <c r="R20" s="84"/>
    </row>
    <row r="21" spans="1:18" s="85" customFormat="1" ht="57" customHeight="1">
      <c r="A21" s="90">
        <v>3.12</v>
      </c>
      <c r="B21" s="94" t="s">
        <v>7503</v>
      </c>
      <c r="C21" s="337" t="s">
        <v>28170</v>
      </c>
      <c r="D21" s="157" t="s">
        <v>9</v>
      </c>
      <c r="E21" s="158">
        <f>'MEMO-COMUNIDADES'!P58</f>
        <v>38.799999999999997</v>
      </c>
      <c r="F21" s="159">
        <f>VLOOKUP(B21,EMOP0822!$A$2:$B$27361,2,FALSE)</f>
        <v>211.4</v>
      </c>
      <c r="G21" s="120">
        <f t="shared" si="0"/>
        <v>8202.32</v>
      </c>
      <c r="H21" s="89"/>
      <c r="I21" s="87"/>
      <c r="J21" s="87"/>
      <c r="K21" s="417"/>
      <c r="L21" s="87"/>
      <c r="M21" s="87"/>
      <c r="N21" s="83"/>
      <c r="O21" s="84"/>
      <c r="P21" s="84"/>
      <c r="Q21" s="84"/>
      <c r="R21" s="84"/>
    </row>
    <row r="22" spans="1:18" s="85" customFormat="1" ht="57" customHeight="1">
      <c r="A22" s="90">
        <v>3.13</v>
      </c>
      <c r="B22" s="94" t="s">
        <v>4233</v>
      </c>
      <c r="C22" s="117" t="s">
        <v>28052</v>
      </c>
      <c r="D22" s="157" t="s">
        <v>9</v>
      </c>
      <c r="E22" s="158">
        <f>'MEMO-COMUNIDADES'!P62</f>
        <v>125.40999999999998</v>
      </c>
      <c r="F22" s="159">
        <f>VLOOKUP(B22,EMOP0822!$A$2:$B$27361,2,FALSE)</f>
        <v>14.11</v>
      </c>
      <c r="G22" s="143">
        <f t="shared" si="0"/>
        <v>1769.5350999999996</v>
      </c>
      <c r="H22" s="89"/>
      <c r="I22" s="87"/>
      <c r="J22" s="87"/>
      <c r="K22" s="417"/>
      <c r="L22" s="87"/>
      <c r="M22" s="87"/>
      <c r="N22" s="83"/>
      <c r="O22" s="84"/>
      <c r="P22" s="84"/>
      <c r="Q22" s="84"/>
      <c r="R22" s="84"/>
    </row>
    <row r="23" spans="1:18" s="85" customFormat="1" ht="73.5" customHeight="1">
      <c r="A23" s="90">
        <v>3.14</v>
      </c>
      <c r="B23" s="94" t="s">
        <v>10521</v>
      </c>
      <c r="C23" s="117" t="s">
        <v>27511</v>
      </c>
      <c r="D23" s="157" t="s">
        <v>15</v>
      </c>
      <c r="E23" s="158">
        <f>'MEMO-COMUNIDADES'!P66</f>
        <v>11.52</v>
      </c>
      <c r="F23" s="159">
        <f>VLOOKUP(B23,EMOP0822!$A$2:$B$27361,2,FALSE)</f>
        <v>84.65</v>
      </c>
      <c r="G23" s="143">
        <f t="shared" si="0"/>
        <v>975.16800000000001</v>
      </c>
      <c r="H23" s="89"/>
      <c r="I23" s="87"/>
      <c r="J23" s="87"/>
      <c r="K23" s="417"/>
      <c r="L23" s="87"/>
      <c r="M23" s="87"/>
      <c r="N23" s="83"/>
      <c r="O23" s="84"/>
      <c r="P23" s="84"/>
      <c r="Q23" s="84"/>
      <c r="R23" s="84"/>
    </row>
    <row r="24" spans="1:18" s="85" customFormat="1" ht="48" customHeight="1">
      <c r="A24" s="90">
        <v>3.15</v>
      </c>
      <c r="B24" s="94" t="s">
        <v>10665</v>
      </c>
      <c r="C24" s="117" t="s">
        <v>83</v>
      </c>
      <c r="D24" s="157" t="s">
        <v>15</v>
      </c>
      <c r="E24" s="158">
        <f>'MEMO-COMUNIDADES'!P70</f>
        <v>23.04</v>
      </c>
      <c r="F24" s="159">
        <f>VLOOKUP(B24,EMOP0822!$A$2:$B$27361,2,FALSE)</f>
        <v>33.299999999999997</v>
      </c>
      <c r="G24" s="120">
        <f t="shared" si="0"/>
        <v>767.23199999999986</v>
      </c>
      <c r="H24" s="89"/>
      <c r="I24" s="87"/>
      <c r="J24" s="87"/>
      <c r="K24" s="417"/>
      <c r="L24" s="87"/>
      <c r="M24" s="87"/>
      <c r="N24" s="83"/>
      <c r="O24" s="84"/>
      <c r="P24" s="84"/>
      <c r="Q24" s="84"/>
      <c r="R24" s="84"/>
    </row>
    <row r="25" spans="1:18" s="85" customFormat="1" ht="57" customHeight="1">
      <c r="A25" s="90">
        <v>3.16</v>
      </c>
      <c r="B25" s="94" t="s">
        <v>4813</v>
      </c>
      <c r="C25" s="117" t="s">
        <v>27513</v>
      </c>
      <c r="D25" s="157" t="s">
        <v>15</v>
      </c>
      <c r="E25" s="158">
        <f>'MEMO-COMUNIDADES'!P74</f>
        <v>30.295000000000005</v>
      </c>
      <c r="F25" s="159">
        <f>VLOOKUP(B25,EMOP0822!$A$2:$B$27361,2,FALSE)</f>
        <v>918.56</v>
      </c>
      <c r="G25" s="143">
        <f t="shared" si="0"/>
        <v>27827.775200000004</v>
      </c>
      <c r="H25" s="89"/>
      <c r="I25" s="87"/>
      <c r="J25" s="87"/>
      <c r="K25" s="417"/>
      <c r="L25" s="87"/>
      <c r="M25" s="87"/>
      <c r="N25" s="83"/>
      <c r="O25" s="84"/>
      <c r="P25" s="84"/>
      <c r="Q25" s="84"/>
      <c r="R25" s="84"/>
    </row>
    <row r="26" spans="1:18" s="85" customFormat="1" ht="57" customHeight="1">
      <c r="A26" s="90">
        <v>3.17</v>
      </c>
      <c r="B26" s="94" t="s">
        <v>123</v>
      </c>
      <c r="C26" s="117" t="s">
        <v>27477</v>
      </c>
      <c r="D26" s="157" t="s">
        <v>148</v>
      </c>
      <c r="E26" s="158">
        <f>'MEMO-COMUNIDADES'!P78</f>
        <v>47</v>
      </c>
      <c r="F26" s="159">
        <f>VLOOKUP(B26,EMOP0822!$A$2:$B$27361,2,FALSE)</f>
        <v>446.68</v>
      </c>
      <c r="G26" s="143">
        <f t="shared" si="0"/>
        <v>20993.96</v>
      </c>
      <c r="H26" s="89"/>
      <c r="I26" s="87"/>
      <c r="J26" s="87"/>
      <c r="K26" s="417"/>
      <c r="L26" s="87"/>
      <c r="M26" s="87"/>
      <c r="N26" s="83"/>
      <c r="O26" s="84"/>
      <c r="P26" s="84"/>
      <c r="Q26" s="84"/>
      <c r="R26" s="84"/>
    </row>
    <row r="27" spans="1:18" s="85" customFormat="1" ht="108.75" customHeight="1">
      <c r="A27" s="90">
        <v>3.18</v>
      </c>
      <c r="B27" s="94" t="s">
        <v>8347</v>
      </c>
      <c r="C27" s="95" t="s">
        <v>74</v>
      </c>
      <c r="D27" s="157" t="s">
        <v>15</v>
      </c>
      <c r="E27" s="158">
        <f>'MEMO-COMUNIDADES'!P82</f>
        <v>283.5</v>
      </c>
      <c r="F27" s="159">
        <f>VLOOKUP(B27,EMOP0822!$A$2:$B$27361,2,FALSE)</f>
        <v>96.24</v>
      </c>
      <c r="G27" s="143">
        <f t="shared" si="0"/>
        <v>27284.039999999997</v>
      </c>
      <c r="H27" s="89"/>
      <c r="I27" s="87"/>
      <c r="J27" s="87"/>
      <c r="K27" s="417"/>
      <c r="L27" s="87"/>
      <c r="M27" s="87"/>
      <c r="N27" s="83"/>
      <c r="O27" s="84"/>
      <c r="P27" s="84"/>
      <c r="Q27" s="84"/>
      <c r="R27" s="84"/>
    </row>
    <row r="28" spans="1:18" ht="105" customHeight="1">
      <c r="A28" s="90">
        <v>3.19</v>
      </c>
      <c r="B28" s="94" t="s">
        <v>8355</v>
      </c>
      <c r="C28" s="95" t="s">
        <v>76</v>
      </c>
      <c r="D28" s="157" t="s">
        <v>15</v>
      </c>
      <c r="E28" s="158">
        <f>18.49+26.4+41.17</f>
        <v>86.06</v>
      </c>
      <c r="F28" s="159">
        <f>VLOOKUP(B28,EMOP0822!$A$2:$B$27361,2,FALSE)</f>
        <v>109.48</v>
      </c>
      <c r="G28" s="143">
        <f t="shared" si="0"/>
        <v>9421.8487999999998</v>
      </c>
      <c r="H28" s="89"/>
      <c r="I28" s="87"/>
      <c r="J28" s="87"/>
      <c r="K28" s="417"/>
      <c r="L28" s="72"/>
      <c r="M28" s="72"/>
      <c r="N28" s="79"/>
      <c r="O28" s="52"/>
      <c r="P28" s="84"/>
      <c r="Q28" s="52"/>
      <c r="R28" s="84"/>
    </row>
    <row r="29" spans="1:18" ht="105" customHeight="1">
      <c r="A29" s="90">
        <v>3.2</v>
      </c>
      <c r="B29" s="215" t="s">
        <v>8149</v>
      </c>
      <c r="C29" s="337" t="s">
        <v>28062</v>
      </c>
      <c r="D29" s="335" t="s">
        <v>36</v>
      </c>
      <c r="E29" s="204">
        <f>'MEMO-COMUNIDADES'!P90</f>
        <v>29.564800000000002</v>
      </c>
      <c r="F29" s="159">
        <f>VLOOKUP(B29,EMOP0822!$A$2:$B$27361,2,FALSE)</f>
        <v>142.52000000000001</v>
      </c>
      <c r="G29" s="143">
        <f t="shared" si="0"/>
        <v>4213.5752960000009</v>
      </c>
      <c r="H29" s="89"/>
      <c r="I29" s="87"/>
      <c r="J29" s="87"/>
      <c r="K29" s="417"/>
      <c r="L29" s="72"/>
      <c r="M29" s="72"/>
      <c r="N29" s="79"/>
      <c r="O29" s="52"/>
      <c r="P29" s="84"/>
      <c r="Q29" s="52"/>
      <c r="R29" s="84"/>
    </row>
    <row r="30" spans="1:18" ht="84.75" customHeight="1">
      <c r="A30" s="90">
        <v>3.21</v>
      </c>
      <c r="B30" s="94" t="s">
        <v>135</v>
      </c>
      <c r="C30" s="95" t="s">
        <v>136</v>
      </c>
      <c r="D30" s="157" t="s">
        <v>9</v>
      </c>
      <c r="E30" s="158">
        <f>'MEMO-COMUNIDADES'!P95</f>
        <v>10</v>
      </c>
      <c r="F30" s="159">
        <f>VLOOKUP(B30,EMOP0822!$A$2:$B$27361,2,FALSE)</f>
        <v>10.75</v>
      </c>
      <c r="G30" s="143">
        <f t="shared" si="0"/>
        <v>107.5</v>
      </c>
      <c r="H30" s="89"/>
      <c r="I30" s="87"/>
      <c r="J30" s="87"/>
      <c r="K30" s="417"/>
      <c r="L30" s="72"/>
      <c r="M30" s="72"/>
      <c r="N30" s="79"/>
      <c r="O30" s="52"/>
      <c r="P30" s="84"/>
      <c r="Q30" s="52"/>
      <c r="R30" s="84"/>
    </row>
    <row r="31" spans="1:18" ht="33" customHeight="1">
      <c r="A31" s="90">
        <v>3.22</v>
      </c>
      <c r="B31" s="94" t="s">
        <v>8227</v>
      </c>
      <c r="C31" s="95" t="s">
        <v>80</v>
      </c>
      <c r="D31" s="157" t="s">
        <v>9</v>
      </c>
      <c r="E31" s="158">
        <f>'MEMO-COMUNIDADES'!P99</f>
        <v>27.1</v>
      </c>
      <c r="F31" s="159">
        <f>VLOOKUP(B31,EMOP0822!$A$2:$B$27361,2,FALSE)</f>
        <v>46.24</v>
      </c>
      <c r="G31" s="143">
        <f t="shared" si="0"/>
        <v>1253.104</v>
      </c>
      <c r="H31" s="89"/>
      <c r="I31" s="87"/>
      <c r="J31" s="87"/>
      <c r="K31" s="417"/>
      <c r="L31" s="72"/>
      <c r="M31" s="72"/>
      <c r="N31" s="79"/>
      <c r="O31" s="52"/>
      <c r="P31" s="84"/>
      <c r="Q31" s="52"/>
      <c r="R31" s="84"/>
    </row>
    <row r="32" spans="1:18" s="85" customFormat="1" ht="48" customHeight="1">
      <c r="A32" s="90">
        <v>3.23</v>
      </c>
      <c r="B32" s="215" t="s">
        <v>8805</v>
      </c>
      <c r="C32" s="334" t="s">
        <v>27669</v>
      </c>
      <c r="D32" s="335" t="s">
        <v>148</v>
      </c>
      <c r="E32" s="336">
        <f>'MEMO-COMUNIDADES'!P103</f>
        <v>3</v>
      </c>
      <c r="F32" s="159">
        <f>VLOOKUP(B32,EMOP0822!$A$2:$B$27361,2,FALSE)</f>
        <v>598.25</v>
      </c>
      <c r="G32" s="143">
        <f t="shared" si="0"/>
        <v>1794.75</v>
      </c>
      <c r="H32" s="89"/>
      <c r="I32" s="87"/>
      <c r="J32" s="87"/>
      <c r="K32" s="417"/>
      <c r="L32" s="87"/>
      <c r="M32" s="87"/>
      <c r="N32" s="83"/>
      <c r="O32" s="84"/>
      <c r="P32" s="84"/>
      <c r="Q32" s="84"/>
      <c r="R32" s="84"/>
    </row>
    <row r="33" spans="1:18" s="85" customFormat="1" ht="48" customHeight="1">
      <c r="A33" s="90">
        <v>3.24</v>
      </c>
      <c r="B33" s="94" t="s">
        <v>8533</v>
      </c>
      <c r="C33" s="117" t="s">
        <v>85</v>
      </c>
      <c r="D33" s="157" t="s">
        <v>148</v>
      </c>
      <c r="E33" s="158">
        <f>'MEMO-COMUNIDADES'!P107</f>
        <v>2</v>
      </c>
      <c r="F33" s="159">
        <f>VLOOKUP(B33,EMOP0822!$A$2:$B$27361,2,FALSE)</f>
        <v>62.7</v>
      </c>
      <c r="G33" s="143">
        <f t="shared" si="0"/>
        <v>125.4</v>
      </c>
      <c r="H33" s="89"/>
      <c r="I33" s="87"/>
      <c r="J33" s="87"/>
      <c r="K33" s="417"/>
      <c r="L33" s="87"/>
      <c r="M33" s="87"/>
      <c r="N33" s="83"/>
      <c r="O33" s="84"/>
      <c r="P33" s="84"/>
      <c r="Q33" s="84"/>
      <c r="R33" s="84"/>
    </row>
    <row r="34" spans="1:18" s="85" customFormat="1" ht="180.75" customHeight="1">
      <c r="A34" s="90">
        <v>3.25</v>
      </c>
      <c r="B34" s="94" t="s">
        <v>8565</v>
      </c>
      <c r="C34" s="117" t="s">
        <v>27516</v>
      </c>
      <c r="D34" s="157" t="s">
        <v>148</v>
      </c>
      <c r="E34" s="158">
        <v>2</v>
      </c>
      <c r="F34" s="159">
        <f>VLOOKUP(B34,EMOP0822!$A$2:$B$27361,2,FALSE)</f>
        <v>3</v>
      </c>
      <c r="G34" s="143">
        <f t="shared" si="0"/>
        <v>6</v>
      </c>
      <c r="H34" s="89"/>
      <c r="I34" s="87"/>
      <c r="J34" s="87"/>
      <c r="K34" s="417"/>
      <c r="L34" s="87"/>
      <c r="M34" s="87"/>
      <c r="N34" s="83"/>
      <c r="O34" s="84"/>
      <c r="P34" s="84"/>
      <c r="Q34" s="84"/>
      <c r="R34" s="84"/>
    </row>
    <row r="35" spans="1:18" s="85" customFormat="1" ht="42.75" customHeight="1">
      <c r="A35" s="90">
        <v>3.26</v>
      </c>
      <c r="B35" s="94" t="s">
        <v>8599</v>
      </c>
      <c r="C35" s="117" t="s">
        <v>27518</v>
      </c>
      <c r="D35" s="157" t="s">
        <v>148</v>
      </c>
      <c r="E35" s="158">
        <v>2</v>
      </c>
      <c r="F35" s="159">
        <f>VLOOKUP(B35,EMOP0822!$A$2:$B$27361,2,FALSE)</f>
        <v>609</v>
      </c>
      <c r="G35" s="143">
        <f t="shared" si="0"/>
        <v>1218</v>
      </c>
      <c r="H35" s="89"/>
      <c r="I35" s="87"/>
      <c r="J35" s="87"/>
      <c r="K35" s="417"/>
      <c r="L35" s="87"/>
      <c r="M35" s="87"/>
      <c r="N35" s="83"/>
      <c r="O35" s="84"/>
      <c r="P35" s="84"/>
      <c r="Q35" s="84"/>
      <c r="R35" s="84"/>
    </row>
    <row r="36" spans="1:18" s="85" customFormat="1" ht="15" customHeight="1">
      <c r="A36" s="564"/>
      <c r="B36" s="565"/>
      <c r="C36" s="565"/>
      <c r="D36" s="566"/>
      <c r="E36" s="566"/>
      <c r="F36" s="566"/>
      <c r="G36" s="567"/>
      <c r="H36" s="89" t="str">
        <f t="shared" ref="H36:H37" si="2">REPLACE(B36,14,1,"")</f>
        <v/>
      </c>
      <c r="I36" s="87"/>
      <c r="J36" s="87"/>
      <c r="K36" s="417"/>
      <c r="L36" s="87"/>
      <c r="M36" s="87"/>
      <c r="N36" s="83"/>
      <c r="O36" s="84"/>
      <c r="P36" s="84"/>
      <c r="Q36" s="84"/>
      <c r="R36" s="84"/>
    </row>
    <row r="37" spans="1:18" s="85" customFormat="1" ht="36" customHeight="1">
      <c r="A37" s="552"/>
      <c r="B37" s="553"/>
      <c r="C37" s="554"/>
      <c r="D37" s="568" t="s">
        <v>28502</v>
      </c>
      <c r="E37" s="569"/>
      <c r="F37" s="570"/>
      <c r="G37" s="141">
        <f>SUM(G10:G35)</f>
        <v>152492.80536308573</v>
      </c>
      <c r="H37" s="89" t="str">
        <f t="shared" si="2"/>
        <v/>
      </c>
      <c r="I37" s="87"/>
      <c r="J37" s="87"/>
      <c r="K37" s="417"/>
      <c r="L37" s="87"/>
      <c r="M37" s="87"/>
      <c r="N37" s="83"/>
      <c r="O37" s="84"/>
      <c r="P37" s="84"/>
      <c r="Q37" s="84"/>
      <c r="R37" s="84"/>
    </row>
    <row r="38" spans="1:18" s="85" customFormat="1" ht="15" customHeight="1">
      <c r="A38" s="560"/>
      <c r="B38" s="561"/>
      <c r="C38" s="561"/>
      <c r="D38" s="562"/>
      <c r="E38" s="562"/>
      <c r="F38" s="562"/>
      <c r="G38" s="563"/>
      <c r="H38" s="86"/>
      <c r="I38" s="87"/>
      <c r="J38" s="87"/>
      <c r="K38" s="417"/>
      <c r="L38" s="87"/>
      <c r="M38" s="87"/>
      <c r="N38" s="83"/>
      <c r="O38" s="84"/>
      <c r="P38" s="84"/>
      <c r="Q38" s="84"/>
      <c r="R38" s="84"/>
    </row>
    <row r="39" spans="1:18" s="85" customFormat="1" ht="30.75" customHeight="1" thickBot="1">
      <c r="A39" s="535" t="s">
        <v>28294</v>
      </c>
      <c r="B39" s="536"/>
      <c r="C39" s="536"/>
      <c r="D39" s="536"/>
      <c r="E39" s="536"/>
      <c r="F39" s="536"/>
      <c r="G39" s="536"/>
      <c r="H39" s="86"/>
      <c r="I39" s="87"/>
      <c r="J39" s="87"/>
      <c r="K39" s="417"/>
      <c r="L39" s="87"/>
      <c r="M39" s="87"/>
      <c r="N39" s="83"/>
      <c r="O39" s="84"/>
      <c r="P39" s="84"/>
      <c r="Q39" s="84"/>
      <c r="R39" s="84"/>
    </row>
    <row r="40" spans="1:18" s="85" customFormat="1" ht="16.5" customHeight="1">
      <c r="A40" s="557"/>
      <c r="B40" s="558"/>
      <c r="C40" s="558"/>
      <c r="D40" s="558"/>
      <c r="E40" s="558"/>
      <c r="F40" s="558"/>
      <c r="G40" s="559"/>
      <c r="H40" s="86"/>
      <c r="I40" s="87"/>
      <c r="J40" s="87"/>
      <c r="K40" s="417"/>
      <c r="L40" s="87"/>
      <c r="M40" s="87"/>
      <c r="N40" s="83"/>
      <c r="O40" s="84"/>
      <c r="P40" s="84"/>
      <c r="Q40" s="84"/>
      <c r="R40" s="84"/>
    </row>
    <row r="41" spans="1:18" s="85" customFormat="1" ht="31.5" customHeight="1" thickBot="1">
      <c r="A41" s="535" t="s">
        <v>28295</v>
      </c>
      <c r="B41" s="536"/>
      <c r="C41" s="536"/>
      <c r="D41" s="536"/>
      <c r="E41" s="536"/>
      <c r="F41" s="536"/>
      <c r="G41" s="536"/>
      <c r="H41" s="86"/>
      <c r="I41" s="87"/>
      <c r="J41" s="87"/>
      <c r="K41" s="417"/>
      <c r="L41" s="87"/>
      <c r="M41" s="87"/>
      <c r="N41" s="83"/>
      <c r="O41" s="84"/>
      <c r="P41" s="84"/>
      <c r="Q41" s="84"/>
      <c r="R41" s="84"/>
    </row>
    <row r="42" spans="1:18" s="85" customFormat="1" ht="16.5" customHeight="1">
      <c r="A42" s="557"/>
      <c r="B42" s="558"/>
      <c r="C42" s="558"/>
      <c r="D42" s="558"/>
      <c r="E42" s="558"/>
      <c r="F42" s="558"/>
      <c r="G42" s="559"/>
      <c r="H42" s="86"/>
      <c r="I42" s="87"/>
      <c r="J42" s="87"/>
      <c r="K42" s="417"/>
      <c r="L42" s="87"/>
      <c r="M42" s="87"/>
      <c r="N42" s="83"/>
      <c r="O42" s="84"/>
      <c r="P42" s="84"/>
      <c r="Q42" s="84"/>
      <c r="R42" s="84"/>
    </row>
    <row r="43" spans="1:18" s="85" customFormat="1" ht="49.5" customHeight="1">
      <c r="A43" s="90" t="s">
        <v>28081</v>
      </c>
      <c r="B43" s="94" t="s">
        <v>3213</v>
      </c>
      <c r="C43" s="117" t="s">
        <v>37</v>
      </c>
      <c r="D43" s="157" t="s">
        <v>36</v>
      </c>
      <c r="E43" s="162">
        <f>'MEMO-COMUNIDADES'!P124</f>
        <v>54.552</v>
      </c>
      <c r="F43" s="159">
        <f>VLOOKUP(B43,EMOP0822!$A$2:$B$27361,2,FALSE)</f>
        <v>316.27</v>
      </c>
      <c r="G43" s="159">
        <f>E43*F43</f>
        <v>17253.161039999999</v>
      </c>
      <c r="H43" s="86"/>
      <c r="I43" s="87"/>
      <c r="J43" s="87"/>
      <c r="K43" s="417"/>
      <c r="L43" s="87"/>
      <c r="M43" s="87"/>
      <c r="N43" s="83"/>
      <c r="O43" s="84"/>
      <c r="P43" s="84"/>
      <c r="Q43" s="84"/>
      <c r="R43" s="84"/>
    </row>
    <row r="44" spans="1:18" s="85" customFormat="1" ht="71.25" customHeight="1">
      <c r="A44" s="90" t="s">
        <v>28082</v>
      </c>
      <c r="B44" s="94" t="s">
        <v>142</v>
      </c>
      <c r="C44" s="117" t="s">
        <v>70</v>
      </c>
      <c r="D44" s="157" t="s">
        <v>67</v>
      </c>
      <c r="E44" s="158">
        <f>'MEMO-COMUNIDADES'!P129</f>
        <v>11</v>
      </c>
      <c r="F44" s="159">
        <f>VLOOKUP(B44,EMOP0822!$A$2:$B$27361,2,FALSE)</f>
        <v>280.83</v>
      </c>
      <c r="G44" s="155">
        <f t="shared" ref="G44:G71" si="3">E44*F44</f>
        <v>3089.1299999999997</v>
      </c>
      <c r="H44" s="86"/>
      <c r="I44" s="87"/>
      <c r="J44" s="87"/>
      <c r="K44" s="417"/>
      <c r="L44" s="87"/>
      <c r="M44" s="87"/>
      <c r="N44" s="83"/>
      <c r="O44" s="84"/>
      <c r="P44" s="84"/>
      <c r="Q44" s="84"/>
      <c r="R44" s="84"/>
    </row>
    <row r="45" spans="1:18" s="85" customFormat="1" ht="46.5" customHeight="1">
      <c r="A45" s="90" t="s">
        <v>28083</v>
      </c>
      <c r="B45" s="94" t="s">
        <v>132</v>
      </c>
      <c r="C45" s="117" t="s">
        <v>27514</v>
      </c>
      <c r="D45" s="157" t="s">
        <v>15</v>
      </c>
      <c r="E45" s="158">
        <f>'MEMO-COMUNIDADES'!P134</f>
        <v>545.52</v>
      </c>
      <c r="F45" s="159">
        <f>VLOOKUP(B45,EMOP0822!$A$2:$B$27361,2,FALSE)</f>
        <v>9.0299999999999994</v>
      </c>
      <c r="G45" s="155">
        <f t="shared" si="3"/>
        <v>4926.0455999999995</v>
      </c>
      <c r="H45" s="86"/>
      <c r="I45" s="87"/>
      <c r="J45" s="87"/>
      <c r="K45" s="417"/>
      <c r="L45" s="87"/>
      <c r="M45" s="87"/>
      <c r="N45" s="83"/>
      <c r="O45" s="84"/>
      <c r="P45" s="84"/>
      <c r="Q45" s="84"/>
      <c r="R45" s="84"/>
    </row>
    <row r="46" spans="1:18" s="85" customFormat="1" ht="40.5" customHeight="1">
      <c r="A46" s="90" t="s">
        <v>28084</v>
      </c>
      <c r="B46" s="94" t="s">
        <v>3038</v>
      </c>
      <c r="C46" s="117" t="s">
        <v>27533</v>
      </c>
      <c r="D46" s="157" t="s">
        <v>36</v>
      </c>
      <c r="E46" s="158">
        <f>'MEMO-COMUNIDADES'!P138</f>
        <v>54.552</v>
      </c>
      <c r="F46" s="159">
        <f>VLOOKUP(B46,EMOP0822!$A$2:$B$27361,2,FALSE)</f>
        <v>29.8</v>
      </c>
      <c r="G46" s="155">
        <f t="shared" si="3"/>
        <v>1625.6496</v>
      </c>
      <c r="H46" s="86"/>
      <c r="I46" s="87"/>
      <c r="J46" s="87"/>
      <c r="K46" s="417"/>
      <c r="L46" s="87"/>
      <c r="M46" s="87"/>
      <c r="N46" s="83"/>
      <c r="O46" s="84"/>
      <c r="P46" s="84"/>
      <c r="Q46" s="84"/>
      <c r="R46" s="84"/>
    </row>
    <row r="47" spans="1:18" s="85" customFormat="1" ht="40.5" customHeight="1">
      <c r="A47" s="90" t="s">
        <v>28085</v>
      </c>
      <c r="B47" s="94" t="s">
        <v>8323</v>
      </c>
      <c r="C47" s="117" t="s">
        <v>28051</v>
      </c>
      <c r="D47" s="157" t="s">
        <v>36</v>
      </c>
      <c r="E47" s="158">
        <f>'MEMO-COMUNIDADES'!P142</f>
        <v>54.552</v>
      </c>
      <c r="F47" s="159">
        <f>VLOOKUP(B47,EMOP0822!$A$2:$B$27361,2,FALSE)</f>
        <v>105.2</v>
      </c>
      <c r="G47" s="155">
        <f t="shared" si="3"/>
        <v>5738.8703999999998</v>
      </c>
      <c r="H47" s="86"/>
      <c r="I47" s="87"/>
      <c r="J47" s="87"/>
      <c r="K47" s="417"/>
      <c r="L47" s="87"/>
      <c r="M47" s="87"/>
      <c r="N47" s="83"/>
      <c r="O47" s="84"/>
      <c r="P47" s="84"/>
      <c r="Q47" s="84"/>
      <c r="R47" s="84"/>
    </row>
    <row r="48" spans="1:18" s="85" customFormat="1" ht="104.25" customHeight="1">
      <c r="A48" s="90" t="s">
        <v>28086</v>
      </c>
      <c r="B48" s="94" t="s">
        <v>8347</v>
      </c>
      <c r="C48" s="117" t="s">
        <v>74</v>
      </c>
      <c r="D48" s="157" t="s">
        <v>15</v>
      </c>
      <c r="E48" s="158">
        <f>'MEMO-COMUNIDADES'!P146</f>
        <v>201</v>
      </c>
      <c r="F48" s="159">
        <f>VLOOKUP(B48,EMOP0822!$A$2:$B$27361,2,FALSE)</f>
        <v>96.24</v>
      </c>
      <c r="G48" s="155">
        <f t="shared" si="3"/>
        <v>19344.239999999998</v>
      </c>
      <c r="H48" s="86"/>
      <c r="I48" s="87"/>
      <c r="J48" s="87"/>
      <c r="K48" s="417"/>
      <c r="L48" s="87"/>
      <c r="M48" s="87"/>
      <c r="N48" s="83"/>
      <c r="O48" s="84"/>
      <c r="P48" s="84"/>
      <c r="Q48" s="84"/>
      <c r="R48" s="84"/>
    </row>
    <row r="49" spans="1:18" s="85" customFormat="1" ht="111.75" customHeight="1">
      <c r="A49" s="90" t="s">
        <v>28087</v>
      </c>
      <c r="B49" s="94" t="s">
        <v>8355</v>
      </c>
      <c r="C49" s="117" t="s">
        <v>76</v>
      </c>
      <c r="D49" s="157" t="s">
        <v>15</v>
      </c>
      <c r="E49" s="158">
        <f>'MEMO-COMUNIDADES'!P150</f>
        <v>31.799999999999997</v>
      </c>
      <c r="F49" s="159">
        <f>VLOOKUP(B49,EMOP0822!$A$2:$B$27361,2,FALSE)</f>
        <v>109.48</v>
      </c>
      <c r="G49" s="155">
        <f t="shared" si="3"/>
        <v>3481.4639999999999</v>
      </c>
      <c r="H49" s="86"/>
      <c r="I49" s="87"/>
      <c r="J49" s="87"/>
      <c r="K49" s="417"/>
      <c r="L49" s="87"/>
      <c r="M49" s="87"/>
      <c r="N49" s="83"/>
      <c r="O49" s="84"/>
      <c r="P49" s="84"/>
      <c r="Q49" s="84"/>
      <c r="R49" s="84"/>
    </row>
    <row r="50" spans="1:18" s="85" customFormat="1" ht="111.75" customHeight="1">
      <c r="A50" s="90" t="s">
        <v>28088</v>
      </c>
      <c r="B50" s="94" t="s">
        <v>8149</v>
      </c>
      <c r="C50" s="117" t="s">
        <v>28063</v>
      </c>
      <c r="D50" s="157" t="s">
        <v>36</v>
      </c>
      <c r="E50" s="158">
        <f>'MEMO-COMUNIDADES'!P154</f>
        <v>18.624000000000002</v>
      </c>
      <c r="F50" s="159">
        <f>VLOOKUP(B50,EMOP0822!$A$2:$B$27361,2,FALSE)</f>
        <v>142.52000000000001</v>
      </c>
      <c r="G50" s="155">
        <f t="shared" si="3"/>
        <v>2654.2924800000005</v>
      </c>
      <c r="H50" s="86"/>
      <c r="I50" s="87"/>
      <c r="J50" s="87"/>
      <c r="K50" s="417"/>
      <c r="L50" s="87"/>
      <c r="M50" s="87"/>
      <c r="N50" s="83"/>
      <c r="O50" s="84"/>
      <c r="P50" s="84"/>
      <c r="Q50" s="84"/>
      <c r="R50" s="84"/>
    </row>
    <row r="51" spans="1:18" s="85" customFormat="1" ht="41.25" customHeight="1">
      <c r="A51" s="90" t="s">
        <v>28089</v>
      </c>
      <c r="B51" s="94" t="s">
        <v>8227</v>
      </c>
      <c r="C51" s="117" t="s">
        <v>80</v>
      </c>
      <c r="D51" s="157" t="s">
        <v>9</v>
      </c>
      <c r="E51" s="158">
        <f>'MEMO-COMUNIDADES'!P158</f>
        <v>12</v>
      </c>
      <c r="F51" s="159">
        <f>VLOOKUP(B51,EMOP0822!$A$2:$B$27361,2,FALSE)</f>
        <v>46.24</v>
      </c>
      <c r="G51" s="155">
        <f t="shared" si="3"/>
        <v>554.88</v>
      </c>
      <c r="H51" s="86"/>
      <c r="I51" s="87"/>
      <c r="J51" s="87"/>
      <c r="K51" s="417"/>
      <c r="L51" s="87"/>
      <c r="M51" s="87"/>
      <c r="N51" s="83"/>
      <c r="O51" s="84"/>
      <c r="P51" s="84"/>
      <c r="Q51" s="84"/>
      <c r="R51" s="84"/>
    </row>
    <row r="52" spans="1:18" s="85" customFormat="1" ht="55.5" customHeight="1">
      <c r="A52" s="90" t="s">
        <v>28090</v>
      </c>
      <c r="B52" s="94" t="s">
        <v>9497</v>
      </c>
      <c r="C52" s="117" t="s">
        <v>82</v>
      </c>
      <c r="D52" s="157" t="s">
        <v>36</v>
      </c>
      <c r="E52" s="158">
        <f>'MEMO-COMUNIDADES'!P162</f>
        <v>31.272000000000006</v>
      </c>
      <c r="F52" s="159">
        <f>VLOOKUP(B52,EMOP0822!$A$2:$B$27361,2,FALSE)</f>
        <v>664.64</v>
      </c>
      <c r="G52" s="155">
        <f t="shared" si="3"/>
        <v>20784.622080000005</v>
      </c>
      <c r="H52" s="86"/>
      <c r="I52" s="87"/>
      <c r="J52" s="87"/>
      <c r="K52" s="417"/>
      <c r="L52" s="87"/>
      <c r="M52" s="87"/>
      <c r="N52" s="83"/>
      <c r="O52" s="84"/>
      <c r="P52" s="84"/>
      <c r="Q52" s="84"/>
      <c r="R52" s="84"/>
    </row>
    <row r="53" spans="1:18" s="85" customFormat="1" ht="64.5" customHeight="1">
      <c r="A53" s="90" t="s">
        <v>28091</v>
      </c>
      <c r="B53" s="94" t="s">
        <v>60</v>
      </c>
      <c r="C53" s="117" t="s">
        <v>61</v>
      </c>
      <c r="D53" s="96" t="s">
        <v>62</v>
      </c>
      <c r="E53" s="158">
        <f>'MEMO-COMUNIDADES'!P166</f>
        <v>687.98400000000015</v>
      </c>
      <c r="F53" s="159">
        <f>VLOOKUP(B53,EMOP0822!$A$2:$B$27361,2,FALSE)</f>
        <v>10.6</v>
      </c>
      <c r="G53" s="155">
        <f t="shared" si="3"/>
        <v>7292.6304000000009</v>
      </c>
      <c r="H53" s="86"/>
      <c r="I53" s="87"/>
      <c r="J53" s="87"/>
      <c r="K53" s="417"/>
      <c r="L53" s="87"/>
      <c r="M53" s="87"/>
      <c r="N53" s="83"/>
      <c r="O53" s="84"/>
      <c r="P53" s="84"/>
      <c r="Q53" s="84"/>
      <c r="R53" s="84"/>
    </row>
    <row r="54" spans="1:18" s="85" customFormat="1" ht="53.25" customHeight="1">
      <c r="A54" s="90" t="s">
        <v>28092</v>
      </c>
      <c r="B54" s="94" t="s">
        <v>3805</v>
      </c>
      <c r="C54" s="95" t="s">
        <v>28068</v>
      </c>
      <c r="D54" s="157" t="s">
        <v>15</v>
      </c>
      <c r="E54" s="158">
        <f>'MEMO-COMUNIDADES'!P170</f>
        <v>312.72000000000003</v>
      </c>
      <c r="F54" s="159">
        <f>VLOOKUP(B54,EMOP0822!$A$2:$B$27361,2,FALSE)</f>
        <v>1.94</v>
      </c>
      <c r="G54" s="155">
        <f t="shared" si="3"/>
        <v>606.67680000000007</v>
      </c>
      <c r="H54" s="86"/>
      <c r="I54" s="87"/>
      <c r="J54" s="87"/>
      <c r="K54" s="417"/>
      <c r="L54" s="87"/>
      <c r="M54" s="87"/>
      <c r="N54" s="83"/>
      <c r="O54" s="84"/>
      <c r="P54" s="84"/>
      <c r="Q54" s="84"/>
      <c r="R54" s="84"/>
    </row>
    <row r="55" spans="1:18" s="85" customFormat="1" ht="53.25" customHeight="1">
      <c r="A55" s="90" t="s">
        <v>28093</v>
      </c>
      <c r="B55" s="94" t="s">
        <v>4813</v>
      </c>
      <c r="C55" s="117" t="s">
        <v>27513</v>
      </c>
      <c r="D55" s="157" t="s">
        <v>15</v>
      </c>
      <c r="E55" s="158">
        <f>'MEMO-COMUNIDADES'!P174</f>
        <v>45.559999999999995</v>
      </c>
      <c r="F55" s="159">
        <f>VLOOKUP(B55,EMOP0822!$A$2:$B$27361,2,FALSE)</f>
        <v>918.56</v>
      </c>
      <c r="G55" s="155">
        <f t="shared" si="3"/>
        <v>41849.593599999993</v>
      </c>
      <c r="H55" s="86"/>
      <c r="I55" s="87"/>
      <c r="J55" s="87"/>
      <c r="K55" s="417"/>
      <c r="L55" s="87"/>
      <c r="M55" s="87"/>
      <c r="N55" s="83"/>
      <c r="O55" s="84"/>
      <c r="P55" s="84"/>
      <c r="Q55" s="84"/>
      <c r="R55" s="84"/>
    </row>
    <row r="56" spans="1:18" s="85" customFormat="1" ht="63.75" customHeight="1">
      <c r="A56" s="90" t="s">
        <v>28094</v>
      </c>
      <c r="B56" s="94" t="s">
        <v>123</v>
      </c>
      <c r="C56" s="117" t="s">
        <v>27477</v>
      </c>
      <c r="D56" s="157" t="s">
        <v>148</v>
      </c>
      <c r="E56" s="158">
        <f>'MEMO-COMUNIDADES'!P178</f>
        <v>51</v>
      </c>
      <c r="F56" s="159">
        <f>VLOOKUP(B56,EMOP0822!$A$2:$B$27361,2,FALSE)</f>
        <v>446.68</v>
      </c>
      <c r="G56" s="155">
        <f t="shared" si="3"/>
        <v>22780.68</v>
      </c>
      <c r="H56" s="86"/>
      <c r="I56" s="87"/>
      <c r="J56" s="87"/>
      <c r="K56" s="417"/>
      <c r="L56" s="87"/>
      <c r="M56" s="87"/>
      <c r="N56" s="83"/>
      <c r="O56" s="84"/>
      <c r="P56" s="84"/>
      <c r="Q56" s="84"/>
      <c r="R56" s="84"/>
    </row>
    <row r="57" spans="1:18" s="85" customFormat="1" ht="79.5" customHeight="1">
      <c r="A57" s="90" t="s">
        <v>28095</v>
      </c>
      <c r="B57" s="94" t="s">
        <v>135</v>
      </c>
      <c r="C57" s="95" t="s">
        <v>136</v>
      </c>
      <c r="D57" s="157" t="s">
        <v>9</v>
      </c>
      <c r="E57" s="158">
        <f>'MEMO-COMUNIDADES'!P182</f>
        <v>101.8</v>
      </c>
      <c r="F57" s="159">
        <f>VLOOKUP(B57,EMOP0822!$A$2:$B$27361,2,FALSE)</f>
        <v>10.75</v>
      </c>
      <c r="G57" s="155">
        <f t="shared" si="3"/>
        <v>1094.3499999999999</v>
      </c>
      <c r="H57" s="86"/>
      <c r="I57" s="87"/>
      <c r="J57" s="87"/>
      <c r="K57" s="417"/>
      <c r="L57" s="87"/>
      <c r="M57" s="87"/>
      <c r="N57" s="83"/>
      <c r="O57" s="84"/>
      <c r="P57" s="84"/>
      <c r="Q57" s="84"/>
      <c r="R57" s="84"/>
    </row>
    <row r="58" spans="1:18" s="85" customFormat="1" ht="50.25" customHeight="1">
      <c r="A58" s="90" t="s">
        <v>28096</v>
      </c>
      <c r="B58" s="94" t="s">
        <v>7503</v>
      </c>
      <c r="C58" s="337" t="s">
        <v>28170</v>
      </c>
      <c r="D58" s="157" t="s">
        <v>9</v>
      </c>
      <c r="E58" s="158">
        <f>'MEMO-COMUNIDADES'!P187</f>
        <v>6</v>
      </c>
      <c r="F58" s="159">
        <f>VLOOKUP(B58,EMOP0822!$A$2:$B$27361,2,FALSE)</f>
        <v>211.4</v>
      </c>
      <c r="G58" s="155">
        <f t="shared" si="3"/>
        <v>1268.4000000000001</v>
      </c>
      <c r="H58" s="86"/>
      <c r="I58" s="87"/>
      <c r="J58" s="87"/>
      <c r="K58" s="417"/>
      <c r="L58" s="87"/>
      <c r="M58" s="87"/>
      <c r="N58" s="83"/>
      <c r="O58" s="84"/>
      <c r="P58" s="84"/>
      <c r="Q58" s="84"/>
      <c r="R58" s="84"/>
    </row>
    <row r="59" spans="1:18" s="85" customFormat="1" ht="65.25" customHeight="1">
      <c r="A59" s="90" t="s">
        <v>28097</v>
      </c>
      <c r="B59" s="94" t="s">
        <v>28225</v>
      </c>
      <c r="C59" s="117" t="s">
        <v>27641</v>
      </c>
      <c r="D59" s="215" t="s">
        <v>148</v>
      </c>
      <c r="E59" s="158">
        <f>'MEMO-COMUNIDADES'!P191</f>
        <v>5</v>
      </c>
      <c r="F59" s="155">
        <v>1818.59</v>
      </c>
      <c r="G59" s="155">
        <f t="shared" si="3"/>
        <v>9092.9499999999989</v>
      </c>
      <c r="H59" s="142"/>
      <c r="I59" s="87"/>
      <c r="J59" s="87"/>
      <c r="K59" s="417"/>
      <c r="L59" s="87"/>
      <c r="M59" s="87"/>
      <c r="N59" s="83"/>
      <c r="O59" s="84"/>
      <c r="P59" s="84"/>
      <c r="Q59" s="84"/>
      <c r="R59" s="84"/>
    </row>
    <row r="60" spans="1:18" s="85" customFormat="1" ht="50.25" customHeight="1">
      <c r="A60" s="90" t="s">
        <v>28098</v>
      </c>
      <c r="B60" s="94" t="s">
        <v>18957</v>
      </c>
      <c r="C60" s="327" t="s">
        <v>27639</v>
      </c>
      <c r="D60" s="215" t="s">
        <v>148</v>
      </c>
      <c r="E60" s="158">
        <f>'MEMO-COMUNIDADES'!P195</f>
        <v>5</v>
      </c>
      <c r="F60" s="159">
        <f>VLOOKUP(B60,EMOP0822!$A$2:$B$27361,2,FALSE)</f>
        <v>171.32</v>
      </c>
      <c r="G60" s="155">
        <f t="shared" si="3"/>
        <v>856.59999999999991</v>
      </c>
      <c r="H60" s="142"/>
      <c r="I60" s="87"/>
      <c r="J60" s="87"/>
      <c r="K60" s="417"/>
      <c r="L60" s="87"/>
      <c r="M60" s="87"/>
      <c r="N60" s="83"/>
      <c r="O60" s="84"/>
      <c r="P60" s="84"/>
      <c r="Q60" s="84"/>
      <c r="R60" s="84"/>
    </row>
    <row r="61" spans="1:18" s="85" customFormat="1" ht="50.25" customHeight="1">
      <c r="A61" s="90" t="s">
        <v>28099</v>
      </c>
      <c r="B61" s="94" t="s">
        <v>25074</v>
      </c>
      <c r="C61" s="342" t="s">
        <v>27640</v>
      </c>
      <c r="D61" s="215" t="s">
        <v>148</v>
      </c>
      <c r="E61" s="186">
        <f>'MEMO-COMUNIDADES'!P199</f>
        <v>5</v>
      </c>
      <c r="F61" s="159">
        <f>VLOOKUP(B61,EMOP0822!$A$2:$B$27361,2,FALSE)</f>
        <v>795.83</v>
      </c>
      <c r="G61" s="155">
        <f t="shared" si="3"/>
        <v>3979.15</v>
      </c>
      <c r="H61" s="86"/>
      <c r="I61" s="87"/>
      <c r="J61" s="87"/>
      <c r="K61" s="417"/>
      <c r="L61" s="87"/>
      <c r="M61" s="87"/>
      <c r="N61" s="83"/>
      <c r="O61" s="84"/>
      <c r="P61" s="84"/>
      <c r="Q61" s="84"/>
      <c r="R61" s="84"/>
    </row>
    <row r="62" spans="1:18" s="85" customFormat="1" ht="50.25" customHeight="1">
      <c r="A62" s="90" t="s">
        <v>28100</v>
      </c>
      <c r="B62" s="169" t="s">
        <v>18967</v>
      </c>
      <c r="C62" s="343" t="s">
        <v>27644</v>
      </c>
      <c r="D62" s="215" t="s">
        <v>148</v>
      </c>
      <c r="E62" s="163">
        <f>'MEMO-COMUNIDADES'!P203</f>
        <v>5</v>
      </c>
      <c r="F62" s="159">
        <f>VLOOKUP(B62,EMOP0822!$A$2:$B$27361,2,FALSE)</f>
        <v>47.92</v>
      </c>
      <c r="G62" s="155">
        <f t="shared" si="3"/>
        <v>239.60000000000002</v>
      </c>
      <c r="H62" s="86"/>
      <c r="I62" s="87"/>
      <c r="J62" s="87"/>
      <c r="K62" s="417"/>
      <c r="L62" s="87"/>
      <c r="M62" s="87"/>
      <c r="N62" s="83"/>
      <c r="O62" s="84"/>
      <c r="P62" s="84"/>
      <c r="Q62" s="84"/>
      <c r="R62" s="84"/>
    </row>
    <row r="63" spans="1:18" s="85" customFormat="1" ht="50.25" customHeight="1">
      <c r="A63" s="90" t="s">
        <v>28101</v>
      </c>
      <c r="B63" s="94" t="s">
        <v>27645</v>
      </c>
      <c r="C63" s="342" t="s">
        <v>27646</v>
      </c>
      <c r="D63" s="148" t="s">
        <v>148</v>
      </c>
      <c r="E63" s="158">
        <f>'MEMO-COMUNIDADES'!P207</f>
        <v>5</v>
      </c>
      <c r="F63" s="155">
        <v>184.41</v>
      </c>
      <c r="G63" s="155">
        <f t="shared" si="3"/>
        <v>922.05</v>
      </c>
      <c r="H63" s="86"/>
      <c r="I63" s="87"/>
      <c r="J63" s="87"/>
      <c r="K63" s="417"/>
      <c r="L63" s="87"/>
      <c r="M63" s="87"/>
      <c r="N63" s="83"/>
      <c r="O63" s="84"/>
      <c r="P63" s="84"/>
      <c r="Q63" s="84"/>
      <c r="R63" s="84"/>
    </row>
    <row r="64" spans="1:18" s="85" customFormat="1" ht="50.25" customHeight="1">
      <c r="A64" s="90" t="s">
        <v>28102</v>
      </c>
      <c r="B64" s="94" t="s">
        <v>21549</v>
      </c>
      <c r="C64" s="342" t="s">
        <v>28268</v>
      </c>
      <c r="D64" s="157" t="s">
        <v>148</v>
      </c>
      <c r="E64" s="182">
        <f>'MEMO-COMUNIDADES'!P211</f>
        <v>6</v>
      </c>
      <c r="F64" s="159">
        <f>VLOOKUP(B64,EMOP0822!$A$2:$B$27361,2,FALSE)</f>
        <v>191.3</v>
      </c>
      <c r="G64" s="155">
        <f t="shared" si="3"/>
        <v>1147.8000000000002</v>
      </c>
      <c r="H64" s="86"/>
      <c r="I64" s="87"/>
      <c r="J64" s="87"/>
      <c r="K64" s="417"/>
      <c r="L64" s="87"/>
      <c r="M64" s="87"/>
      <c r="N64" s="83"/>
      <c r="O64" s="84"/>
      <c r="P64" s="84"/>
      <c r="Q64" s="84"/>
      <c r="R64" s="84"/>
    </row>
    <row r="65" spans="1:18" s="85" customFormat="1" ht="87.75" customHeight="1">
      <c r="A65" s="90" t="s">
        <v>28103</v>
      </c>
      <c r="B65" s="94" t="s">
        <v>21567</v>
      </c>
      <c r="C65" s="342" t="s">
        <v>28270</v>
      </c>
      <c r="D65" s="157" t="s">
        <v>148</v>
      </c>
      <c r="E65" s="182">
        <f>'MEMO-COMUNIDADES'!P215</f>
        <v>6</v>
      </c>
      <c r="F65" s="159">
        <f>VLOOKUP(B65,EMOP0822!$A$2:$B$27361,2,FALSE)</f>
        <v>198</v>
      </c>
      <c r="G65" s="155">
        <f t="shared" si="3"/>
        <v>1188</v>
      </c>
      <c r="H65" s="86"/>
      <c r="I65" s="87"/>
      <c r="J65" s="87"/>
      <c r="K65" s="417"/>
      <c r="L65" s="87"/>
      <c r="M65" s="87"/>
      <c r="N65" s="83"/>
      <c r="O65" s="84"/>
      <c r="P65" s="84"/>
      <c r="Q65" s="84"/>
      <c r="R65" s="84"/>
    </row>
    <row r="66" spans="1:18" s="85" customFormat="1" ht="50.25" customHeight="1">
      <c r="A66" s="90" t="s">
        <v>28104</v>
      </c>
      <c r="B66" s="94" t="s">
        <v>13868</v>
      </c>
      <c r="C66" s="342" t="s">
        <v>27882</v>
      </c>
      <c r="D66" s="157" t="s">
        <v>9</v>
      </c>
      <c r="E66" s="182">
        <f>'MEMO-COMUNIDADES'!P219</f>
        <v>24</v>
      </c>
      <c r="F66" s="159">
        <f>VLOOKUP(B66,EMOP0822!$A$2:$B$27361,2,FALSE)</f>
        <v>4.12</v>
      </c>
      <c r="G66" s="155">
        <f t="shared" si="3"/>
        <v>98.88</v>
      </c>
      <c r="H66" s="86"/>
      <c r="I66" s="87"/>
      <c r="J66" s="87"/>
      <c r="K66" s="417"/>
      <c r="L66" s="87"/>
      <c r="M66" s="87"/>
      <c r="N66" s="83"/>
      <c r="O66" s="84"/>
      <c r="P66" s="84"/>
      <c r="Q66" s="84"/>
      <c r="R66" s="84"/>
    </row>
    <row r="67" spans="1:18" s="85" customFormat="1" ht="50.25" customHeight="1">
      <c r="A67" s="90" t="s">
        <v>28105</v>
      </c>
      <c r="B67" s="94" t="s">
        <v>13876</v>
      </c>
      <c r="C67" s="342" t="s">
        <v>28265</v>
      </c>
      <c r="D67" s="157" t="s">
        <v>9</v>
      </c>
      <c r="E67" s="182">
        <f>'MEMO-COMUNIDADES'!P223</f>
        <v>400</v>
      </c>
      <c r="F67" s="159">
        <f>VLOOKUP(B67,EMOP0822!$A$2:$B$27361,2,FALSE)</f>
        <v>14.25</v>
      </c>
      <c r="G67" s="155">
        <f t="shared" si="3"/>
        <v>5700</v>
      </c>
      <c r="H67" s="86"/>
      <c r="I67" s="87"/>
      <c r="J67" s="87"/>
      <c r="K67" s="417"/>
      <c r="L67" s="87"/>
      <c r="M67" s="87"/>
      <c r="N67" s="83"/>
      <c r="O67" s="84"/>
      <c r="P67" s="84"/>
      <c r="Q67" s="84"/>
      <c r="R67" s="84"/>
    </row>
    <row r="68" spans="1:18" s="85" customFormat="1" ht="68.25" customHeight="1">
      <c r="A68" s="90" t="s">
        <v>28106</v>
      </c>
      <c r="B68" s="94" t="s">
        <v>6569</v>
      </c>
      <c r="C68" s="117" t="s">
        <v>28069</v>
      </c>
      <c r="D68" s="157" t="s">
        <v>9</v>
      </c>
      <c r="E68" s="182">
        <f>'MEMO-COMUNIDADES'!P228</f>
        <v>120</v>
      </c>
      <c r="F68" s="159">
        <f>VLOOKUP(B68,EMOP0822!$A$2:$B$27361,2,FALSE)</f>
        <v>15.24</v>
      </c>
      <c r="G68" s="155">
        <f t="shared" si="3"/>
        <v>1828.8</v>
      </c>
      <c r="H68" s="86"/>
      <c r="I68" s="87"/>
      <c r="J68" s="87"/>
      <c r="K68" s="417"/>
      <c r="L68" s="87"/>
      <c r="M68" s="87"/>
      <c r="N68" s="83"/>
      <c r="O68" s="84"/>
      <c r="P68" s="84"/>
      <c r="Q68" s="84"/>
      <c r="R68" s="84"/>
    </row>
    <row r="69" spans="1:18" s="85" customFormat="1" ht="68.25" customHeight="1">
      <c r="A69" s="90" t="s">
        <v>28107</v>
      </c>
      <c r="B69" s="94" t="s">
        <v>2119</v>
      </c>
      <c r="C69" s="117" t="s">
        <v>28048</v>
      </c>
      <c r="D69" s="157" t="s">
        <v>36</v>
      </c>
      <c r="E69" s="158">
        <f>'MEMO-COMUNIDADES'!P233</f>
        <v>43.199999999999996</v>
      </c>
      <c r="F69" s="159">
        <f>VLOOKUP(B69,EMOP0822!$A$2:$B$27361,2,FALSE)</f>
        <v>75.87</v>
      </c>
      <c r="G69" s="155">
        <f t="shared" si="3"/>
        <v>3277.5839999999998</v>
      </c>
      <c r="H69" s="86"/>
      <c r="I69" s="87"/>
      <c r="J69" s="87"/>
      <c r="K69" s="417"/>
      <c r="L69" s="87"/>
      <c r="M69" s="87"/>
      <c r="N69" s="83"/>
      <c r="O69" s="84"/>
      <c r="P69" s="84"/>
      <c r="Q69" s="84"/>
      <c r="R69" s="84"/>
    </row>
    <row r="70" spans="1:18" s="85" customFormat="1" ht="68.25" customHeight="1">
      <c r="A70" s="90" t="s">
        <v>28108</v>
      </c>
      <c r="B70" s="94" t="s">
        <v>2323</v>
      </c>
      <c r="C70" s="117" t="s">
        <v>28049</v>
      </c>
      <c r="D70" s="157" t="s">
        <v>36</v>
      </c>
      <c r="E70" s="158">
        <f>'MEMO-COMUNIDADES'!P238</f>
        <v>43.063906206246486</v>
      </c>
      <c r="F70" s="159">
        <f>VLOOKUP(B70,EMOP0822!$A$2:$B$27361,2,FALSE)</f>
        <v>37.93</v>
      </c>
      <c r="G70" s="155">
        <f t="shared" si="3"/>
        <v>1633.4139624029292</v>
      </c>
      <c r="H70" s="86"/>
      <c r="I70" s="87"/>
      <c r="J70" s="87"/>
      <c r="K70" s="417"/>
      <c r="L70" s="87"/>
      <c r="M70" s="87"/>
      <c r="N70" s="83"/>
      <c r="O70" s="84"/>
      <c r="P70" s="84"/>
      <c r="Q70" s="84"/>
      <c r="R70" s="84"/>
    </row>
    <row r="71" spans="1:18" s="85" customFormat="1" ht="68.25" customHeight="1">
      <c r="A71" s="90" t="s">
        <v>28109</v>
      </c>
      <c r="B71" s="94" t="s">
        <v>4613</v>
      </c>
      <c r="C71" s="117" t="s">
        <v>27979</v>
      </c>
      <c r="D71" s="157" t="s">
        <v>9</v>
      </c>
      <c r="E71" s="158">
        <f>'MEMO-COMUNIDADES'!P243</f>
        <v>120</v>
      </c>
      <c r="F71" s="159">
        <f>VLOOKUP(B71,EMOP0822!$A$2:$B$27361,2,FALSE)</f>
        <v>28.89</v>
      </c>
      <c r="G71" s="155">
        <f t="shared" si="3"/>
        <v>3466.8</v>
      </c>
      <c r="H71" s="86"/>
      <c r="I71" s="87"/>
      <c r="J71" s="87"/>
      <c r="K71" s="417"/>
      <c r="L71" s="87"/>
      <c r="M71" s="87"/>
      <c r="N71" s="83"/>
      <c r="O71" s="84"/>
      <c r="P71" s="84"/>
      <c r="Q71" s="84"/>
      <c r="R71" s="84"/>
    </row>
    <row r="72" spans="1:18" s="85" customFormat="1" ht="68.25" customHeight="1">
      <c r="A72" s="90" t="s">
        <v>28110</v>
      </c>
      <c r="B72" s="94" t="s">
        <v>8699</v>
      </c>
      <c r="C72" s="117" t="s">
        <v>27553</v>
      </c>
      <c r="D72" s="157" t="s">
        <v>148</v>
      </c>
      <c r="E72" s="158">
        <f>'MEMO-COMUNIDADES'!P248</f>
        <v>1</v>
      </c>
      <c r="F72" s="159">
        <f>VLOOKUP(B72,EMOP0822!$A$2:$B$27361,2,FALSE)</f>
        <v>359.49</v>
      </c>
      <c r="G72" s="139">
        <f>E72*F72</f>
        <v>359.49</v>
      </c>
      <c r="H72" s="86"/>
      <c r="I72" s="87"/>
      <c r="J72" s="87"/>
      <c r="K72" s="417"/>
      <c r="L72" s="87"/>
      <c r="M72" s="87"/>
      <c r="N72" s="83"/>
      <c r="O72" s="84"/>
      <c r="P72" s="84"/>
      <c r="Q72" s="84"/>
      <c r="R72" s="84"/>
    </row>
    <row r="73" spans="1:18" s="85" customFormat="1" ht="15" customHeight="1" thickBot="1">
      <c r="A73" s="344"/>
      <c r="B73" s="344"/>
      <c r="C73" s="344"/>
      <c r="D73" s="344"/>
      <c r="E73" s="344"/>
      <c r="F73" s="344"/>
      <c r="G73" s="344"/>
      <c r="H73" s="86"/>
      <c r="I73" s="87"/>
      <c r="J73" s="87"/>
      <c r="K73" s="417"/>
      <c r="L73" s="87"/>
      <c r="M73" s="87"/>
      <c r="N73" s="83"/>
      <c r="O73" s="84"/>
      <c r="P73" s="84"/>
      <c r="Q73" s="84"/>
      <c r="R73" s="84"/>
    </row>
    <row r="74" spans="1:18" s="85" customFormat="1" ht="36" customHeight="1" thickBot="1">
      <c r="A74" s="552"/>
      <c r="B74" s="553"/>
      <c r="C74" s="554"/>
      <c r="D74" s="546" t="s">
        <v>28503</v>
      </c>
      <c r="E74" s="547"/>
      <c r="F74" s="548"/>
      <c r="G74" s="123">
        <f>SUM(G43:G72)</f>
        <v>188135.80396240289</v>
      </c>
      <c r="H74" s="86"/>
      <c r="I74" s="87"/>
      <c r="J74" s="87"/>
      <c r="K74" s="417"/>
      <c r="L74" s="87"/>
      <c r="M74" s="87"/>
      <c r="N74" s="83"/>
      <c r="O74" s="84"/>
      <c r="P74" s="84"/>
      <c r="Q74" s="84"/>
      <c r="R74" s="84"/>
    </row>
    <row r="75" spans="1:18" s="85" customFormat="1" ht="15" customHeight="1" thickBot="1">
      <c r="A75" s="108"/>
      <c r="B75" s="107"/>
      <c r="C75" s="109"/>
      <c r="D75" s="110"/>
      <c r="E75" s="111"/>
      <c r="F75" s="112"/>
      <c r="G75" s="113"/>
      <c r="H75" s="86"/>
      <c r="I75" s="87"/>
      <c r="J75" s="87"/>
      <c r="K75" s="417"/>
      <c r="L75" s="87"/>
      <c r="M75" s="87"/>
      <c r="N75" s="83"/>
      <c r="O75" s="84"/>
      <c r="P75" s="84"/>
      <c r="Q75" s="84"/>
      <c r="R75" s="84"/>
    </row>
    <row r="76" spans="1:18" s="85" customFormat="1" ht="30.75" customHeight="1" thickBot="1">
      <c r="A76" s="428" t="s">
        <v>28322</v>
      </c>
      <c r="B76" s="429"/>
      <c r="C76" s="429"/>
      <c r="D76" s="429"/>
      <c r="E76" s="429"/>
      <c r="F76" s="429"/>
      <c r="G76" s="430"/>
      <c r="H76" s="86"/>
      <c r="I76" s="87"/>
      <c r="J76" s="87"/>
      <c r="K76" s="417"/>
      <c r="L76" s="87"/>
      <c r="M76" s="87"/>
      <c r="N76" s="83"/>
      <c r="O76" s="84"/>
      <c r="P76" s="84"/>
      <c r="Q76" s="84"/>
      <c r="R76" s="84"/>
    </row>
    <row r="77" spans="1:18" s="85" customFormat="1" ht="15" customHeight="1">
      <c r="A77" s="538"/>
      <c r="B77" s="538"/>
      <c r="C77" s="538"/>
      <c r="D77" s="538"/>
      <c r="E77" s="538"/>
      <c r="F77" s="538"/>
      <c r="G77" s="538"/>
      <c r="H77" s="86"/>
      <c r="I77" s="87"/>
      <c r="J77" s="87"/>
      <c r="K77" s="417"/>
      <c r="L77" s="87"/>
      <c r="M77" s="87"/>
      <c r="N77" s="83"/>
      <c r="O77" s="84"/>
      <c r="P77" s="84"/>
      <c r="Q77" s="84"/>
      <c r="R77" s="84"/>
    </row>
    <row r="78" spans="1:18" s="85" customFormat="1" ht="44.25" customHeight="1">
      <c r="A78" s="90" t="s">
        <v>28173</v>
      </c>
      <c r="B78" s="94" t="s">
        <v>3213</v>
      </c>
      <c r="C78" s="117" t="s">
        <v>37</v>
      </c>
      <c r="D78" s="157" t="s">
        <v>36</v>
      </c>
      <c r="E78" s="164">
        <f>'MEMO-COMUNIDADES'!P255</f>
        <v>31.423000000000002</v>
      </c>
      <c r="F78" s="159">
        <f>VLOOKUP(B78,EMOP0822!$A$2:$B$27361,2,FALSE)</f>
        <v>316.27</v>
      </c>
      <c r="G78" s="139">
        <f>E78*F78</f>
        <v>9938.1522100000002</v>
      </c>
      <c r="H78" s="86"/>
      <c r="I78" s="87"/>
      <c r="J78" s="87"/>
      <c r="K78" s="417"/>
      <c r="L78" s="87"/>
      <c r="M78" s="87"/>
      <c r="N78" s="83"/>
      <c r="O78" s="84"/>
      <c r="P78" s="84"/>
      <c r="Q78" s="84"/>
      <c r="R78" s="84"/>
    </row>
    <row r="79" spans="1:18" s="85" customFormat="1" ht="66.75" customHeight="1">
      <c r="A79" s="90" t="s">
        <v>28174</v>
      </c>
      <c r="B79" s="94" t="s">
        <v>2346</v>
      </c>
      <c r="C79" s="117" t="s">
        <v>28046</v>
      </c>
      <c r="D79" s="157" t="s">
        <v>36</v>
      </c>
      <c r="E79" s="164">
        <f>'MEMO-COMUNIDADES'!P260</f>
        <v>53.1</v>
      </c>
      <c r="F79" s="159">
        <f>VLOOKUP(B79,EMOP0822!$A$2:$B$27361,2,FALSE)</f>
        <v>27.85</v>
      </c>
      <c r="G79" s="139">
        <f t="shared" ref="G79:G94" si="4">E79*F79</f>
        <v>1478.835</v>
      </c>
      <c r="H79" s="86"/>
      <c r="I79" s="87"/>
      <c r="J79" s="87"/>
      <c r="K79" s="417"/>
      <c r="L79" s="87"/>
      <c r="M79" s="87"/>
      <c r="N79" s="83"/>
      <c r="O79" s="84"/>
      <c r="P79" s="84"/>
      <c r="Q79" s="84"/>
      <c r="R79" s="84"/>
    </row>
    <row r="80" spans="1:18" s="85" customFormat="1" ht="32.25" customHeight="1">
      <c r="A80" s="90" t="s">
        <v>28175</v>
      </c>
      <c r="B80" s="94" t="s">
        <v>2330</v>
      </c>
      <c r="C80" s="117" t="s">
        <v>28047</v>
      </c>
      <c r="D80" s="157" t="s">
        <v>36</v>
      </c>
      <c r="E80" s="164">
        <f>'MEMO-COMUNIDADES'!P264</f>
        <v>27.64646033438202</v>
      </c>
      <c r="F80" s="159">
        <f>VLOOKUP(B80,EMOP0822!$A$2:$B$27361,2,FALSE)</f>
        <v>14.04</v>
      </c>
      <c r="G80" s="139">
        <f t="shared" si="4"/>
        <v>388.15630309472351</v>
      </c>
      <c r="H80" s="86"/>
      <c r="I80" s="87"/>
      <c r="J80" s="87"/>
      <c r="K80" s="417"/>
      <c r="L80" s="87"/>
      <c r="M80" s="87"/>
      <c r="N80" s="83"/>
      <c r="O80" s="84"/>
      <c r="P80" s="84"/>
      <c r="Q80" s="84"/>
      <c r="R80" s="84"/>
    </row>
    <row r="81" spans="1:18" s="85" customFormat="1" ht="45" customHeight="1">
      <c r="A81" s="90" t="s">
        <v>28176</v>
      </c>
      <c r="B81" s="94" t="s">
        <v>2334</v>
      </c>
      <c r="C81" s="117" t="s">
        <v>28050</v>
      </c>
      <c r="D81" s="157" t="s">
        <v>36</v>
      </c>
      <c r="E81" s="164">
        <f>'MEMO-COMUNIDADES'!P268</f>
        <v>9.9710000000000001</v>
      </c>
      <c r="F81" s="159">
        <f>VLOOKUP(B81,EMOP0822!$A$2:$B$27361,2,FALSE)</f>
        <v>170.96</v>
      </c>
      <c r="G81" s="139">
        <f t="shared" si="4"/>
        <v>1704.6421600000001</v>
      </c>
      <c r="H81" s="86"/>
      <c r="I81" s="87"/>
      <c r="J81" s="87"/>
      <c r="K81" s="417"/>
      <c r="L81" s="87"/>
      <c r="M81" s="87"/>
      <c r="N81" s="83"/>
      <c r="O81" s="84"/>
      <c r="P81" s="84"/>
      <c r="Q81" s="84"/>
      <c r="R81" s="84"/>
    </row>
    <row r="82" spans="1:18" s="85" customFormat="1" ht="69.75" customHeight="1">
      <c r="A82" s="90" t="s">
        <v>28177</v>
      </c>
      <c r="B82" s="94" t="s">
        <v>142</v>
      </c>
      <c r="C82" s="117" t="s">
        <v>70</v>
      </c>
      <c r="D82" s="157" t="s">
        <v>148</v>
      </c>
      <c r="E82" s="164">
        <f>'MEMO-COMUNIDADES'!P272</f>
        <v>10</v>
      </c>
      <c r="F82" s="159">
        <f>VLOOKUP(B82,EMOP0822!$A$2:$B$27361,2,FALSE)</f>
        <v>280.83</v>
      </c>
      <c r="G82" s="139">
        <f t="shared" si="4"/>
        <v>2808.2999999999997</v>
      </c>
      <c r="H82" s="86"/>
      <c r="I82" s="87"/>
      <c r="J82" s="87"/>
      <c r="K82" s="417"/>
      <c r="L82" s="87"/>
      <c r="M82" s="87"/>
      <c r="N82" s="83"/>
      <c r="O82" s="84"/>
      <c r="P82" s="84"/>
      <c r="Q82" s="84"/>
      <c r="R82" s="84"/>
    </row>
    <row r="83" spans="1:18" s="85" customFormat="1" ht="67.5" customHeight="1">
      <c r="A83" s="90" t="s">
        <v>28178</v>
      </c>
      <c r="B83" s="94" t="s">
        <v>132</v>
      </c>
      <c r="C83" s="117" t="s">
        <v>27514</v>
      </c>
      <c r="D83" s="157" t="s">
        <v>15</v>
      </c>
      <c r="E83" s="114">
        <f>'MEMO-COMUNIDADES'!P276</f>
        <v>314.23</v>
      </c>
      <c r="F83" s="159">
        <f>VLOOKUP(B83,EMOP0822!$A$2:$B$27361,2,FALSE)</f>
        <v>9.0299999999999994</v>
      </c>
      <c r="G83" s="139">
        <f t="shared" si="4"/>
        <v>2837.4969000000001</v>
      </c>
      <c r="H83" s="86"/>
      <c r="I83" s="87"/>
      <c r="J83" s="87"/>
      <c r="K83" s="417"/>
      <c r="L83" s="87"/>
      <c r="M83" s="87"/>
      <c r="N83" s="83"/>
      <c r="O83" s="84"/>
      <c r="P83" s="84"/>
      <c r="Q83" s="84"/>
      <c r="R83" s="84"/>
    </row>
    <row r="84" spans="1:18" s="85" customFormat="1" ht="45" customHeight="1">
      <c r="A84" s="90" t="s">
        <v>28179</v>
      </c>
      <c r="B84" s="94" t="s">
        <v>3038</v>
      </c>
      <c r="C84" s="117" t="s">
        <v>27533</v>
      </c>
      <c r="D84" s="157" t="s">
        <v>36</v>
      </c>
      <c r="E84" s="164">
        <f>'MEMO-COMUNIDADES'!P281</f>
        <v>46.905539665617979</v>
      </c>
      <c r="F84" s="159">
        <f>VLOOKUP(B84,EMOP0822!$A$2:$B$27361,2,FALSE)</f>
        <v>29.8</v>
      </c>
      <c r="G84" s="139">
        <f t="shared" si="4"/>
        <v>1397.7850820354158</v>
      </c>
      <c r="H84" s="86"/>
      <c r="I84" s="87"/>
      <c r="J84" s="87"/>
      <c r="K84" s="417"/>
      <c r="L84" s="87"/>
      <c r="M84" s="87"/>
      <c r="N84" s="83"/>
      <c r="O84" s="84"/>
      <c r="P84" s="84"/>
      <c r="Q84" s="84"/>
      <c r="R84" s="84"/>
    </row>
    <row r="85" spans="1:18" s="85" customFormat="1" ht="51.75" customHeight="1">
      <c r="A85" s="90" t="s">
        <v>28180</v>
      </c>
      <c r="B85" s="94" t="s">
        <v>8323</v>
      </c>
      <c r="C85" s="117" t="s">
        <v>28051</v>
      </c>
      <c r="D85" s="157" t="s">
        <v>36</v>
      </c>
      <c r="E85" s="164">
        <f>'MEMO-COMUNIDADES'!P285</f>
        <v>31.423000000000002</v>
      </c>
      <c r="F85" s="159">
        <f>VLOOKUP(B85,EMOP0822!$A$2:$B$27361,2,FALSE)</f>
        <v>105.2</v>
      </c>
      <c r="G85" s="139">
        <f t="shared" si="4"/>
        <v>3305.6996000000004</v>
      </c>
      <c r="H85" s="86"/>
      <c r="I85" s="87"/>
      <c r="J85" s="87"/>
      <c r="K85" s="417"/>
      <c r="L85" s="87"/>
      <c r="M85" s="87"/>
      <c r="N85" s="83"/>
      <c r="O85" s="84"/>
      <c r="P85" s="84"/>
      <c r="Q85" s="84"/>
      <c r="R85" s="84"/>
    </row>
    <row r="86" spans="1:18" s="85" customFormat="1" ht="50.25" customHeight="1">
      <c r="A86" s="90" t="s">
        <v>28181</v>
      </c>
      <c r="B86" s="94" t="s">
        <v>7499</v>
      </c>
      <c r="C86" s="117" t="s">
        <v>27481</v>
      </c>
      <c r="D86" s="157" t="s">
        <v>9</v>
      </c>
      <c r="E86" s="164">
        <f>'MEMO-COMUNIDADES'!P289</f>
        <v>59</v>
      </c>
      <c r="F86" s="159">
        <f>VLOOKUP(B86,EMOP0822!$A$2:$B$27361,2,FALSE)</f>
        <v>107.8</v>
      </c>
      <c r="G86" s="139">
        <f t="shared" si="4"/>
        <v>6360.2</v>
      </c>
      <c r="H86" s="86"/>
      <c r="I86" s="87"/>
      <c r="J86" s="87"/>
      <c r="K86" s="417"/>
      <c r="L86" s="87"/>
      <c r="M86" s="87"/>
      <c r="N86" s="83"/>
      <c r="O86" s="84"/>
      <c r="P86" s="84"/>
      <c r="Q86" s="84"/>
      <c r="R86" s="84"/>
    </row>
    <row r="87" spans="1:18" s="85" customFormat="1" ht="50.25" customHeight="1">
      <c r="A87" s="90" t="s">
        <v>28182</v>
      </c>
      <c r="B87" s="94" t="s">
        <v>4233</v>
      </c>
      <c r="C87" s="117" t="s">
        <v>28052</v>
      </c>
      <c r="D87" s="157" t="s">
        <v>9</v>
      </c>
      <c r="E87" s="164">
        <f>'MEMO-COMUNIDADES'!P293</f>
        <v>59</v>
      </c>
      <c r="F87" s="159">
        <f>VLOOKUP(B87,EMOP0822!$A$2:$B$27361,2,FALSE)</f>
        <v>14.11</v>
      </c>
      <c r="G87" s="139">
        <f t="shared" si="4"/>
        <v>832.49</v>
      </c>
      <c r="H87" s="86"/>
      <c r="I87" s="87"/>
      <c r="J87" s="87"/>
      <c r="K87" s="417"/>
      <c r="L87" s="87"/>
      <c r="M87" s="87"/>
      <c r="N87" s="83"/>
      <c r="O87" s="84"/>
      <c r="P87" s="84"/>
      <c r="Q87" s="84"/>
      <c r="R87" s="84"/>
    </row>
    <row r="88" spans="1:18" s="85" customFormat="1" ht="61.5" customHeight="1">
      <c r="A88" s="90" t="s">
        <v>28296</v>
      </c>
      <c r="B88" s="94" t="s">
        <v>4813</v>
      </c>
      <c r="C88" s="117" t="s">
        <v>27513</v>
      </c>
      <c r="D88" s="157" t="s">
        <v>15</v>
      </c>
      <c r="E88" s="114">
        <f>'MEMO-COMUNIDADES'!L299</f>
        <v>21.49</v>
      </c>
      <c r="F88" s="159">
        <f>VLOOKUP(B88,EMOP0822!$A$2:$B$27361,2,FALSE)</f>
        <v>918.56</v>
      </c>
      <c r="G88" s="139">
        <f t="shared" si="4"/>
        <v>19739.854399999997</v>
      </c>
      <c r="H88" s="86"/>
      <c r="I88" s="87"/>
      <c r="J88" s="87"/>
      <c r="K88" s="417"/>
      <c r="L88" s="87"/>
      <c r="M88" s="87"/>
      <c r="N88" s="83"/>
      <c r="O88" s="84"/>
      <c r="P88" s="84"/>
      <c r="Q88" s="84"/>
      <c r="R88" s="84"/>
    </row>
    <row r="89" spans="1:18" s="85" customFormat="1" ht="68.25" customHeight="1">
      <c r="A89" s="90" t="s">
        <v>28297</v>
      </c>
      <c r="B89" s="94" t="s">
        <v>123</v>
      </c>
      <c r="C89" s="117" t="s">
        <v>27477</v>
      </c>
      <c r="D89" s="157" t="s">
        <v>148</v>
      </c>
      <c r="E89" s="164">
        <f>'MEMO-COMUNIDADES'!P301</f>
        <v>24</v>
      </c>
      <c r="F89" s="159">
        <f>VLOOKUP(B89,EMOP0822!$A$2:$B$27361,2,FALSE)</f>
        <v>446.68</v>
      </c>
      <c r="G89" s="139">
        <f t="shared" si="4"/>
        <v>10720.32</v>
      </c>
      <c r="H89" s="86"/>
      <c r="I89" s="87"/>
      <c r="J89" s="87"/>
      <c r="K89" s="417"/>
      <c r="L89" s="87"/>
      <c r="M89" s="87"/>
      <c r="N89" s="83"/>
      <c r="O89" s="84"/>
      <c r="P89" s="84"/>
      <c r="Q89" s="84"/>
      <c r="R89" s="84"/>
    </row>
    <row r="90" spans="1:18" s="85" customFormat="1" ht="114" customHeight="1">
      <c r="A90" s="90" t="s">
        <v>28298</v>
      </c>
      <c r="B90" s="94" t="s">
        <v>8347</v>
      </c>
      <c r="C90" s="117" t="s">
        <v>74</v>
      </c>
      <c r="D90" s="157" t="s">
        <v>15</v>
      </c>
      <c r="E90" s="158">
        <f>'MEMO-COMUNIDADES'!P305</f>
        <v>241.03</v>
      </c>
      <c r="F90" s="159">
        <f>VLOOKUP(B90,EMOP0822!$A$2:$B$27361,2,FALSE)</f>
        <v>96.24</v>
      </c>
      <c r="G90" s="139">
        <f t="shared" si="4"/>
        <v>23196.727199999998</v>
      </c>
      <c r="H90" s="86"/>
      <c r="I90" s="87"/>
      <c r="J90" s="87"/>
      <c r="K90" s="417"/>
      <c r="L90" s="87"/>
      <c r="M90" s="87"/>
      <c r="N90" s="83"/>
      <c r="O90" s="84"/>
      <c r="P90" s="84"/>
      <c r="Q90" s="84"/>
      <c r="R90" s="84"/>
    </row>
    <row r="91" spans="1:18" s="85" customFormat="1" ht="104.25" customHeight="1">
      <c r="A91" s="90" t="s">
        <v>28299</v>
      </c>
      <c r="B91" s="94" t="s">
        <v>8355</v>
      </c>
      <c r="C91" s="117" t="s">
        <v>76</v>
      </c>
      <c r="D91" s="157" t="s">
        <v>15</v>
      </c>
      <c r="E91" s="158">
        <f>'MEMO-COMUNIDADES'!P309</f>
        <v>73.199999999999989</v>
      </c>
      <c r="F91" s="159">
        <f>VLOOKUP(B91,EMOP0822!$A$2:$B$27361,2,FALSE)</f>
        <v>109.48</v>
      </c>
      <c r="G91" s="139">
        <f t="shared" si="4"/>
        <v>8013.9359999999988</v>
      </c>
      <c r="H91" s="86"/>
      <c r="I91" s="87"/>
      <c r="J91" s="87"/>
      <c r="K91" s="417"/>
      <c r="L91" s="87"/>
      <c r="M91" s="87"/>
      <c r="N91" s="84"/>
      <c r="O91" s="84"/>
      <c r="P91" s="84"/>
      <c r="Q91" s="84"/>
      <c r="R91" s="84"/>
    </row>
    <row r="92" spans="1:18" s="85" customFormat="1" ht="104.25" customHeight="1">
      <c r="A92" s="90" t="s">
        <v>28300</v>
      </c>
      <c r="B92" s="215" t="s">
        <v>8149</v>
      </c>
      <c r="C92" s="342" t="s">
        <v>28063</v>
      </c>
      <c r="D92" s="215" t="s">
        <v>36</v>
      </c>
      <c r="E92" s="345">
        <f>'MEMO-COMUNIDADES'!P313</f>
        <v>25.138400000000001</v>
      </c>
      <c r="F92" s="159">
        <f>VLOOKUP(B92,EMOP0822!$A$2:$B$27361,2,FALSE)</f>
        <v>142.52000000000001</v>
      </c>
      <c r="G92" s="120">
        <f t="shared" si="4"/>
        <v>3582.7247680000005</v>
      </c>
      <c r="H92" s="86"/>
      <c r="I92" s="87"/>
      <c r="J92" s="87"/>
      <c r="K92" s="417"/>
      <c r="L92" s="87"/>
      <c r="M92" s="87"/>
      <c r="N92" s="84"/>
      <c r="O92" s="84"/>
      <c r="P92" s="84"/>
      <c r="Q92" s="84"/>
      <c r="R92" s="84"/>
    </row>
    <row r="93" spans="1:18" s="85" customFormat="1" ht="75.75" customHeight="1">
      <c r="A93" s="90" t="s">
        <v>28301</v>
      </c>
      <c r="B93" s="94" t="s">
        <v>135</v>
      </c>
      <c r="C93" s="95" t="s">
        <v>27521</v>
      </c>
      <c r="D93" s="157" t="s">
        <v>9</v>
      </c>
      <c r="E93" s="163">
        <f>'MEMO-COMUNIDADES'!P317</f>
        <v>21</v>
      </c>
      <c r="F93" s="159">
        <f>VLOOKUP(B93,EMOP0822!$A$2:$B$27361,2,FALSE)</f>
        <v>10.75</v>
      </c>
      <c r="G93" s="139">
        <f t="shared" si="4"/>
        <v>225.75</v>
      </c>
      <c r="H93" s="86"/>
      <c r="I93" s="87"/>
      <c r="J93" s="87"/>
      <c r="K93" s="417"/>
      <c r="L93" s="87"/>
      <c r="M93" s="87"/>
      <c r="N93" s="84"/>
      <c r="O93" s="84"/>
      <c r="P93" s="84"/>
      <c r="Q93" s="84"/>
      <c r="R93" s="84"/>
    </row>
    <row r="94" spans="1:18" s="85" customFormat="1" ht="65.25" customHeight="1">
      <c r="A94" s="90" t="s">
        <v>28302</v>
      </c>
      <c r="B94" s="94" t="s">
        <v>8227</v>
      </c>
      <c r="C94" s="117" t="s">
        <v>80</v>
      </c>
      <c r="D94" s="157" t="s">
        <v>9</v>
      </c>
      <c r="E94" s="163">
        <f>'MEMO-COMUNIDADES'!P321</f>
        <v>37.6</v>
      </c>
      <c r="F94" s="159">
        <f>VLOOKUP(B94,EMOP0822!$A$2:$B$27361,2,FALSE)</f>
        <v>46.24</v>
      </c>
      <c r="G94" s="139">
        <f t="shared" si="4"/>
        <v>1738.6240000000003</v>
      </c>
      <c r="H94" s="86"/>
      <c r="I94" s="87"/>
      <c r="J94" s="87"/>
      <c r="K94" s="417"/>
      <c r="L94" s="87"/>
      <c r="M94" s="87"/>
      <c r="N94" s="84"/>
      <c r="O94" s="84"/>
      <c r="P94" s="84"/>
      <c r="Q94" s="84"/>
      <c r="R94" s="84"/>
    </row>
    <row r="95" spans="1:18" ht="15" customHeight="1" thickBot="1">
      <c r="A95" s="523"/>
      <c r="B95" s="524"/>
      <c r="C95" s="524"/>
      <c r="D95" s="551"/>
      <c r="E95" s="551"/>
      <c r="F95" s="551"/>
      <c r="G95" s="551"/>
      <c r="I95" s="87"/>
      <c r="J95" s="87"/>
      <c r="K95" s="417"/>
      <c r="L95"/>
      <c r="M95"/>
      <c r="R95" s="52"/>
    </row>
    <row r="96" spans="1:18" ht="36" customHeight="1" thickBot="1">
      <c r="A96" s="552"/>
      <c r="B96" s="553"/>
      <c r="C96" s="554"/>
      <c r="D96" s="549" t="s">
        <v>28504</v>
      </c>
      <c r="E96" s="550"/>
      <c r="F96" s="550"/>
      <c r="G96" s="137">
        <f>SUM(G78:G94)</f>
        <v>98269.693623130137</v>
      </c>
      <c r="I96" s="87"/>
      <c r="J96" s="87"/>
      <c r="K96" s="417"/>
      <c r="L96" s="72"/>
      <c r="M96" s="72"/>
      <c r="N96" s="52"/>
      <c r="O96" s="52"/>
      <c r="P96" s="52"/>
      <c r="Q96" s="52"/>
      <c r="R96" s="52"/>
    </row>
    <row r="97" spans="1:18" ht="15" customHeight="1" thickBot="1">
      <c r="A97" s="555"/>
      <c r="B97" s="556"/>
      <c r="C97" s="556"/>
      <c r="D97" s="532"/>
      <c r="E97" s="532"/>
      <c r="F97" s="532"/>
      <c r="G97" s="532"/>
      <c r="I97" s="87"/>
      <c r="J97" s="87"/>
      <c r="K97" s="417"/>
      <c r="L97" s="72"/>
      <c r="M97" s="72"/>
      <c r="N97" s="52"/>
      <c r="O97" s="52"/>
      <c r="P97" s="52"/>
      <c r="Q97" s="52"/>
      <c r="R97" s="52"/>
    </row>
    <row r="98" spans="1:18" ht="30.75" customHeight="1" thickBot="1">
      <c r="A98" s="428" t="s">
        <v>28323</v>
      </c>
      <c r="B98" s="429"/>
      <c r="C98" s="429"/>
      <c r="D98" s="429"/>
      <c r="E98" s="429"/>
      <c r="F98" s="429"/>
      <c r="G98" s="430"/>
      <c r="I98" s="87"/>
      <c r="J98" s="87"/>
      <c r="K98" s="417"/>
      <c r="L98" s="72"/>
      <c r="M98" s="72"/>
      <c r="N98" s="52"/>
      <c r="O98" s="52"/>
      <c r="P98" s="52"/>
      <c r="Q98" s="52"/>
      <c r="R98" s="52"/>
    </row>
    <row r="99" spans="1:18" ht="15" customHeight="1">
      <c r="A99" s="537"/>
      <c r="B99" s="538"/>
      <c r="C99" s="538"/>
      <c r="D99" s="538"/>
      <c r="E99" s="538"/>
      <c r="F99" s="538"/>
      <c r="G99" s="538"/>
      <c r="I99" s="87"/>
      <c r="J99" s="87"/>
      <c r="K99" s="417"/>
      <c r="L99" s="72"/>
      <c r="M99" s="72"/>
      <c r="N99" s="52"/>
      <c r="O99" s="52"/>
      <c r="P99" s="52"/>
      <c r="Q99" s="52"/>
      <c r="R99" s="52"/>
    </row>
    <row r="100" spans="1:18" ht="51.75" customHeight="1">
      <c r="A100" s="43" t="s">
        <v>28183</v>
      </c>
      <c r="B100" s="94" t="s">
        <v>3213</v>
      </c>
      <c r="C100" s="117" t="s">
        <v>37</v>
      </c>
      <c r="D100" s="157" t="s">
        <v>36</v>
      </c>
      <c r="E100" s="168">
        <f>'MEMO-COMUNIDADES'!P328</f>
        <v>36.027999999999999</v>
      </c>
      <c r="F100" s="159">
        <f>VLOOKUP(B100,EMOP0822!$A$2:$B$27361,2,FALSE)</f>
        <v>316.27</v>
      </c>
      <c r="G100" s="138">
        <f>E100*F100</f>
        <v>11394.575559999999</v>
      </c>
      <c r="I100" s="87"/>
      <c r="J100" s="87"/>
      <c r="K100" s="417"/>
      <c r="L100" s="72"/>
      <c r="M100" s="72"/>
      <c r="N100" s="72"/>
      <c r="O100" s="72"/>
      <c r="P100" s="84"/>
      <c r="Q100" s="52"/>
      <c r="R100" s="52"/>
    </row>
    <row r="101" spans="1:18" ht="61.5" customHeight="1">
      <c r="A101" s="43" t="s">
        <v>28184</v>
      </c>
      <c r="B101" s="94" t="s">
        <v>142</v>
      </c>
      <c r="C101" s="117" t="s">
        <v>70</v>
      </c>
      <c r="D101" s="157" t="s">
        <v>67</v>
      </c>
      <c r="E101" s="168">
        <f>'MEMO-COMUNIDADES'!P334</f>
        <v>8</v>
      </c>
      <c r="F101" s="159">
        <f>VLOOKUP(B101,EMOP0822!$A$2:$B$27361,2,FALSE)</f>
        <v>280.83</v>
      </c>
      <c r="G101" s="138">
        <f t="shared" ref="G101:G118" si="5">E101*F101</f>
        <v>2246.64</v>
      </c>
      <c r="I101" s="87"/>
      <c r="J101" s="87"/>
      <c r="K101" s="417"/>
      <c r="L101" s="72"/>
      <c r="M101" s="72"/>
      <c r="N101" s="72"/>
      <c r="O101" s="72"/>
      <c r="P101" s="84"/>
      <c r="Q101" s="52"/>
      <c r="R101" s="52"/>
    </row>
    <row r="102" spans="1:18" ht="55.5" customHeight="1">
      <c r="A102" s="43" t="s">
        <v>28185</v>
      </c>
      <c r="B102" s="94" t="s">
        <v>132</v>
      </c>
      <c r="C102" s="117" t="s">
        <v>27514</v>
      </c>
      <c r="D102" s="157" t="s">
        <v>15</v>
      </c>
      <c r="E102" s="168">
        <f>'MEMO-COMUNIDADES'!P339</f>
        <v>360.28</v>
      </c>
      <c r="F102" s="159">
        <f>VLOOKUP(B102,EMOP0822!$A$2:$B$27361,2,FALSE)</f>
        <v>9.0299999999999994</v>
      </c>
      <c r="G102" s="138">
        <f t="shared" si="5"/>
        <v>3253.3283999999994</v>
      </c>
      <c r="I102" s="87"/>
      <c r="J102" s="87"/>
      <c r="K102" s="417"/>
      <c r="L102" s="72"/>
      <c r="M102" s="72"/>
      <c r="N102" s="72"/>
      <c r="O102" s="72"/>
      <c r="P102" s="84"/>
      <c r="Q102" s="52"/>
      <c r="R102" s="52"/>
    </row>
    <row r="103" spans="1:18" ht="50.25" customHeight="1">
      <c r="A103" s="43" t="s">
        <v>28186</v>
      </c>
      <c r="B103" s="94" t="s">
        <v>3038</v>
      </c>
      <c r="C103" s="117" t="s">
        <v>27533</v>
      </c>
      <c r="D103" s="157" t="s">
        <v>36</v>
      </c>
      <c r="E103" s="168">
        <f>'MEMO-COMUNIDADES'!P343</f>
        <v>36.027999999999999</v>
      </c>
      <c r="F103" s="159">
        <f>VLOOKUP(B103,EMOP0822!$A$2:$B$27361,2,FALSE)</f>
        <v>29.8</v>
      </c>
      <c r="G103" s="138">
        <f t="shared" si="5"/>
        <v>1073.6343999999999</v>
      </c>
      <c r="I103" s="87"/>
      <c r="J103" s="87"/>
      <c r="K103" s="417"/>
      <c r="L103" s="72"/>
      <c r="M103" s="72"/>
      <c r="N103" s="72"/>
      <c r="O103" s="72"/>
      <c r="P103" s="84"/>
      <c r="Q103" s="52"/>
      <c r="R103" s="52"/>
    </row>
    <row r="104" spans="1:18" ht="56.25" customHeight="1">
      <c r="A104" s="43" t="s">
        <v>28187</v>
      </c>
      <c r="B104" s="94" t="s">
        <v>8323</v>
      </c>
      <c r="C104" s="117" t="s">
        <v>27535</v>
      </c>
      <c r="D104" s="157" t="s">
        <v>36</v>
      </c>
      <c r="E104" s="168">
        <f>'MEMO-COMUNIDADES'!P347</f>
        <v>36.027999999999999</v>
      </c>
      <c r="F104" s="159">
        <f>VLOOKUP(B104,EMOP0822!$A$2:$B$27361,2,FALSE)</f>
        <v>105.2</v>
      </c>
      <c r="G104" s="138">
        <f t="shared" si="5"/>
        <v>3790.1455999999998</v>
      </c>
      <c r="I104" s="87"/>
      <c r="J104" s="87"/>
      <c r="K104" s="417"/>
      <c r="L104" s="72"/>
      <c r="M104" s="72"/>
      <c r="N104" s="72"/>
      <c r="O104" s="72"/>
      <c r="P104" s="84"/>
      <c r="Q104" s="52"/>
      <c r="R104" s="52"/>
    </row>
    <row r="105" spans="1:18" ht="107.25" customHeight="1">
      <c r="A105" s="43" t="s">
        <v>28188</v>
      </c>
      <c r="B105" s="94" t="s">
        <v>8347</v>
      </c>
      <c r="C105" s="117" t="s">
        <v>74</v>
      </c>
      <c r="D105" s="157" t="s">
        <v>15</v>
      </c>
      <c r="E105" s="168">
        <f>'MEMO-COMUNIDADES'!P351</f>
        <v>116.4</v>
      </c>
      <c r="F105" s="159">
        <f>VLOOKUP(B105,EMOP0822!$A$2:$B$27361,2,FALSE)</f>
        <v>96.24</v>
      </c>
      <c r="G105" s="138">
        <f t="shared" si="5"/>
        <v>11202.335999999999</v>
      </c>
      <c r="I105" s="87"/>
      <c r="J105" s="87"/>
      <c r="K105" s="417"/>
      <c r="L105" s="72"/>
      <c r="M105" s="72"/>
      <c r="N105" s="72"/>
      <c r="O105" s="72"/>
      <c r="P105" s="84"/>
      <c r="Q105" s="52"/>
      <c r="R105" s="52"/>
    </row>
    <row r="106" spans="1:18" ht="118.5" customHeight="1">
      <c r="A106" s="43" t="s">
        <v>28189</v>
      </c>
      <c r="B106" s="94" t="s">
        <v>8355</v>
      </c>
      <c r="C106" s="117" t="s">
        <v>76</v>
      </c>
      <c r="D106" s="157" t="s">
        <v>15</v>
      </c>
      <c r="E106" s="168">
        <f>'MEMO-COMUNIDADES'!P355</f>
        <v>27.68</v>
      </c>
      <c r="F106" s="159">
        <f>VLOOKUP(B106,EMOP0822!$A$2:$B$27361,2,FALSE)</f>
        <v>109.48</v>
      </c>
      <c r="G106" s="120">
        <f t="shared" si="5"/>
        <v>3030.4064000000003</v>
      </c>
      <c r="I106" s="87"/>
      <c r="J106" s="87"/>
      <c r="K106" s="417"/>
      <c r="L106" s="72"/>
      <c r="M106" s="72"/>
      <c r="N106" s="72"/>
      <c r="O106" s="72"/>
      <c r="P106" s="84"/>
      <c r="Q106" s="52"/>
      <c r="R106" s="52"/>
    </row>
    <row r="107" spans="1:18" ht="118.5" customHeight="1">
      <c r="A107" s="43" t="s">
        <v>28190</v>
      </c>
      <c r="B107" s="215" t="s">
        <v>8149</v>
      </c>
      <c r="C107" s="342" t="s">
        <v>28063</v>
      </c>
      <c r="D107" s="215" t="s">
        <v>36</v>
      </c>
      <c r="E107" s="345">
        <f>'MEMO-COMUNIDADES'!P359</f>
        <v>11.526400000000001</v>
      </c>
      <c r="F107" s="159">
        <f>VLOOKUP(B107,EMOP0822!$A$2:$B$27361,2,FALSE)</f>
        <v>142.52000000000001</v>
      </c>
      <c r="G107" s="120">
        <f t="shared" si="5"/>
        <v>1642.7425280000002</v>
      </c>
      <c r="H107" s="327"/>
      <c r="I107" s="87"/>
      <c r="J107" s="87"/>
      <c r="K107" s="417"/>
      <c r="L107" s="72"/>
      <c r="M107" s="72"/>
      <c r="N107" s="72"/>
      <c r="O107" s="72"/>
      <c r="P107" s="84"/>
      <c r="Q107" s="52"/>
      <c r="R107" s="52"/>
    </row>
    <row r="108" spans="1:18" ht="51" customHeight="1">
      <c r="A108" s="43" t="s">
        <v>28191</v>
      </c>
      <c r="B108" s="94" t="s">
        <v>8227</v>
      </c>
      <c r="C108" s="117" t="s">
        <v>80</v>
      </c>
      <c r="D108" s="157" t="s">
        <v>9</v>
      </c>
      <c r="E108" s="168">
        <f>'MEMO-COMUNIDADES'!P363</f>
        <v>21.740000000000002</v>
      </c>
      <c r="F108" s="159">
        <f>VLOOKUP(B108,EMOP0822!$A$2:$B$27361,2,FALSE)</f>
        <v>46.24</v>
      </c>
      <c r="G108" s="120">
        <f t="shared" si="5"/>
        <v>1005.2576000000001</v>
      </c>
      <c r="I108" s="87"/>
      <c r="J108" s="87"/>
      <c r="K108" s="417"/>
      <c r="L108" s="72"/>
      <c r="M108" s="72"/>
      <c r="N108" s="72"/>
      <c r="O108" s="72"/>
      <c r="P108" s="84"/>
      <c r="Q108" s="52"/>
      <c r="R108" s="52"/>
    </row>
    <row r="109" spans="1:18" ht="51.75" customHeight="1">
      <c r="A109" s="43" t="s">
        <v>28192</v>
      </c>
      <c r="B109" s="94" t="s">
        <v>9497</v>
      </c>
      <c r="C109" s="117" t="s">
        <v>82</v>
      </c>
      <c r="D109" s="157" t="s">
        <v>36</v>
      </c>
      <c r="E109" s="170">
        <f>'MEMO-COMUNIDADES'!P367</f>
        <v>21.62</v>
      </c>
      <c r="F109" s="159">
        <f>VLOOKUP(B109,EMOP0822!$A$2:$B$27361,2,FALSE)</f>
        <v>664.64</v>
      </c>
      <c r="G109" s="138">
        <f t="shared" si="5"/>
        <v>14369.516800000001</v>
      </c>
      <c r="I109" s="87"/>
      <c r="J109" s="87"/>
      <c r="K109" s="417"/>
      <c r="L109" s="72"/>
      <c r="M109" s="72"/>
      <c r="N109" s="72"/>
      <c r="O109" s="72"/>
      <c r="P109" s="84"/>
      <c r="Q109" s="52"/>
      <c r="R109" s="52"/>
    </row>
    <row r="110" spans="1:18" ht="71.25" customHeight="1">
      <c r="A110" s="43" t="s">
        <v>28193</v>
      </c>
      <c r="B110" s="94" t="s">
        <v>60</v>
      </c>
      <c r="C110" s="117" t="s">
        <v>61</v>
      </c>
      <c r="D110" s="96" t="s">
        <v>62</v>
      </c>
      <c r="E110" s="170">
        <f>'MEMO-COMUNIDADES'!P371</f>
        <v>475.64</v>
      </c>
      <c r="F110" s="159">
        <f>VLOOKUP(B110,EMOP0822!$A$2:$B$27361,2,FALSE)</f>
        <v>10.6</v>
      </c>
      <c r="G110" s="138">
        <f t="shared" si="5"/>
        <v>5041.7839999999997</v>
      </c>
      <c r="I110" s="87"/>
      <c r="J110" s="87"/>
      <c r="K110" s="417"/>
      <c r="L110" s="72"/>
      <c r="M110" s="72"/>
      <c r="N110" s="72"/>
      <c r="O110" s="72"/>
      <c r="P110" s="84"/>
      <c r="Q110" s="52"/>
      <c r="R110" s="52"/>
    </row>
    <row r="111" spans="1:18" ht="48.75" customHeight="1">
      <c r="A111" s="43" t="s">
        <v>28194</v>
      </c>
      <c r="B111" s="94" t="s">
        <v>3805</v>
      </c>
      <c r="C111" s="95" t="s">
        <v>27520</v>
      </c>
      <c r="D111" s="157" t="s">
        <v>15</v>
      </c>
      <c r="E111" s="170">
        <f>'MEMO-COMUNIDADES'!P375</f>
        <v>216.2</v>
      </c>
      <c r="F111" s="159">
        <f>VLOOKUP(B111,EMOP0822!$A$2:$B$27361,2,FALSE)</f>
        <v>1.94</v>
      </c>
      <c r="G111" s="138">
        <f t="shared" si="5"/>
        <v>419.42799999999994</v>
      </c>
      <c r="I111" s="87"/>
      <c r="J111" s="87"/>
      <c r="K111" s="417"/>
      <c r="L111" s="72"/>
      <c r="M111" s="72"/>
      <c r="N111" s="72"/>
      <c r="O111" s="72"/>
      <c r="P111" s="84"/>
      <c r="Q111" s="52"/>
      <c r="R111" s="52"/>
    </row>
    <row r="112" spans="1:18" ht="77.25" customHeight="1">
      <c r="A112" s="43" t="s">
        <v>28195</v>
      </c>
      <c r="B112" s="94" t="s">
        <v>4813</v>
      </c>
      <c r="C112" s="117" t="s">
        <v>27513</v>
      </c>
      <c r="D112" s="157" t="s">
        <v>15</v>
      </c>
      <c r="E112" s="170">
        <f>'MEMO-COMUNIDADES'!P379</f>
        <v>32.42</v>
      </c>
      <c r="F112" s="159">
        <f>VLOOKUP(B112,EMOP0822!$A$2:$B$27361,2,FALSE)</f>
        <v>918.56</v>
      </c>
      <c r="G112" s="138">
        <f t="shared" si="5"/>
        <v>29779.715199999999</v>
      </c>
      <c r="I112" s="87"/>
      <c r="J112" s="87"/>
      <c r="K112" s="417"/>
      <c r="L112" s="72"/>
      <c r="M112" s="72"/>
      <c r="N112" s="72"/>
      <c r="O112" s="72"/>
      <c r="P112" s="84"/>
      <c r="Q112" s="52"/>
      <c r="R112" s="52"/>
    </row>
    <row r="113" spans="1:18" ht="70.5" customHeight="1">
      <c r="A113" s="43" t="s">
        <v>28196</v>
      </c>
      <c r="B113" s="94" t="s">
        <v>123</v>
      </c>
      <c r="C113" s="117" t="s">
        <v>27477</v>
      </c>
      <c r="D113" s="157" t="s">
        <v>148</v>
      </c>
      <c r="E113" s="170">
        <f>'MEMO-COMUNIDADES'!P383</f>
        <v>70</v>
      </c>
      <c r="F113" s="159">
        <f>VLOOKUP(B113,EMOP0822!$A$2:$B$27361,2,FALSE)</f>
        <v>446.68</v>
      </c>
      <c r="G113" s="138">
        <f t="shared" si="5"/>
        <v>31267.600000000002</v>
      </c>
      <c r="I113" s="87"/>
      <c r="J113" s="87"/>
      <c r="K113" s="417"/>
      <c r="L113" s="72"/>
      <c r="M113" s="72"/>
      <c r="N113" s="72"/>
      <c r="O113" s="72"/>
      <c r="P113" s="84"/>
      <c r="Q113" s="52"/>
      <c r="R113" s="52"/>
    </row>
    <row r="114" spans="1:18" ht="77.25" customHeight="1">
      <c r="A114" s="43" t="s">
        <v>28197</v>
      </c>
      <c r="B114" s="94" t="s">
        <v>135</v>
      </c>
      <c r="C114" s="95" t="s">
        <v>136</v>
      </c>
      <c r="D114" s="157" t="s">
        <v>9</v>
      </c>
      <c r="E114" s="170">
        <f>'MEMO-COMUNIDADES'!P387</f>
        <v>96.8</v>
      </c>
      <c r="F114" s="159">
        <f>VLOOKUP(B114,EMOP0822!$A$2:$B$27361,2,FALSE)</f>
        <v>10.75</v>
      </c>
      <c r="G114" s="138">
        <f t="shared" si="5"/>
        <v>1040.5999999999999</v>
      </c>
      <c r="I114" s="87"/>
      <c r="J114" s="87"/>
      <c r="K114" s="417"/>
      <c r="L114" s="72"/>
      <c r="M114" s="72"/>
      <c r="N114" s="72"/>
      <c r="O114" s="72"/>
      <c r="P114" s="84"/>
      <c r="Q114" s="52"/>
      <c r="R114" s="52"/>
    </row>
    <row r="115" spans="1:18" ht="47.25" customHeight="1">
      <c r="A115" s="43" t="s">
        <v>28198</v>
      </c>
      <c r="B115" s="94" t="s">
        <v>7503</v>
      </c>
      <c r="C115" s="337" t="s">
        <v>28171</v>
      </c>
      <c r="D115" s="157" t="s">
        <v>9</v>
      </c>
      <c r="E115" s="168">
        <f>'MEMO-COMUNIDADES'!P391</f>
        <v>6</v>
      </c>
      <c r="F115" s="159">
        <f>VLOOKUP(B115,EMOP0822!$A$2:$B$27361,2,FALSE)</f>
        <v>211.4</v>
      </c>
      <c r="G115" s="120">
        <f t="shared" si="5"/>
        <v>1268.4000000000001</v>
      </c>
      <c r="I115" s="87"/>
      <c r="J115" s="87"/>
      <c r="K115" s="417"/>
      <c r="L115" s="72"/>
      <c r="M115" s="72"/>
      <c r="N115" s="72"/>
      <c r="O115" s="72"/>
      <c r="P115" s="84"/>
      <c r="Q115" s="52"/>
      <c r="R115" s="52"/>
    </row>
    <row r="116" spans="1:18" ht="59.25" customHeight="1">
      <c r="A116" s="43" t="s">
        <v>28199</v>
      </c>
      <c r="B116" s="94" t="s">
        <v>2119</v>
      </c>
      <c r="C116" s="117" t="s">
        <v>28048</v>
      </c>
      <c r="D116" s="157" t="s">
        <v>36</v>
      </c>
      <c r="E116" s="168">
        <f>'MEMO-COMUNIDADES'!P395</f>
        <v>2.1599999999999997</v>
      </c>
      <c r="F116" s="159">
        <f>VLOOKUP(B116,EMOP0822!$A$2:$B$27361,2,FALSE)</f>
        <v>75.87</v>
      </c>
      <c r="G116" s="120">
        <f t="shared" si="5"/>
        <v>163.8792</v>
      </c>
      <c r="H116" s="327"/>
      <c r="I116" s="87"/>
      <c r="J116" s="87"/>
      <c r="K116" s="417"/>
      <c r="L116" s="72"/>
      <c r="M116" s="72"/>
      <c r="N116" s="72"/>
      <c r="O116" s="72"/>
      <c r="P116" s="84"/>
      <c r="Q116" s="52"/>
      <c r="R116" s="52"/>
    </row>
    <row r="117" spans="1:18" ht="47.25" customHeight="1">
      <c r="A117" s="43" t="s">
        <v>28200</v>
      </c>
      <c r="B117" s="94" t="s">
        <v>2323</v>
      </c>
      <c r="C117" s="117" t="s">
        <v>28049</v>
      </c>
      <c r="D117" s="157" t="s">
        <v>36</v>
      </c>
      <c r="E117" s="168">
        <f>'MEMO-COMUNIDADES'!P400</f>
        <v>2.153195310312324</v>
      </c>
      <c r="F117" s="159">
        <f>VLOOKUP(B117,EMOP0822!$A$2:$B$27361,2,FALSE)</f>
        <v>37.93</v>
      </c>
      <c r="G117" s="120">
        <f t="shared" si="5"/>
        <v>81.670698120146454</v>
      </c>
      <c r="H117" s="327"/>
      <c r="I117" s="87"/>
      <c r="J117" s="87"/>
      <c r="K117" s="417"/>
      <c r="L117" s="72"/>
      <c r="M117" s="72"/>
      <c r="N117" s="72"/>
      <c r="O117" s="72"/>
      <c r="P117" s="84"/>
      <c r="Q117" s="52"/>
      <c r="R117" s="52"/>
    </row>
    <row r="118" spans="1:18" ht="47.25" customHeight="1">
      <c r="A118" s="43" t="s">
        <v>28201</v>
      </c>
      <c r="B118" s="94" t="s">
        <v>4625</v>
      </c>
      <c r="C118" s="117" t="s">
        <v>28077</v>
      </c>
      <c r="D118" s="157" t="s">
        <v>9</v>
      </c>
      <c r="E118" s="168">
        <f>'MEMO-COMUNIDADES'!P405</f>
        <v>6</v>
      </c>
      <c r="F118" s="159">
        <f>VLOOKUP(B118,EMOP0822!$A$2:$B$27361,2,FALSE)</f>
        <v>33.979999999999997</v>
      </c>
      <c r="G118" s="120">
        <f t="shared" si="5"/>
        <v>203.88</v>
      </c>
      <c r="H118" s="327"/>
      <c r="I118" s="87"/>
      <c r="J118" s="87"/>
      <c r="K118" s="417"/>
      <c r="L118" s="72"/>
      <c r="M118" s="72"/>
      <c r="N118" s="72"/>
      <c r="O118" s="72"/>
      <c r="P118" s="84"/>
      <c r="Q118" s="52"/>
      <c r="R118" s="52"/>
    </row>
    <row r="119" spans="1:18" ht="15" customHeight="1">
      <c r="A119" s="555"/>
      <c r="B119" s="556"/>
      <c r="C119" s="556"/>
      <c r="D119" s="556"/>
      <c r="E119" s="556"/>
      <c r="F119" s="556"/>
      <c r="G119" s="556"/>
      <c r="I119" s="87"/>
      <c r="J119" s="87"/>
      <c r="K119" s="417"/>
      <c r="L119" s="72"/>
      <c r="M119" s="72"/>
      <c r="N119" s="52"/>
      <c r="O119" s="52"/>
      <c r="P119" s="52"/>
      <c r="Q119" s="52"/>
      <c r="R119" s="52"/>
    </row>
    <row r="120" spans="1:18" ht="36" customHeight="1">
      <c r="A120" s="552"/>
      <c r="B120" s="553"/>
      <c r="C120" s="553"/>
      <c r="D120" s="584" t="s">
        <v>28505</v>
      </c>
      <c r="E120" s="585"/>
      <c r="F120" s="585"/>
      <c r="G120" s="122">
        <f>SUM(G100:G118)</f>
        <v>122275.54038612015</v>
      </c>
      <c r="I120" s="87"/>
      <c r="J120" s="87"/>
      <c r="K120" s="417"/>
      <c r="L120" s="72"/>
      <c r="M120" s="72"/>
      <c r="N120" s="52"/>
      <c r="O120" s="52"/>
      <c r="P120" s="52"/>
      <c r="Q120" s="52"/>
      <c r="R120" s="52"/>
    </row>
    <row r="121" spans="1:18" ht="15" customHeight="1">
      <c r="A121" s="531"/>
      <c r="B121" s="532"/>
      <c r="C121" s="532"/>
      <c r="D121" s="532"/>
      <c r="E121" s="532"/>
      <c r="F121" s="532"/>
      <c r="G121" s="532"/>
      <c r="I121" s="87"/>
      <c r="J121" s="87"/>
      <c r="K121" s="417"/>
      <c r="L121" s="72"/>
      <c r="M121" s="72"/>
      <c r="N121" s="52"/>
      <c r="O121" s="52"/>
      <c r="P121" s="52"/>
      <c r="Q121" s="52"/>
      <c r="R121" s="52"/>
    </row>
    <row r="122" spans="1:18" ht="30.75" customHeight="1" thickBot="1">
      <c r="A122" s="535" t="s">
        <v>28324</v>
      </c>
      <c r="B122" s="536"/>
      <c r="C122" s="536"/>
      <c r="D122" s="536"/>
      <c r="E122" s="536"/>
      <c r="F122" s="536"/>
      <c r="G122" s="536"/>
      <c r="I122" s="87"/>
      <c r="J122" s="87"/>
      <c r="K122" s="417"/>
      <c r="L122" s="72"/>
      <c r="M122" s="72"/>
      <c r="N122" s="52"/>
      <c r="O122" s="52"/>
      <c r="P122" s="52"/>
      <c r="Q122" s="52"/>
      <c r="R122" s="52"/>
    </row>
    <row r="123" spans="1:18" ht="15" customHeight="1">
      <c r="A123" s="537"/>
      <c r="B123" s="538"/>
      <c r="C123" s="538"/>
      <c r="D123" s="538"/>
      <c r="E123" s="538"/>
      <c r="F123" s="538"/>
      <c r="G123" s="538"/>
      <c r="I123" s="87"/>
      <c r="J123" s="87"/>
      <c r="K123" s="417"/>
      <c r="L123" s="72"/>
      <c r="M123" s="72"/>
      <c r="N123" s="52"/>
      <c r="O123" s="52"/>
      <c r="P123" s="52"/>
      <c r="Q123" s="52"/>
      <c r="R123" s="52"/>
    </row>
    <row r="124" spans="1:18" ht="54" customHeight="1">
      <c r="A124" s="114" t="s">
        <v>28303</v>
      </c>
      <c r="B124" s="94" t="s">
        <v>3213</v>
      </c>
      <c r="C124" s="117" t="s">
        <v>37</v>
      </c>
      <c r="D124" s="157" t="s">
        <v>36</v>
      </c>
      <c r="E124" s="164">
        <f>'MEMO-COMUNIDADES'!P413</f>
        <v>16.419999999999998</v>
      </c>
      <c r="F124" s="159">
        <f>VLOOKUP(B124,EMOP0822!$A$2:$B$27361,2,FALSE)</f>
        <v>316.27</v>
      </c>
      <c r="G124" s="139">
        <f>E124*F124</f>
        <v>5193.1533999999992</v>
      </c>
      <c r="I124" s="87"/>
      <c r="J124" s="87"/>
      <c r="K124" s="417"/>
      <c r="L124" s="72"/>
      <c r="M124" s="72"/>
      <c r="N124" s="52"/>
      <c r="O124" s="52"/>
      <c r="P124" s="52"/>
      <c r="Q124" s="52"/>
      <c r="R124" s="52"/>
    </row>
    <row r="125" spans="1:18" ht="75" customHeight="1">
      <c r="A125" s="114" t="s">
        <v>28304</v>
      </c>
      <c r="B125" s="94" t="s">
        <v>142</v>
      </c>
      <c r="C125" s="117" t="s">
        <v>70</v>
      </c>
      <c r="D125" s="157" t="s">
        <v>148</v>
      </c>
      <c r="E125" s="164">
        <f>'MEMO-COMUNIDADES'!P419</f>
        <v>4</v>
      </c>
      <c r="F125" s="159">
        <f>VLOOKUP(B125,EMOP0822!$A$2:$B$27361,2,FALSE)</f>
        <v>280.83</v>
      </c>
      <c r="G125" s="139">
        <f>E125*F125</f>
        <v>1123.32</v>
      </c>
      <c r="I125" s="87"/>
      <c r="J125" s="87"/>
      <c r="K125" s="417"/>
      <c r="L125" s="72"/>
      <c r="M125" s="72"/>
      <c r="N125" s="52"/>
      <c r="O125" s="52"/>
      <c r="P125" s="52"/>
      <c r="Q125" s="52"/>
      <c r="R125" s="52"/>
    </row>
    <row r="126" spans="1:18" ht="55.5" customHeight="1">
      <c r="A126" s="114" t="s">
        <v>28305</v>
      </c>
      <c r="B126" s="94" t="s">
        <v>132</v>
      </c>
      <c r="C126" s="117" t="s">
        <v>27514</v>
      </c>
      <c r="D126" s="157" t="s">
        <v>15</v>
      </c>
      <c r="E126" s="164">
        <f>'MEMO-COMUNIDADES'!P424</f>
        <v>164.2</v>
      </c>
      <c r="F126" s="159">
        <f>VLOOKUP(B126,EMOP0822!$A$2:$B$27361,2,FALSE)</f>
        <v>9.0299999999999994</v>
      </c>
      <c r="G126" s="139">
        <f>E126*F126</f>
        <v>1482.7259999999999</v>
      </c>
      <c r="I126" s="87"/>
      <c r="J126" s="87"/>
      <c r="K126" s="417"/>
      <c r="L126" s="72"/>
      <c r="M126" s="72"/>
      <c r="N126" s="52"/>
      <c r="O126" s="52"/>
      <c r="P126" s="52"/>
      <c r="Q126" s="52"/>
      <c r="R126" s="52"/>
    </row>
    <row r="127" spans="1:18" ht="53.25" customHeight="1">
      <c r="A127" s="114" t="s">
        <v>28306</v>
      </c>
      <c r="B127" s="94" t="s">
        <v>3038</v>
      </c>
      <c r="C127" s="117" t="s">
        <v>27533</v>
      </c>
      <c r="D127" s="157" t="s">
        <v>36</v>
      </c>
      <c r="E127" s="164">
        <f>'MEMO-COMUNIDADES'!P428</f>
        <v>16.419999999999998</v>
      </c>
      <c r="F127" s="159">
        <f>VLOOKUP(B127,EMOP0822!$A$2:$B$27361,2,FALSE)</f>
        <v>29.8</v>
      </c>
      <c r="G127" s="139">
        <f t="shared" ref="G127:G139" si="6">E127*F127</f>
        <v>489.31599999999997</v>
      </c>
      <c r="I127" s="87"/>
      <c r="J127" s="87"/>
      <c r="K127" s="417"/>
      <c r="L127" s="72"/>
      <c r="M127" s="72"/>
      <c r="N127" s="52"/>
      <c r="O127" s="52"/>
      <c r="P127" s="52"/>
      <c r="Q127" s="52"/>
      <c r="R127" s="52"/>
    </row>
    <row r="128" spans="1:18" ht="59.25" customHeight="1">
      <c r="A128" s="114" t="s">
        <v>28307</v>
      </c>
      <c r="B128" s="94" t="s">
        <v>8323</v>
      </c>
      <c r="C128" s="117" t="s">
        <v>28051</v>
      </c>
      <c r="D128" s="157" t="s">
        <v>36</v>
      </c>
      <c r="E128" s="164">
        <f>'MEMO-COMUNIDADES'!P432</f>
        <v>16.419999999999998</v>
      </c>
      <c r="F128" s="159">
        <f>VLOOKUP(B128,EMOP0822!$A$2:$B$27361,2,FALSE)</f>
        <v>105.2</v>
      </c>
      <c r="G128" s="139">
        <f t="shared" si="6"/>
        <v>1727.3839999999998</v>
      </c>
      <c r="I128" s="87"/>
      <c r="J128" s="87"/>
      <c r="K128" s="417"/>
      <c r="L128" s="72"/>
      <c r="M128" s="72"/>
      <c r="N128" s="72"/>
      <c r="O128" s="72"/>
      <c r="P128" s="84"/>
      <c r="Q128" s="52"/>
      <c r="R128" s="52"/>
    </row>
    <row r="129" spans="1:18" ht="114.75" customHeight="1">
      <c r="A129" s="114" t="s">
        <v>28308</v>
      </c>
      <c r="B129" s="94" t="s">
        <v>8347</v>
      </c>
      <c r="C129" s="117" t="s">
        <v>74</v>
      </c>
      <c r="D129" s="157" t="s">
        <v>15</v>
      </c>
      <c r="E129" s="172">
        <f>'MEMO-COMUNIDADES'!P436</f>
        <v>59.6</v>
      </c>
      <c r="F129" s="159">
        <f>VLOOKUP(B129,EMOP0822!$A$2:$B$27361,2,FALSE)</f>
        <v>96.24</v>
      </c>
      <c r="G129" s="139">
        <f t="shared" si="6"/>
        <v>5735.9039999999995</v>
      </c>
      <c r="I129" s="87"/>
      <c r="J129" s="87"/>
      <c r="K129" s="417"/>
      <c r="L129" s="72"/>
      <c r="M129" s="72"/>
      <c r="N129" s="72"/>
      <c r="O129" s="72"/>
      <c r="P129" s="84"/>
      <c r="Q129" s="52"/>
      <c r="R129" s="52"/>
    </row>
    <row r="130" spans="1:18" ht="118.5" customHeight="1">
      <c r="A130" s="114" t="s">
        <v>28309</v>
      </c>
      <c r="B130" s="94" t="s">
        <v>8355</v>
      </c>
      <c r="C130" s="117" t="s">
        <v>76</v>
      </c>
      <c r="D130" s="157" t="s">
        <v>15</v>
      </c>
      <c r="E130" s="172">
        <f>'MEMO-COMUNIDADES'!P440</f>
        <v>7.1</v>
      </c>
      <c r="F130" s="159">
        <f>VLOOKUP(B130,EMOP0822!$A$2:$B$27361,2,FALSE)</f>
        <v>109.48</v>
      </c>
      <c r="G130" s="139">
        <f t="shared" si="6"/>
        <v>777.30799999999999</v>
      </c>
      <c r="I130" s="87"/>
      <c r="J130" s="87"/>
      <c r="K130" s="417"/>
      <c r="L130" s="72"/>
      <c r="M130" s="72"/>
      <c r="N130" s="72"/>
      <c r="O130" s="72"/>
      <c r="P130" s="84"/>
      <c r="Q130" s="52"/>
      <c r="R130" s="52"/>
    </row>
    <row r="131" spans="1:18" ht="118.5" customHeight="1">
      <c r="A131" s="114" t="s">
        <v>28310</v>
      </c>
      <c r="B131" s="215" t="s">
        <v>8149</v>
      </c>
      <c r="C131" s="342" t="s">
        <v>28063</v>
      </c>
      <c r="D131" s="215" t="s">
        <v>36</v>
      </c>
      <c r="E131" s="345">
        <f>'MEMO-COMUNIDADES'!P444</f>
        <v>5.3360000000000003</v>
      </c>
      <c r="F131" s="159">
        <f>VLOOKUP(B131,EMOP0822!$A$2:$B$27361,2,FALSE)</f>
        <v>142.52000000000001</v>
      </c>
      <c r="G131" s="139">
        <f t="shared" si="6"/>
        <v>760.4867200000001</v>
      </c>
      <c r="I131" s="87"/>
      <c r="J131" s="87"/>
      <c r="K131" s="417"/>
      <c r="L131" s="72"/>
      <c r="M131" s="72"/>
      <c r="N131" s="72"/>
      <c r="O131" s="72"/>
      <c r="P131" s="84"/>
      <c r="Q131" s="52"/>
      <c r="R131" s="52"/>
    </row>
    <row r="132" spans="1:18" ht="48" customHeight="1">
      <c r="A132" s="114" t="s">
        <v>28311</v>
      </c>
      <c r="B132" s="94" t="s">
        <v>8227</v>
      </c>
      <c r="C132" s="117" t="s">
        <v>80</v>
      </c>
      <c r="D132" s="157" t="s">
        <v>9</v>
      </c>
      <c r="E132" s="172">
        <f>'MEMO-COMUNIDADES'!P448</f>
        <v>20</v>
      </c>
      <c r="F132" s="159">
        <f>VLOOKUP(B132,EMOP0822!$A$2:$B$27361,2,FALSE)</f>
        <v>46.24</v>
      </c>
      <c r="G132" s="139">
        <f t="shared" si="6"/>
        <v>924.80000000000007</v>
      </c>
      <c r="I132" s="87"/>
      <c r="J132" s="87"/>
      <c r="K132" s="417"/>
      <c r="L132" s="72"/>
      <c r="M132" s="72"/>
      <c r="N132" s="72"/>
      <c r="O132" s="72"/>
      <c r="P132" s="84"/>
      <c r="Q132" s="52"/>
      <c r="R132" s="52"/>
    </row>
    <row r="133" spans="1:18" ht="52.5" customHeight="1">
      <c r="A133" s="114" t="s">
        <v>28312</v>
      </c>
      <c r="B133" s="94" t="s">
        <v>9497</v>
      </c>
      <c r="C133" s="117" t="s">
        <v>82</v>
      </c>
      <c r="D133" s="157" t="s">
        <v>36</v>
      </c>
      <c r="E133" s="172">
        <f>'MEMO-COMUNIDADES'!P452</f>
        <v>9.75</v>
      </c>
      <c r="F133" s="159">
        <f>VLOOKUP(B133,EMOP0822!$A$2:$B$27361,2,FALSE)</f>
        <v>664.64</v>
      </c>
      <c r="G133" s="139">
        <f t="shared" si="6"/>
        <v>6480.24</v>
      </c>
      <c r="I133" s="87"/>
      <c r="J133" s="87"/>
      <c r="K133" s="417"/>
      <c r="L133" s="72"/>
      <c r="M133" s="72"/>
      <c r="N133" s="72"/>
      <c r="O133" s="72"/>
      <c r="P133" s="84"/>
      <c r="Q133" s="52"/>
      <c r="R133" s="52"/>
    </row>
    <row r="134" spans="1:18" ht="73.5" customHeight="1">
      <c r="A134" s="114" t="s">
        <v>28313</v>
      </c>
      <c r="B134" s="94" t="s">
        <v>60</v>
      </c>
      <c r="C134" s="117" t="s">
        <v>61</v>
      </c>
      <c r="D134" s="96" t="s">
        <v>62</v>
      </c>
      <c r="E134" s="173">
        <f>'MEMO-COMUNIDADES'!P456</f>
        <v>214.50000000000003</v>
      </c>
      <c r="F134" s="159">
        <f>VLOOKUP(B134,EMOP0822!$A$2:$B$27361,2,FALSE)</f>
        <v>10.6</v>
      </c>
      <c r="G134" s="139">
        <f t="shared" si="6"/>
        <v>2273.7000000000003</v>
      </c>
      <c r="I134" s="87"/>
      <c r="J134" s="87"/>
      <c r="K134" s="417"/>
      <c r="L134" s="72"/>
      <c r="M134" s="72"/>
      <c r="N134" s="72"/>
      <c r="O134" s="72"/>
      <c r="P134" s="84"/>
      <c r="Q134" s="52"/>
      <c r="R134" s="52"/>
    </row>
    <row r="135" spans="1:18" ht="39.75" customHeight="1">
      <c r="A135" s="114" t="s">
        <v>28314</v>
      </c>
      <c r="B135" s="94" t="s">
        <v>3805</v>
      </c>
      <c r="C135" s="95" t="s">
        <v>28068</v>
      </c>
      <c r="D135" s="157" t="s">
        <v>15</v>
      </c>
      <c r="E135" s="173">
        <f>'MEMO-COMUNIDADES'!P460</f>
        <v>97.5</v>
      </c>
      <c r="F135" s="159">
        <f>VLOOKUP(B135,EMOP0822!$A$2:$B$27361,2,FALSE)</f>
        <v>1.94</v>
      </c>
      <c r="G135" s="139">
        <f t="shared" si="6"/>
        <v>189.15</v>
      </c>
      <c r="I135" s="87"/>
      <c r="J135" s="87"/>
      <c r="K135" s="417"/>
      <c r="L135" s="72"/>
      <c r="M135" s="72"/>
      <c r="N135" s="72"/>
      <c r="O135" s="72"/>
      <c r="P135" s="84"/>
      <c r="Q135" s="52"/>
      <c r="R135" s="52"/>
    </row>
    <row r="136" spans="1:18" ht="51" customHeight="1">
      <c r="A136" s="114" t="s">
        <v>28315</v>
      </c>
      <c r="B136" s="94" t="s">
        <v>4813</v>
      </c>
      <c r="C136" s="117" t="s">
        <v>27513</v>
      </c>
      <c r="D136" s="157" t="s">
        <v>15</v>
      </c>
      <c r="E136" s="174">
        <f>(20.5+10.7)*(0.4+0.4+0.3)</f>
        <v>34.32</v>
      </c>
      <c r="F136" s="159">
        <f>VLOOKUP(B136,EMOP0822!$A$2:$B$27361,2,FALSE)</f>
        <v>918.56</v>
      </c>
      <c r="G136" s="139">
        <f t="shared" si="6"/>
        <v>31524.979199999998</v>
      </c>
      <c r="I136" s="87"/>
      <c r="J136" s="87"/>
      <c r="K136" s="417"/>
      <c r="L136" s="72"/>
      <c r="M136" s="72"/>
      <c r="N136" s="72"/>
      <c r="O136" s="72"/>
      <c r="P136" s="84"/>
      <c r="Q136" s="52"/>
      <c r="R136" s="52"/>
    </row>
    <row r="137" spans="1:18" ht="57.75" customHeight="1">
      <c r="A137" s="114" t="s">
        <v>28316</v>
      </c>
      <c r="B137" s="94" t="s">
        <v>123</v>
      </c>
      <c r="C137" s="117" t="s">
        <v>27477</v>
      </c>
      <c r="D137" s="157" t="s">
        <v>148</v>
      </c>
      <c r="E137" s="173">
        <f>'MEMO-COMUNIDADES'!P468</f>
        <v>35</v>
      </c>
      <c r="F137" s="159">
        <f>VLOOKUP(B137,EMOP0822!$A$2:$B$27361,2,FALSE)</f>
        <v>446.68</v>
      </c>
      <c r="G137" s="139">
        <f t="shared" si="6"/>
        <v>15633.800000000001</v>
      </c>
      <c r="I137" s="87"/>
      <c r="J137" s="87"/>
      <c r="K137" s="417"/>
      <c r="L137" s="72"/>
      <c r="M137" s="72"/>
      <c r="N137" s="72"/>
      <c r="O137" s="72"/>
      <c r="P137" s="84"/>
      <c r="Q137" s="52"/>
      <c r="R137" s="52"/>
    </row>
    <row r="138" spans="1:18" ht="57.75" customHeight="1">
      <c r="A138" s="114" t="s">
        <v>28317</v>
      </c>
      <c r="B138" s="94" t="s">
        <v>135</v>
      </c>
      <c r="C138" s="95" t="s">
        <v>136</v>
      </c>
      <c r="D138" s="157" t="s">
        <v>9</v>
      </c>
      <c r="E138" s="173">
        <f>'MEMO-COMUNIDADES'!P472</f>
        <v>91.200000000000017</v>
      </c>
      <c r="F138" s="159">
        <f>VLOOKUP(B138,EMOP0822!$A$2:$B$27361,2,FALSE)</f>
        <v>10.75</v>
      </c>
      <c r="G138" s="139">
        <f t="shared" si="6"/>
        <v>980.4000000000002</v>
      </c>
      <c r="I138" s="87"/>
      <c r="J138" s="87"/>
      <c r="K138" s="417"/>
      <c r="L138" s="72"/>
      <c r="M138" s="72"/>
      <c r="N138" s="72"/>
      <c r="O138" s="72"/>
      <c r="P138" s="84"/>
      <c r="Q138" s="52"/>
      <c r="R138" s="52"/>
    </row>
    <row r="139" spans="1:18" ht="57.75" customHeight="1">
      <c r="A139" s="114" t="s">
        <v>28318</v>
      </c>
      <c r="B139" s="94" t="s">
        <v>7503</v>
      </c>
      <c r="C139" s="337" t="s">
        <v>28170</v>
      </c>
      <c r="D139" s="157" t="s">
        <v>9</v>
      </c>
      <c r="E139" s="173">
        <f>'MEMO-COMUNIDADES'!P476</f>
        <v>12</v>
      </c>
      <c r="F139" s="159">
        <f>VLOOKUP(B139,EMOP0822!$A$2:$B$27361,2,FALSE)</f>
        <v>211.4</v>
      </c>
      <c r="G139" s="139">
        <f t="shared" si="6"/>
        <v>2536.8000000000002</v>
      </c>
      <c r="I139" s="87"/>
      <c r="J139" s="87"/>
      <c r="K139" s="417"/>
      <c r="L139" s="72"/>
      <c r="M139" s="72"/>
      <c r="N139" s="72"/>
      <c r="O139" s="72"/>
      <c r="P139" s="84"/>
      <c r="Q139" s="52"/>
      <c r="R139" s="52"/>
    </row>
    <row r="140" spans="1:18" ht="57.75" customHeight="1">
      <c r="A140" s="114" t="s">
        <v>28319</v>
      </c>
      <c r="B140" s="94" t="s">
        <v>2119</v>
      </c>
      <c r="C140" s="117" t="s">
        <v>28048</v>
      </c>
      <c r="D140" s="157" t="s">
        <v>36</v>
      </c>
      <c r="E140" s="168">
        <f>'MEMO-COMUNIDADES'!P480</f>
        <v>4.3199999999999994</v>
      </c>
      <c r="F140" s="159">
        <f>VLOOKUP(B140,EMOP0822!$A$2:$B$27361,2,FALSE)</f>
        <v>75.87</v>
      </c>
      <c r="G140" s="120">
        <f t="shared" ref="G140:G142" si="7">E140*F140</f>
        <v>327.75839999999999</v>
      </c>
      <c r="H140" s="109"/>
      <c r="I140" s="87"/>
      <c r="J140" s="87"/>
      <c r="K140" s="417"/>
      <c r="L140" s="72"/>
      <c r="M140" s="72"/>
      <c r="N140" s="72"/>
      <c r="O140" s="72"/>
      <c r="P140" s="84"/>
      <c r="Q140" s="52"/>
      <c r="R140" s="52"/>
    </row>
    <row r="141" spans="1:18" ht="57.75" customHeight="1">
      <c r="A141" s="114" t="s">
        <v>28320</v>
      </c>
      <c r="B141" s="94" t="s">
        <v>2323</v>
      </c>
      <c r="C141" s="117" t="s">
        <v>28049</v>
      </c>
      <c r="D141" s="157" t="s">
        <v>36</v>
      </c>
      <c r="E141" s="168">
        <f>'MEMO-COMUNIDADES'!P485</f>
        <v>4.3063906206246481</v>
      </c>
      <c r="F141" s="159">
        <f>VLOOKUP(B141,EMOP0822!$A$2:$B$27361,2,FALSE)</f>
        <v>37.93</v>
      </c>
      <c r="G141" s="347">
        <f t="shared" si="7"/>
        <v>163.34139624029291</v>
      </c>
      <c r="H141" s="109"/>
      <c r="I141" s="87"/>
      <c r="J141" s="87"/>
      <c r="K141" s="417"/>
      <c r="L141" s="72"/>
      <c r="M141" s="72"/>
      <c r="N141" s="72"/>
      <c r="O141" s="72"/>
      <c r="P141" s="84"/>
      <c r="Q141" s="52"/>
      <c r="R141" s="52"/>
    </row>
    <row r="142" spans="1:18" ht="57.75" customHeight="1">
      <c r="A142" s="114" t="s">
        <v>28321</v>
      </c>
      <c r="B142" s="94" t="s">
        <v>4625</v>
      </c>
      <c r="C142" s="117" t="s">
        <v>28077</v>
      </c>
      <c r="D142" s="157" t="s">
        <v>9</v>
      </c>
      <c r="E142" s="168">
        <f>'MEMO-COMUNIDADES'!P490</f>
        <v>12</v>
      </c>
      <c r="F142" s="159">
        <f>VLOOKUP(B142,EMOP0822!$A$2:$B$27361,2,FALSE)</f>
        <v>33.979999999999997</v>
      </c>
      <c r="G142" s="120">
        <f t="shared" si="7"/>
        <v>407.76</v>
      </c>
      <c r="I142" s="87"/>
      <c r="J142" s="87"/>
      <c r="K142" s="417"/>
      <c r="L142" s="72"/>
      <c r="M142" s="72"/>
      <c r="N142" s="72"/>
      <c r="O142" s="72"/>
      <c r="P142" s="84"/>
      <c r="Q142" s="52"/>
      <c r="R142" s="52"/>
    </row>
    <row r="143" spans="1:18" ht="15" customHeight="1">
      <c r="A143" s="533"/>
      <c r="B143" s="534"/>
      <c r="C143" s="534"/>
      <c r="D143" s="534"/>
      <c r="E143" s="534"/>
      <c r="F143" s="534"/>
      <c r="G143" s="534"/>
      <c r="I143" s="87"/>
      <c r="J143" s="87"/>
      <c r="K143" s="417"/>
    </row>
    <row r="144" spans="1:18" ht="36" customHeight="1">
      <c r="A144" s="523"/>
      <c r="B144" s="524"/>
      <c r="C144" s="524"/>
      <c r="D144" s="539" t="s">
        <v>28500</v>
      </c>
      <c r="E144" s="540"/>
      <c r="F144" s="540"/>
      <c r="G144" s="140">
        <f>SUM(G124:G142)</f>
        <v>78732.327116240296</v>
      </c>
      <c r="I144" s="87"/>
      <c r="J144" s="87"/>
      <c r="K144" s="417"/>
    </row>
    <row r="145" spans="1:11" ht="15" customHeight="1">
      <c r="A145" s="541"/>
      <c r="B145" s="542"/>
      <c r="C145" s="542"/>
      <c r="D145" s="542"/>
      <c r="E145" s="542"/>
      <c r="F145" s="542"/>
      <c r="G145" s="542"/>
      <c r="I145" s="87"/>
      <c r="J145" s="87"/>
      <c r="K145" s="417"/>
    </row>
    <row r="146" spans="1:11" ht="36" customHeight="1">
      <c r="A146" s="541"/>
      <c r="B146" s="542"/>
      <c r="C146" s="542"/>
      <c r="D146" s="543" t="s">
        <v>28501</v>
      </c>
      <c r="E146" s="544"/>
      <c r="F146" s="545"/>
      <c r="G146" s="141">
        <f>G74+G96+G120+G144</f>
        <v>487413.36508789344</v>
      </c>
      <c r="I146" s="87"/>
      <c r="J146" s="87"/>
      <c r="K146" s="417"/>
    </row>
    <row r="147" spans="1:11" ht="15" customHeight="1" thickBot="1">
      <c r="A147" s="147"/>
      <c r="B147" s="154"/>
      <c r="C147" s="154"/>
      <c r="D147" s="154"/>
      <c r="E147" s="154"/>
      <c r="F147" s="154"/>
      <c r="G147" s="154"/>
      <c r="I147" s="87"/>
      <c r="J147" s="87"/>
      <c r="K147" s="417"/>
    </row>
    <row r="148" spans="1:11" ht="30.75" customHeight="1" thickBot="1">
      <c r="A148" s="428" t="s">
        <v>28325</v>
      </c>
      <c r="B148" s="429"/>
      <c r="C148" s="429"/>
      <c r="D148" s="429"/>
      <c r="E148" s="429"/>
      <c r="F148" s="429"/>
      <c r="G148" s="430"/>
      <c r="I148" s="87"/>
      <c r="J148" s="87"/>
      <c r="K148" s="417"/>
    </row>
    <row r="149" spans="1:11" ht="15.75" thickBot="1">
      <c r="A149" s="431"/>
      <c r="B149" s="432"/>
      <c r="C149" s="432"/>
      <c r="D149" s="432"/>
      <c r="E149" s="432"/>
      <c r="F149" s="432"/>
      <c r="G149" s="432"/>
      <c r="I149" s="87"/>
      <c r="J149" s="87"/>
      <c r="K149" s="417"/>
    </row>
    <row r="150" spans="1:11" ht="30.75" customHeight="1" thickBot="1">
      <c r="A150" s="428" t="s">
        <v>28326</v>
      </c>
      <c r="B150" s="429"/>
      <c r="C150" s="429"/>
      <c r="D150" s="429"/>
      <c r="E150" s="429"/>
      <c r="F150" s="429"/>
      <c r="G150" s="430"/>
      <c r="I150" s="87"/>
      <c r="J150" s="87"/>
      <c r="K150" s="417"/>
    </row>
    <row r="151" spans="1:11">
      <c r="A151" s="144"/>
      <c r="B151" s="144"/>
      <c r="C151" s="144"/>
      <c r="D151" s="144"/>
      <c r="E151" s="144"/>
      <c r="F151" s="144"/>
      <c r="G151" s="144"/>
      <c r="I151" s="87"/>
      <c r="J151" s="87"/>
      <c r="K151" s="417"/>
    </row>
    <row r="152" spans="1:11" ht="67.5" customHeight="1">
      <c r="A152" s="199" t="s">
        <v>28327</v>
      </c>
      <c r="B152" s="215" t="s">
        <v>2346</v>
      </c>
      <c r="C152" s="337" t="s">
        <v>28112</v>
      </c>
      <c r="D152" s="335" t="s">
        <v>36</v>
      </c>
      <c r="E152" s="204">
        <f>'MEMO-COMUNIDADES'!P499</f>
        <v>588</v>
      </c>
      <c r="F152" s="338">
        <f>VLOOKUP(B152,EMOP0822!$A$2:$B$27361,2,FALSE)</f>
        <v>27.85</v>
      </c>
      <c r="G152" s="206">
        <f>E152*F152</f>
        <v>16375.800000000001</v>
      </c>
      <c r="I152" s="87"/>
      <c r="J152" s="87"/>
      <c r="K152" s="417"/>
    </row>
    <row r="153" spans="1:11" ht="54.75" customHeight="1">
      <c r="A153" s="199" t="s">
        <v>28328</v>
      </c>
      <c r="B153" s="215" t="s">
        <v>2330</v>
      </c>
      <c r="C153" s="337" t="s">
        <v>28113</v>
      </c>
      <c r="D153" s="335" t="s">
        <v>36</v>
      </c>
      <c r="E153" s="204">
        <f>'MEMO-COMUNIDADES'!P503</f>
        <v>494.24460274093309</v>
      </c>
      <c r="F153" s="338">
        <f>VLOOKUP(B153,EMOP0822!$A$2:$B$27361,2,FALSE)</f>
        <v>14.04</v>
      </c>
      <c r="G153" s="206">
        <f t="shared" ref="G153:G209" si="8">E153*F153</f>
        <v>6939.1942224826998</v>
      </c>
      <c r="I153" s="87"/>
      <c r="J153" s="87"/>
      <c r="K153" s="417"/>
    </row>
    <row r="154" spans="1:11" ht="63" customHeight="1">
      <c r="A154" s="199" t="s">
        <v>28329</v>
      </c>
      <c r="B154" s="215" t="s">
        <v>142</v>
      </c>
      <c r="C154" s="337" t="s">
        <v>28114</v>
      </c>
      <c r="D154" s="335" t="s">
        <v>148</v>
      </c>
      <c r="E154" s="204">
        <f>'MEMO-COMUNIDADES'!P507</f>
        <v>19</v>
      </c>
      <c r="F154" s="338">
        <f>VLOOKUP(B154,EMOP0822!$A$2:$B$27361,2,FALSE)</f>
        <v>280.83</v>
      </c>
      <c r="G154" s="206">
        <f t="shared" si="8"/>
        <v>5335.7699999999995</v>
      </c>
      <c r="I154" s="87"/>
      <c r="J154" s="87"/>
      <c r="K154" s="417"/>
    </row>
    <row r="155" spans="1:11" ht="63" customHeight="1">
      <c r="A155" s="199" t="s">
        <v>28330</v>
      </c>
      <c r="B155" s="215" t="s">
        <v>3038</v>
      </c>
      <c r="C155" s="337" t="s">
        <v>27533</v>
      </c>
      <c r="D155" s="335" t="s">
        <v>36</v>
      </c>
      <c r="E155" s="349">
        <f>'MEMO-COMUNIDADES'!P511</f>
        <v>93.75539725906691</v>
      </c>
      <c r="F155" s="338">
        <f>VLOOKUP(B155,EMOP0822!$A$2:$B$27361,2,FALSE)</f>
        <v>29.8</v>
      </c>
      <c r="G155" s="206">
        <f t="shared" si="8"/>
        <v>2793.9108383201942</v>
      </c>
      <c r="I155" s="87"/>
      <c r="J155" s="87"/>
      <c r="K155" s="417"/>
    </row>
    <row r="156" spans="1:11" ht="43.5" customHeight="1">
      <c r="A156" s="199" t="s">
        <v>28331</v>
      </c>
      <c r="B156" s="215" t="s">
        <v>71</v>
      </c>
      <c r="C156" s="337" t="s">
        <v>27568</v>
      </c>
      <c r="D156" s="335" t="s">
        <v>36</v>
      </c>
      <c r="E156" s="204">
        <f>'MEMO-COMUNIDADES'!P515</f>
        <v>60.552</v>
      </c>
      <c r="F156" s="338">
        <f>VLOOKUP(B156,EMOP0822!$A$2:$B$27361,2,FALSE)</f>
        <v>138.15</v>
      </c>
      <c r="G156" s="206">
        <f t="shared" si="8"/>
        <v>8365.2587999999996</v>
      </c>
      <c r="I156" s="87"/>
      <c r="J156" s="87"/>
      <c r="K156" s="417"/>
    </row>
    <row r="157" spans="1:11" ht="43.5" customHeight="1">
      <c r="A157" s="199" t="s">
        <v>28332</v>
      </c>
      <c r="B157" s="215" t="s">
        <v>8149</v>
      </c>
      <c r="C157" s="337" t="s">
        <v>27567</v>
      </c>
      <c r="D157" s="335" t="s">
        <v>36</v>
      </c>
      <c r="E157" s="204">
        <f>'MEMO-COMUNIDADES'!P519</f>
        <v>24.226560000000006</v>
      </c>
      <c r="F157" s="338">
        <f>VLOOKUP(B157,EMOP0822!$A$2:$B$27361,2,FALSE)</f>
        <v>142.52000000000001</v>
      </c>
      <c r="G157" s="206">
        <f t="shared" si="8"/>
        <v>3452.769331200001</v>
      </c>
      <c r="I157" s="87"/>
      <c r="J157" s="87"/>
      <c r="K157" s="417"/>
    </row>
    <row r="158" spans="1:11" ht="77.25" customHeight="1">
      <c r="A158" s="199" t="s">
        <v>28333</v>
      </c>
      <c r="B158" s="215" t="s">
        <v>132</v>
      </c>
      <c r="C158" s="337" t="s">
        <v>27566</v>
      </c>
      <c r="D158" s="335" t="s">
        <v>15</v>
      </c>
      <c r="E158" s="204">
        <f>'MEMO-COMUNIDADES'!P523</f>
        <v>1768.6399999999999</v>
      </c>
      <c r="F158" s="338">
        <f>VLOOKUP(B158,EMOP0822!$A$2:$B$27361,2,FALSE)</f>
        <v>9.0299999999999994</v>
      </c>
      <c r="G158" s="206">
        <f t="shared" si="8"/>
        <v>15970.819199999998</v>
      </c>
      <c r="I158" s="87"/>
      <c r="J158" s="87"/>
      <c r="K158" s="417"/>
    </row>
    <row r="159" spans="1:11" ht="43.5" customHeight="1">
      <c r="A159" s="199" t="s">
        <v>28334</v>
      </c>
      <c r="B159" s="215" t="s">
        <v>8323</v>
      </c>
      <c r="C159" s="337" t="s">
        <v>28051</v>
      </c>
      <c r="D159" s="335" t="s">
        <v>36</v>
      </c>
      <c r="E159" s="204">
        <f>'MEMO-COMUNIDADES'!P529</f>
        <v>176.864</v>
      </c>
      <c r="F159" s="338">
        <f>VLOOKUP(B159,EMOP0822!$A$2:$B$27361,2,FALSE)</f>
        <v>105.2</v>
      </c>
      <c r="G159" s="206">
        <f t="shared" si="8"/>
        <v>18606.092800000002</v>
      </c>
      <c r="I159" s="87"/>
      <c r="J159" s="87"/>
      <c r="K159" s="417"/>
    </row>
    <row r="160" spans="1:11" ht="115.5" customHeight="1">
      <c r="A160" s="199" t="s">
        <v>28335</v>
      </c>
      <c r="B160" s="215" t="s">
        <v>8347</v>
      </c>
      <c r="C160" s="337" t="s">
        <v>74</v>
      </c>
      <c r="D160" s="335" t="s">
        <v>15</v>
      </c>
      <c r="E160" s="204">
        <f>'MEMO-COMUNIDADES'!P534</f>
        <v>95.15</v>
      </c>
      <c r="F160" s="338">
        <f>VLOOKUP(B160,EMOP0822!$A$2:$B$27361,2,FALSE)</f>
        <v>96.24</v>
      </c>
      <c r="G160" s="206">
        <f t="shared" si="8"/>
        <v>9157.2360000000008</v>
      </c>
      <c r="I160" s="87"/>
      <c r="J160" s="87"/>
      <c r="K160" s="417"/>
    </row>
    <row r="161" spans="1:11" ht="120.75" customHeight="1">
      <c r="A161" s="199" t="s">
        <v>28336</v>
      </c>
      <c r="B161" s="215" t="s">
        <v>8355</v>
      </c>
      <c r="C161" s="337" t="s">
        <v>76</v>
      </c>
      <c r="D161" s="335" t="s">
        <v>15</v>
      </c>
      <c r="E161" s="204">
        <f>'MEMO-COMUNIDADES'!P540</f>
        <v>469.91000000000008</v>
      </c>
      <c r="F161" s="338">
        <f>VLOOKUP(B161,EMOP0822!$A$2:$B$27361,2,FALSE)</f>
        <v>109.48</v>
      </c>
      <c r="G161" s="206">
        <f t="shared" si="8"/>
        <v>51445.746800000008</v>
      </c>
      <c r="I161" s="87"/>
      <c r="J161" s="87"/>
      <c r="K161" s="417"/>
    </row>
    <row r="162" spans="1:11" ht="117.75" customHeight="1">
      <c r="A162" s="199" t="s">
        <v>28337</v>
      </c>
      <c r="B162" s="215" t="s">
        <v>8149</v>
      </c>
      <c r="C162" s="342" t="s">
        <v>28063</v>
      </c>
      <c r="D162" s="215" t="s">
        <v>36</v>
      </c>
      <c r="E162" s="345">
        <f>'MEMO-COMUNIDADES'!P546</f>
        <v>45.204800000000006</v>
      </c>
      <c r="F162" s="338">
        <f>VLOOKUP(B162,EMOP0822!$A$2:$B$27361,2,FALSE)</f>
        <v>142.52000000000001</v>
      </c>
      <c r="G162" s="139">
        <f t="shared" si="8"/>
        <v>6442.5880960000013</v>
      </c>
      <c r="I162" s="87"/>
      <c r="J162" s="87"/>
      <c r="K162" s="417"/>
    </row>
    <row r="163" spans="1:11" ht="39" customHeight="1">
      <c r="A163" s="199" t="s">
        <v>28338</v>
      </c>
      <c r="B163" s="215" t="s">
        <v>8227</v>
      </c>
      <c r="C163" s="337" t="s">
        <v>80</v>
      </c>
      <c r="D163" s="335" t="s">
        <v>9</v>
      </c>
      <c r="E163" s="204">
        <f>'MEMO-COMUNIDADES'!P550</f>
        <v>263.38</v>
      </c>
      <c r="F163" s="338">
        <f>VLOOKUP(B163,EMOP0822!$A$2:$B$27361,2,FALSE)</f>
        <v>46.24</v>
      </c>
      <c r="G163" s="206">
        <f t="shared" si="8"/>
        <v>12178.691200000001</v>
      </c>
      <c r="I163" s="87"/>
      <c r="J163" s="87"/>
      <c r="K163" s="417"/>
    </row>
    <row r="164" spans="1:11" ht="66.75" customHeight="1">
      <c r="A164" s="199" t="s">
        <v>28339</v>
      </c>
      <c r="B164" s="215" t="s">
        <v>77</v>
      </c>
      <c r="C164" s="337" t="s">
        <v>78</v>
      </c>
      <c r="D164" s="335" t="s">
        <v>9</v>
      </c>
      <c r="E164" s="203">
        <f>'MEMO-COMUNIDADES'!P559</f>
        <v>82.38</v>
      </c>
      <c r="F164" s="338">
        <f>VLOOKUP(B164,EMOP0822!$A$2:$B$27361,2,FALSE)</f>
        <v>112.65</v>
      </c>
      <c r="G164" s="206">
        <f t="shared" si="8"/>
        <v>9280.107</v>
      </c>
      <c r="I164" s="87"/>
      <c r="J164" s="87"/>
      <c r="K164" s="417"/>
    </row>
    <row r="165" spans="1:11" ht="165" customHeight="1">
      <c r="A165" s="199" t="s">
        <v>28340</v>
      </c>
      <c r="B165" s="215" t="s">
        <v>8531</v>
      </c>
      <c r="C165" s="337" t="s">
        <v>28172</v>
      </c>
      <c r="D165" s="90" t="s">
        <v>15</v>
      </c>
      <c r="E165" s="203">
        <f>'MEMO-COMUNIDADES'!P565</f>
        <v>1211.04</v>
      </c>
      <c r="F165" s="338">
        <f>VLOOKUP(B165,EMOP0822!$A$2:$B$27361,2,FALSE)</f>
        <v>102.27</v>
      </c>
      <c r="G165" s="206">
        <f t="shared" si="8"/>
        <v>123853.06079999999</v>
      </c>
      <c r="I165" s="87"/>
      <c r="J165" s="87"/>
      <c r="K165" s="417"/>
    </row>
    <row r="166" spans="1:11" ht="51.75" customHeight="1">
      <c r="A166" s="199" t="s">
        <v>28341</v>
      </c>
      <c r="B166" s="215" t="s">
        <v>7499</v>
      </c>
      <c r="C166" s="337" t="s">
        <v>27992</v>
      </c>
      <c r="D166" s="90" t="s">
        <v>9</v>
      </c>
      <c r="E166" s="204">
        <f>'MEMO-COMUNIDADES'!P569</f>
        <v>409.75000000000006</v>
      </c>
      <c r="F166" s="338">
        <f>VLOOKUP(B166,EMOP0822!$A$2:$B$27361,2,FALSE)</f>
        <v>107.8</v>
      </c>
      <c r="G166" s="206">
        <f t="shared" si="8"/>
        <v>44171.05</v>
      </c>
      <c r="I166" s="87"/>
      <c r="J166" s="87"/>
      <c r="K166" s="417"/>
    </row>
    <row r="167" spans="1:11" ht="86.25" customHeight="1">
      <c r="A167" s="199" t="s">
        <v>28342</v>
      </c>
      <c r="B167" s="215" t="s">
        <v>4285</v>
      </c>
      <c r="C167" s="337" t="s">
        <v>28115</v>
      </c>
      <c r="D167" s="90" t="s">
        <v>9</v>
      </c>
      <c r="E167" s="204">
        <f>'MEMO-COMUNIDADES'!P575</f>
        <v>409.75000000000006</v>
      </c>
      <c r="F167" s="338">
        <f>VLOOKUP(B167,EMOP0822!$A$2:$B$27361,2,FALSE)</f>
        <v>14.17</v>
      </c>
      <c r="G167" s="206">
        <f t="shared" si="8"/>
        <v>5806.1575000000012</v>
      </c>
      <c r="I167" s="87"/>
      <c r="J167" s="87"/>
      <c r="K167" s="417"/>
    </row>
    <row r="168" spans="1:11" ht="68.25" customHeight="1">
      <c r="A168" s="199" t="s">
        <v>28343</v>
      </c>
      <c r="B168" s="215" t="s">
        <v>28224</v>
      </c>
      <c r="C168" s="337" t="s">
        <v>27641</v>
      </c>
      <c r="D168" s="215" t="s">
        <v>148</v>
      </c>
      <c r="E168" s="204">
        <f>'MEMO-COMUNIDADES'!P581</f>
        <v>14</v>
      </c>
      <c r="F168" s="338">
        <v>1818.59</v>
      </c>
      <c r="G168" s="206">
        <f t="shared" si="8"/>
        <v>25460.26</v>
      </c>
      <c r="I168" s="87"/>
      <c r="J168" s="87"/>
      <c r="K168" s="417"/>
    </row>
    <row r="169" spans="1:11" ht="52.5" customHeight="1">
      <c r="A169" s="199" t="s">
        <v>28344</v>
      </c>
      <c r="B169" s="215" t="s">
        <v>18957</v>
      </c>
      <c r="C169" s="327" t="s">
        <v>27639</v>
      </c>
      <c r="D169" s="215" t="s">
        <v>148</v>
      </c>
      <c r="E169" s="204">
        <f>'MEMO-COMUNIDADES'!P585</f>
        <v>14</v>
      </c>
      <c r="F169" s="338">
        <f>VLOOKUP(B169,EMOP0822!$A$2:$B$27361,2,FALSE)</f>
        <v>171.32</v>
      </c>
      <c r="G169" s="206">
        <f>E169*F169</f>
        <v>2398.48</v>
      </c>
      <c r="I169" s="87"/>
      <c r="J169" s="87"/>
      <c r="K169" s="417"/>
    </row>
    <row r="170" spans="1:11" ht="48.75" customHeight="1">
      <c r="A170" s="199" t="s">
        <v>28345</v>
      </c>
      <c r="B170" s="215" t="s">
        <v>25074</v>
      </c>
      <c r="C170" s="342" t="s">
        <v>27640</v>
      </c>
      <c r="D170" s="215" t="s">
        <v>148</v>
      </c>
      <c r="E170" s="204">
        <f>'MEMO-COMUNIDADES'!P589</f>
        <v>14</v>
      </c>
      <c r="F170" s="338">
        <f>VLOOKUP(B170,EMOP0822!$A$2:$B$27361,2,FALSE)</f>
        <v>795.83</v>
      </c>
      <c r="G170" s="206">
        <f t="shared" si="8"/>
        <v>11141.62</v>
      </c>
      <c r="I170" s="87"/>
      <c r="J170" s="87"/>
      <c r="K170" s="417"/>
    </row>
    <row r="171" spans="1:11" ht="58.5" customHeight="1">
      <c r="A171" s="199" t="s">
        <v>28346</v>
      </c>
      <c r="B171" s="355" t="s">
        <v>18967</v>
      </c>
      <c r="C171" s="343" t="s">
        <v>27644</v>
      </c>
      <c r="D171" s="148" t="s">
        <v>148</v>
      </c>
      <c r="E171" s="204">
        <f>'MEMO-COMUNIDADES'!P593</f>
        <v>14</v>
      </c>
      <c r="F171" s="338">
        <f>VLOOKUP(B171,EMOP0822!$A$2:$B$27361,2,FALSE)</f>
        <v>47.92</v>
      </c>
      <c r="G171" s="206">
        <f t="shared" si="8"/>
        <v>670.88</v>
      </c>
      <c r="I171" s="87"/>
      <c r="J171" s="87"/>
      <c r="K171" s="417"/>
    </row>
    <row r="172" spans="1:11" ht="55.5" customHeight="1">
      <c r="A172" s="199" t="s">
        <v>28347</v>
      </c>
      <c r="B172" s="215" t="s">
        <v>27645</v>
      </c>
      <c r="C172" s="342" t="s">
        <v>27646</v>
      </c>
      <c r="D172" s="215" t="s">
        <v>148</v>
      </c>
      <c r="E172" s="204">
        <f>'MEMO-COMUNIDADES'!P597</f>
        <v>14</v>
      </c>
      <c r="F172" s="338">
        <v>184.41</v>
      </c>
      <c r="G172" s="206">
        <f t="shared" si="8"/>
        <v>2581.7399999999998</v>
      </c>
      <c r="I172" s="87"/>
      <c r="J172" s="87"/>
      <c r="K172" s="417"/>
    </row>
    <row r="173" spans="1:11" ht="71.25" customHeight="1">
      <c r="A173" s="199" t="s">
        <v>28348</v>
      </c>
      <c r="B173" s="215" t="s">
        <v>17441</v>
      </c>
      <c r="C173" s="337" t="s">
        <v>27688</v>
      </c>
      <c r="D173" s="203" t="s">
        <v>15</v>
      </c>
      <c r="E173" s="204">
        <f>'MEMO-COMUNIDADES'!P601</f>
        <v>1229.5999999999999</v>
      </c>
      <c r="F173" s="338">
        <f>VLOOKUP(B173,EMOP0822!$A$2:$B$27361,2,FALSE)</f>
        <v>16.55</v>
      </c>
      <c r="G173" s="206">
        <f t="shared" si="8"/>
        <v>20349.88</v>
      </c>
      <c r="I173" s="87"/>
      <c r="J173" s="87"/>
      <c r="K173" s="417"/>
    </row>
    <row r="174" spans="1:11" ht="110.25" customHeight="1">
      <c r="A174" s="199" t="s">
        <v>28349</v>
      </c>
      <c r="B174" s="215" t="s">
        <v>8841</v>
      </c>
      <c r="C174" s="337" t="s">
        <v>28116</v>
      </c>
      <c r="D174" s="203" t="s">
        <v>15</v>
      </c>
      <c r="E174" s="204">
        <f>'MEMO-COMUNIDADES'!P607</f>
        <v>236.8</v>
      </c>
      <c r="F174" s="338">
        <f>VLOOKUP(B174,EMOP0822!$A$2:$B$27361,2,FALSE)</f>
        <v>191.79</v>
      </c>
      <c r="G174" s="206">
        <f t="shared" si="8"/>
        <v>45415.872000000003</v>
      </c>
      <c r="I174" s="87"/>
      <c r="J174" s="87"/>
      <c r="K174" s="417"/>
    </row>
    <row r="175" spans="1:11" ht="47.25" customHeight="1">
      <c r="A175" s="199" t="s">
        <v>28350</v>
      </c>
      <c r="B175" s="215" t="s">
        <v>2846</v>
      </c>
      <c r="C175" s="337" t="s">
        <v>28117</v>
      </c>
      <c r="D175" s="203" t="s">
        <v>36</v>
      </c>
      <c r="E175" s="204">
        <f>'MEMO-COMUNIDADES'!P613</f>
        <v>21.204000000000001</v>
      </c>
      <c r="F175" s="338">
        <f>VLOOKUP(B175,EMOP0822!$A$2:$B$27361,2,FALSE)</f>
        <v>179.84</v>
      </c>
      <c r="G175" s="206">
        <f t="shared" si="8"/>
        <v>3813.3273600000002</v>
      </c>
      <c r="I175" s="87"/>
      <c r="J175" s="87"/>
      <c r="K175" s="417"/>
    </row>
    <row r="176" spans="1:11" ht="53.25" customHeight="1">
      <c r="A176" s="199" t="s">
        <v>28351</v>
      </c>
      <c r="B176" s="215" t="s">
        <v>3040</v>
      </c>
      <c r="C176" s="337" t="s">
        <v>28118</v>
      </c>
      <c r="D176" s="203" t="s">
        <v>36</v>
      </c>
      <c r="E176" s="204">
        <f>'MEMO-COMUNIDADES'!P617</f>
        <v>21.204000000000001</v>
      </c>
      <c r="F176" s="338">
        <f>VLOOKUP(B176,EMOP0822!$A$2:$B$27361,2,FALSE)</f>
        <v>42.45</v>
      </c>
      <c r="G176" s="206">
        <f t="shared" si="8"/>
        <v>900.10980000000006</v>
      </c>
      <c r="I176" s="87"/>
      <c r="J176" s="87"/>
      <c r="K176" s="417"/>
    </row>
    <row r="177" spans="1:11" ht="68.25" customHeight="1">
      <c r="A177" s="199" t="s">
        <v>28352</v>
      </c>
      <c r="B177" s="215" t="s">
        <v>142</v>
      </c>
      <c r="C177" s="337" t="s">
        <v>28119</v>
      </c>
      <c r="D177" s="203" t="s">
        <v>148</v>
      </c>
      <c r="E177" s="204">
        <f>'MEMO-COMUNIDADES'!P621</f>
        <v>5</v>
      </c>
      <c r="F177" s="338">
        <f>VLOOKUP(B177,EMOP0822!$A$2:$B$27361,2,FALSE)</f>
        <v>280.83</v>
      </c>
      <c r="G177" s="206">
        <f t="shared" si="8"/>
        <v>1404.1499999999999</v>
      </c>
      <c r="I177" s="87"/>
      <c r="J177" s="87"/>
      <c r="K177" s="417"/>
    </row>
    <row r="178" spans="1:11" ht="71.25" customHeight="1">
      <c r="A178" s="199" t="s">
        <v>28353</v>
      </c>
      <c r="B178" s="355" t="s">
        <v>10481</v>
      </c>
      <c r="C178" s="357" t="s">
        <v>27673</v>
      </c>
      <c r="D178" s="358" t="s">
        <v>15</v>
      </c>
      <c r="E178" s="358">
        <f>'MEMO-COMUNIDADES'!P625</f>
        <v>159.03000000000003</v>
      </c>
      <c r="F178" s="338">
        <f>VLOOKUP(B178,EMOP0822!$A$2:$B$27361,2,FALSE)</f>
        <v>75.37</v>
      </c>
      <c r="G178" s="359">
        <f t="shared" si="8"/>
        <v>11986.091100000003</v>
      </c>
      <c r="I178" s="87"/>
      <c r="J178" s="87"/>
      <c r="K178" s="417"/>
    </row>
    <row r="179" spans="1:11" ht="71.25" customHeight="1">
      <c r="A179" s="199" t="s">
        <v>28354</v>
      </c>
      <c r="B179" s="215" t="s">
        <v>10685</v>
      </c>
      <c r="C179" s="337" t="s">
        <v>28120</v>
      </c>
      <c r="D179" s="335" t="s">
        <v>15</v>
      </c>
      <c r="E179" s="335">
        <f>'MEMO-COMUNIDADES'!P629</f>
        <v>558.06000000000006</v>
      </c>
      <c r="F179" s="338">
        <f>VLOOKUP(B179,EMOP0822!$A$2:$B$27361,2,FALSE)</f>
        <v>41.64</v>
      </c>
      <c r="G179" s="206">
        <f t="shared" si="8"/>
        <v>23237.618400000003</v>
      </c>
      <c r="I179" s="87"/>
      <c r="J179" s="87"/>
      <c r="K179" s="417"/>
    </row>
    <row r="180" spans="1:11" ht="71.25" customHeight="1">
      <c r="A180" s="199" t="s">
        <v>28355</v>
      </c>
      <c r="B180" s="215" t="s">
        <v>17485</v>
      </c>
      <c r="C180" s="337" t="s">
        <v>27674</v>
      </c>
      <c r="D180" s="335" t="s">
        <v>15</v>
      </c>
      <c r="E180" s="335">
        <f>'MEMO-COMUNIDADES'!P634</f>
        <v>318.06000000000006</v>
      </c>
      <c r="F180" s="338">
        <f>VLOOKUP(B180,EMOP0822!$A$2:$B$27361,2,FALSE)</f>
        <v>33.270000000000003</v>
      </c>
      <c r="G180" s="206">
        <f t="shared" si="8"/>
        <v>10581.856200000004</v>
      </c>
      <c r="I180" s="87"/>
      <c r="J180" s="87"/>
      <c r="K180" s="417"/>
    </row>
    <row r="181" spans="1:11" ht="71.25" customHeight="1">
      <c r="A181" s="199" t="s">
        <v>28356</v>
      </c>
      <c r="B181" s="215" t="s">
        <v>17465</v>
      </c>
      <c r="C181" s="337" t="s">
        <v>28248</v>
      </c>
      <c r="D181" s="335" t="s">
        <v>15</v>
      </c>
      <c r="E181" s="335">
        <f>'MEMO-COMUNIDADES'!P639</f>
        <v>240</v>
      </c>
      <c r="F181" s="338">
        <f>VLOOKUP(B181,EMOP0822!$A$2:$B$27361,2,FALSE)</f>
        <v>16.21</v>
      </c>
      <c r="G181" s="206">
        <f t="shared" si="8"/>
        <v>3890.4</v>
      </c>
      <c r="I181" s="87"/>
      <c r="J181" s="87"/>
      <c r="K181" s="417"/>
    </row>
    <row r="182" spans="1:11" ht="71.25" customHeight="1">
      <c r="A182" s="199" t="s">
        <v>28357</v>
      </c>
      <c r="B182" s="215" t="s">
        <v>2346</v>
      </c>
      <c r="C182" s="337" t="s">
        <v>28121</v>
      </c>
      <c r="D182" s="335" t="s">
        <v>36</v>
      </c>
      <c r="E182" s="336">
        <f>'MEMO-COMUNIDADES'!P644</f>
        <v>18</v>
      </c>
      <c r="F182" s="338">
        <f>VLOOKUP(B182,EMOP0822!$A$2:$B$27361,2,FALSE)</f>
        <v>27.85</v>
      </c>
      <c r="G182" s="206">
        <f t="shared" si="8"/>
        <v>501.3</v>
      </c>
      <c r="I182" s="87"/>
      <c r="J182" s="87"/>
      <c r="K182" s="417"/>
    </row>
    <row r="183" spans="1:11" ht="71.25" customHeight="1">
      <c r="A183" s="199" t="s">
        <v>28358</v>
      </c>
      <c r="B183" s="215" t="s">
        <v>140</v>
      </c>
      <c r="C183" s="337" t="s">
        <v>28122</v>
      </c>
      <c r="D183" s="335" t="s">
        <v>15</v>
      </c>
      <c r="E183" s="336">
        <f>'MEMO-COMUNIDADES'!P648</f>
        <v>58.509</v>
      </c>
      <c r="F183" s="338">
        <f>VLOOKUP(B183,EMOP0822!$A$2:$B$27361,2,FALSE)</f>
        <v>69</v>
      </c>
      <c r="G183" s="206">
        <f t="shared" si="8"/>
        <v>4037.1210000000001</v>
      </c>
      <c r="I183" s="87"/>
      <c r="J183" s="87"/>
      <c r="K183" s="417"/>
    </row>
    <row r="184" spans="1:11" ht="71.25" customHeight="1">
      <c r="A184" s="199" t="s">
        <v>28359</v>
      </c>
      <c r="B184" s="215" t="s">
        <v>9497</v>
      </c>
      <c r="C184" s="337" t="s">
        <v>27588</v>
      </c>
      <c r="D184" s="335" t="s">
        <v>36</v>
      </c>
      <c r="E184" s="336">
        <f>'MEMO-COMUNIDADES'!P654</f>
        <v>11.480400000000001</v>
      </c>
      <c r="F184" s="338">
        <f>VLOOKUP(B184,EMOP0822!$A$2:$B$27361,2,FALSE)</f>
        <v>664.64</v>
      </c>
      <c r="G184" s="206">
        <f t="shared" si="8"/>
        <v>7630.3330560000004</v>
      </c>
      <c r="I184" s="87"/>
      <c r="J184" s="87"/>
      <c r="K184" s="417"/>
    </row>
    <row r="185" spans="1:11" ht="71.25" customHeight="1">
      <c r="A185" s="199" t="s">
        <v>28360</v>
      </c>
      <c r="B185" s="215" t="s">
        <v>133</v>
      </c>
      <c r="C185" s="337" t="s">
        <v>27592</v>
      </c>
      <c r="D185" s="335" t="s">
        <v>62</v>
      </c>
      <c r="E185" s="336">
        <f>'MEMO-COMUNIDADES'!P661</f>
        <v>572.63940000000014</v>
      </c>
      <c r="F185" s="338">
        <f>VLOOKUP(B185,EMOP0822!$A$2:$B$27361,2,FALSE)</f>
        <v>9.2899999999999991</v>
      </c>
      <c r="G185" s="206">
        <f t="shared" si="8"/>
        <v>5319.8200260000012</v>
      </c>
      <c r="I185" s="87"/>
      <c r="J185" s="87"/>
      <c r="K185" s="417"/>
    </row>
    <row r="186" spans="1:11" ht="71.25" customHeight="1">
      <c r="A186" s="199" t="s">
        <v>28361</v>
      </c>
      <c r="B186" s="215" t="s">
        <v>134</v>
      </c>
      <c r="C186" s="337" t="s">
        <v>27675</v>
      </c>
      <c r="D186" s="335" t="s">
        <v>62</v>
      </c>
      <c r="E186" s="336">
        <f>'MEMO-COMUNIDADES'!P668</f>
        <v>572.63940000000014</v>
      </c>
      <c r="F186" s="338">
        <f>VLOOKUP(B186,EMOP0822!$A$2:$B$27361,2,FALSE)</f>
        <v>4.3</v>
      </c>
      <c r="G186" s="206">
        <f t="shared" si="8"/>
        <v>2462.3494200000005</v>
      </c>
      <c r="I186" s="87"/>
      <c r="J186" s="87"/>
      <c r="K186" s="417"/>
    </row>
    <row r="187" spans="1:11" ht="90.75" customHeight="1">
      <c r="A187" s="199" t="s">
        <v>28362</v>
      </c>
      <c r="B187" s="215" t="s">
        <v>3425</v>
      </c>
      <c r="C187" s="337" t="s">
        <v>28123</v>
      </c>
      <c r="D187" s="335" t="s">
        <v>27597</v>
      </c>
      <c r="E187" s="336">
        <f>'MEMO-COMUNIDADES'!P672</f>
        <v>795.15000000000009</v>
      </c>
      <c r="F187" s="338">
        <f>VLOOKUP(B187,EMOP0822!$A$2:$B$27361,2,FALSE)</f>
        <v>12</v>
      </c>
      <c r="G187" s="206">
        <f t="shared" si="8"/>
        <v>9541.8000000000011</v>
      </c>
      <c r="I187" s="87"/>
      <c r="J187" s="87"/>
      <c r="K187" s="417"/>
    </row>
    <row r="188" spans="1:11" ht="71.25" customHeight="1">
      <c r="A188" s="199" t="s">
        <v>28363</v>
      </c>
      <c r="B188" s="215" t="s">
        <v>2783</v>
      </c>
      <c r="C188" s="337" t="s">
        <v>28124</v>
      </c>
      <c r="D188" s="335" t="s">
        <v>27607</v>
      </c>
      <c r="E188" s="336">
        <f>'MEMO-COMUNIDADES'!P677</f>
        <v>7951.5000000000018</v>
      </c>
      <c r="F188" s="338">
        <f>VLOOKUP(B188,EMOP0822!$A$2:$B$27361,2,FALSE)</f>
        <v>0.21</v>
      </c>
      <c r="G188" s="206">
        <f t="shared" si="8"/>
        <v>1669.8150000000003</v>
      </c>
      <c r="I188" s="87"/>
      <c r="J188" s="87"/>
      <c r="K188" s="417"/>
    </row>
    <row r="189" spans="1:11" ht="71.25" customHeight="1">
      <c r="A189" s="199" t="s">
        <v>28364</v>
      </c>
      <c r="B189" s="215" t="s">
        <v>2789</v>
      </c>
      <c r="C189" s="337" t="s">
        <v>28125</v>
      </c>
      <c r="D189" s="335" t="s">
        <v>15</v>
      </c>
      <c r="E189" s="336">
        <f>'MEMO-COMUNIDADES'!P682</f>
        <v>159.03000000000003</v>
      </c>
      <c r="F189" s="338">
        <f>VLOOKUP(B189,EMOP0822!$A$2:$B$27361,2,FALSE)</f>
        <v>0.92</v>
      </c>
      <c r="G189" s="206">
        <f t="shared" si="8"/>
        <v>146.30760000000004</v>
      </c>
      <c r="I189" s="87"/>
      <c r="J189" s="87"/>
      <c r="K189" s="417"/>
    </row>
    <row r="190" spans="1:11" ht="87" customHeight="1">
      <c r="A190" s="199" t="s">
        <v>28365</v>
      </c>
      <c r="B190" s="215" t="s">
        <v>21647</v>
      </c>
      <c r="C190" s="342" t="s">
        <v>27875</v>
      </c>
      <c r="D190" s="335" t="s">
        <v>148</v>
      </c>
      <c r="E190" s="336">
        <f>'MEMO-COMUNIDADES'!P687</f>
        <v>12</v>
      </c>
      <c r="F190" s="338">
        <f>VLOOKUP(B190,EMOP0822!$A$2:$B$27361,2,FALSE)</f>
        <v>2230</v>
      </c>
      <c r="G190" s="206">
        <f t="shared" si="8"/>
        <v>26760</v>
      </c>
      <c r="H190" s="196"/>
      <c r="I190" s="87"/>
      <c r="J190" s="87"/>
      <c r="K190" s="417"/>
    </row>
    <row r="191" spans="1:11" ht="51.75" customHeight="1">
      <c r="A191" s="199" t="s">
        <v>28366</v>
      </c>
      <c r="B191" s="215" t="s">
        <v>21665</v>
      </c>
      <c r="C191" s="337" t="s">
        <v>27652</v>
      </c>
      <c r="D191" s="335" t="s">
        <v>148</v>
      </c>
      <c r="E191" s="336">
        <f>'MEMO-COMUNIDADES'!P691</f>
        <v>12</v>
      </c>
      <c r="F191" s="338">
        <f>VLOOKUP(B191,EMOP0822!$A$2:$B$27361,2,FALSE)</f>
        <v>73.13</v>
      </c>
      <c r="G191" s="206">
        <f t="shared" si="8"/>
        <v>877.56</v>
      </c>
      <c r="I191" s="87"/>
      <c r="J191" s="87"/>
      <c r="K191" s="417"/>
    </row>
    <row r="192" spans="1:11" ht="51.75" customHeight="1">
      <c r="A192" s="199" t="s">
        <v>28367</v>
      </c>
      <c r="B192" s="215" t="s">
        <v>18967</v>
      </c>
      <c r="C192" s="342" t="s">
        <v>27651</v>
      </c>
      <c r="D192" s="335" t="s">
        <v>148</v>
      </c>
      <c r="E192" s="336">
        <f>'MEMO-COMUNIDADES'!P695</f>
        <v>12</v>
      </c>
      <c r="F192" s="338">
        <f>VLOOKUP(B192,EMOP0822!$A$2:$B$27361,2,FALSE)</f>
        <v>47.92</v>
      </c>
      <c r="G192" s="206">
        <f t="shared" si="8"/>
        <v>575.04</v>
      </c>
      <c r="I192" s="87"/>
      <c r="J192" s="87"/>
      <c r="K192" s="417"/>
    </row>
    <row r="193" spans="1:11" ht="51.75" customHeight="1">
      <c r="A193" s="199" t="s">
        <v>28368</v>
      </c>
      <c r="B193" s="215" t="s">
        <v>8805</v>
      </c>
      <c r="C193" s="334" t="s">
        <v>27669</v>
      </c>
      <c r="D193" s="335" t="s">
        <v>148</v>
      </c>
      <c r="E193" s="336">
        <f>'MEMO-COMUNIDADES'!P699</f>
        <v>13</v>
      </c>
      <c r="F193" s="338">
        <f>VLOOKUP(B193,EMOP0822!$A$2:$B$27361,2,FALSE)</f>
        <v>598.25</v>
      </c>
      <c r="G193" s="206">
        <f t="shared" si="8"/>
        <v>7777.25</v>
      </c>
      <c r="I193" s="87"/>
      <c r="J193" s="87"/>
      <c r="K193" s="417"/>
    </row>
    <row r="194" spans="1:11" ht="67.5" customHeight="1">
      <c r="A194" s="199" t="s">
        <v>28369</v>
      </c>
      <c r="B194" s="215" t="s">
        <v>8815</v>
      </c>
      <c r="C194" s="337" t="s">
        <v>27655</v>
      </c>
      <c r="D194" s="335" t="s">
        <v>148</v>
      </c>
      <c r="E194" s="336">
        <f>'MEMO-COMUNIDADES'!P703</f>
        <v>7</v>
      </c>
      <c r="F194" s="338">
        <f>VLOOKUP(B194,EMOP0822!$A$2:$B$27361,2,FALSE)</f>
        <v>1871.62</v>
      </c>
      <c r="G194" s="206">
        <f t="shared" si="8"/>
        <v>13101.34</v>
      </c>
      <c r="I194" s="87"/>
      <c r="J194" s="87"/>
      <c r="K194" s="417"/>
    </row>
    <row r="195" spans="1:11" ht="70.5" customHeight="1">
      <c r="A195" s="199" t="s">
        <v>28370</v>
      </c>
      <c r="B195" s="215" t="s">
        <v>8913</v>
      </c>
      <c r="C195" s="337" t="s">
        <v>27657</v>
      </c>
      <c r="D195" s="335" t="s">
        <v>148</v>
      </c>
      <c r="E195" s="336">
        <f>'MEMO-COMUNIDADES'!P707</f>
        <v>1</v>
      </c>
      <c r="F195" s="338">
        <f>VLOOKUP(B195,EMOP0822!$A$2:$B$27361,2,FALSE)</f>
        <v>3050.34</v>
      </c>
      <c r="G195" s="206">
        <f t="shared" si="8"/>
        <v>3050.34</v>
      </c>
      <c r="I195" s="87"/>
      <c r="J195" s="87"/>
      <c r="K195" s="417"/>
    </row>
    <row r="196" spans="1:11" ht="72" customHeight="1">
      <c r="A196" s="199" t="s">
        <v>28371</v>
      </c>
      <c r="B196" s="215" t="s">
        <v>8915</v>
      </c>
      <c r="C196" s="337" t="s">
        <v>27659</v>
      </c>
      <c r="D196" s="335" t="s">
        <v>148</v>
      </c>
      <c r="E196" s="336">
        <f>'MEMO-COMUNIDADES'!P711</f>
        <v>1</v>
      </c>
      <c r="F196" s="338">
        <f>VLOOKUP(B196,EMOP0822!$A$2:$B$27361,2,FALSE)</f>
        <v>7813.53</v>
      </c>
      <c r="G196" s="206">
        <f t="shared" si="8"/>
        <v>7813.53</v>
      </c>
      <c r="I196" s="87"/>
      <c r="J196" s="87"/>
      <c r="K196" s="417"/>
    </row>
    <row r="197" spans="1:11" ht="60.75" customHeight="1">
      <c r="A197" s="199" t="s">
        <v>28372</v>
      </c>
      <c r="B197" s="215" t="s">
        <v>8907</v>
      </c>
      <c r="C197" s="337" t="s">
        <v>27661</v>
      </c>
      <c r="D197" s="335" t="s">
        <v>148</v>
      </c>
      <c r="E197" s="336">
        <f>'MEMO-COMUNIDADES'!P715</f>
        <v>1</v>
      </c>
      <c r="F197" s="338">
        <f>VLOOKUP(B197,EMOP0822!$A$2:$B$27361,2,FALSE)</f>
        <v>4266.13</v>
      </c>
      <c r="G197" s="206">
        <f t="shared" si="8"/>
        <v>4266.13</v>
      </c>
      <c r="I197" s="87"/>
      <c r="J197" s="87"/>
      <c r="K197" s="417"/>
    </row>
    <row r="198" spans="1:11" ht="50.25" customHeight="1">
      <c r="A198" s="199" t="s">
        <v>28373</v>
      </c>
      <c r="B198" s="187" t="s">
        <v>28221</v>
      </c>
      <c r="C198" s="116" t="s">
        <v>27685</v>
      </c>
      <c r="D198" s="177" t="s">
        <v>148</v>
      </c>
      <c r="E198" s="176">
        <f>'MEMO-COMUNIDADES'!P719</f>
        <v>1</v>
      </c>
      <c r="F198" s="338">
        <v>5595.21</v>
      </c>
      <c r="G198" s="360">
        <f t="shared" si="8"/>
        <v>5595.21</v>
      </c>
      <c r="I198" s="87"/>
      <c r="J198" s="87"/>
      <c r="K198" s="417"/>
    </row>
    <row r="199" spans="1:11" ht="55.5" customHeight="1">
      <c r="A199" s="199" t="s">
        <v>28374</v>
      </c>
      <c r="B199" s="94" t="s">
        <v>28220</v>
      </c>
      <c r="C199" s="117" t="s">
        <v>27686</v>
      </c>
      <c r="D199" s="157" t="s">
        <v>148</v>
      </c>
      <c r="E199" s="182">
        <f>'MEMO-COMUNIDADES'!P723</f>
        <v>1</v>
      </c>
      <c r="F199" s="338">
        <v>7660.4</v>
      </c>
      <c r="G199" s="139">
        <f t="shared" si="8"/>
        <v>7660.4</v>
      </c>
      <c r="I199" s="87"/>
      <c r="J199" s="87"/>
      <c r="K199" s="417"/>
    </row>
    <row r="200" spans="1:11" ht="55.5" customHeight="1">
      <c r="A200" s="199" t="s">
        <v>28375</v>
      </c>
      <c r="B200" s="94" t="s">
        <v>28219</v>
      </c>
      <c r="C200" s="117" t="s">
        <v>27687</v>
      </c>
      <c r="D200" s="157" t="s">
        <v>148</v>
      </c>
      <c r="E200" s="182">
        <f>'MEMO-COMUNIDADES'!P727</f>
        <v>1</v>
      </c>
      <c r="F200" s="338">
        <v>4168.8599999999997</v>
      </c>
      <c r="G200" s="139">
        <f t="shared" si="8"/>
        <v>4168.8599999999997</v>
      </c>
      <c r="I200" s="87"/>
      <c r="J200" s="87"/>
      <c r="K200" s="417"/>
    </row>
    <row r="201" spans="1:11" ht="55.5" customHeight="1">
      <c r="A201" s="199" t="s">
        <v>28376</v>
      </c>
      <c r="B201" s="94" t="s">
        <v>28218</v>
      </c>
      <c r="C201" s="117" t="s">
        <v>28222</v>
      </c>
      <c r="D201" s="157" t="s">
        <v>148</v>
      </c>
      <c r="E201" s="182">
        <f>'MEMO-COMUNIDADES'!P731</f>
        <v>1</v>
      </c>
      <c r="F201" s="338">
        <v>3375.77</v>
      </c>
      <c r="G201" s="139">
        <f t="shared" si="8"/>
        <v>3375.77</v>
      </c>
      <c r="I201" s="87"/>
      <c r="J201" s="87"/>
      <c r="K201" s="417"/>
    </row>
    <row r="202" spans="1:11" ht="86.25" customHeight="1">
      <c r="A202" s="199" t="s">
        <v>28377</v>
      </c>
      <c r="B202" s="94" t="s">
        <v>6569</v>
      </c>
      <c r="C202" s="117" t="s">
        <v>28069</v>
      </c>
      <c r="D202" s="157" t="s">
        <v>9</v>
      </c>
      <c r="E202" s="182">
        <f>'MEMO-COMUNIDADES'!P735</f>
        <v>166.4</v>
      </c>
      <c r="F202" s="338">
        <f>VLOOKUP(B202,EMOP0822!$A$2:$B$27361,2,FALSE)</f>
        <v>15.24</v>
      </c>
      <c r="G202" s="139">
        <f t="shared" si="8"/>
        <v>2535.9360000000001</v>
      </c>
      <c r="I202" s="87"/>
      <c r="J202" s="87"/>
      <c r="K202" s="417"/>
    </row>
    <row r="203" spans="1:11" ht="85.5" customHeight="1">
      <c r="A203" s="199" t="s">
        <v>28378</v>
      </c>
      <c r="B203" s="94" t="s">
        <v>4613</v>
      </c>
      <c r="C203" s="117" t="s">
        <v>27979</v>
      </c>
      <c r="D203" s="157" t="s">
        <v>9</v>
      </c>
      <c r="E203" s="182">
        <f>'MEMO-COMUNIDADES'!P740</f>
        <v>228.4</v>
      </c>
      <c r="F203" s="338">
        <f>VLOOKUP(B203,EMOP0822!$A$2:$B$27361,2,FALSE)</f>
        <v>28.89</v>
      </c>
      <c r="G203" s="139">
        <f t="shared" si="8"/>
        <v>6598.4760000000006</v>
      </c>
      <c r="I203" s="87"/>
      <c r="J203" s="87"/>
      <c r="K203" s="417"/>
    </row>
    <row r="204" spans="1:11" ht="85.5" customHeight="1">
      <c r="A204" s="199" t="s">
        <v>28379</v>
      </c>
      <c r="B204" s="94" t="s">
        <v>138</v>
      </c>
      <c r="C204" s="117" t="s">
        <v>27982</v>
      </c>
      <c r="D204" s="157" t="s">
        <v>36</v>
      </c>
      <c r="E204" s="182">
        <f>'MEMO-COMUNIDADES'!P744</f>
        <v>82.22399999999999</v>
      </c>
      <c r="F204" s="338">
        <f>VLOOKUP(B204,EMOP0822!$A$2:$B$27361,2,FALSE)</f>
        <v>61.42</v>
      </c>
      <c r="G204" s="139">
        <f t="shared" si="8"/>
        <v>5050.1980799999992</v>
      </c>
      <c r="I204" s="87"/>
      <c r="J204" s="87"/>
      <c r="K204" s="417"/>
    </row>
    <row r="205" spans="1:11" ht="85.5" customHeight="1">
      <c r="A205" s="199" t="s">
        <v>28380</v>
      </c>
      <c r="B205" s="94" t="s">
        <v>2319</v>
      </c>
      <c r="C205" s="117" t="s">
        <v>27986</v>
      </c>
      <c r="D205" s="157" t="s">
        <v>36</v>
      </c>
      <c r="E205" s="182">
        <f>'MEMO-COMUNIDADES'!P749</f>
        <v>81.964968145889145</v>
      </c>
      <c r="F205" s="338">
        <f>VLOOKUP(B205,EMOP0822!$A$2:$B$27361,2,FALSE)</f>
        <v>24.01</v>
      </c>
      <c r="G205" s="139">
        <f t="shared" si="8"/>
        <v>1967.9788851827984</v>
      </c>
      <c r="I205" s="87"/>
      <c r="J205" s="87"/>
      <c r="K205" s="417"/>
    </row>
    <row r="206" spans="1:11" ht="55.5" customHeight="1">
      <c r="A206" s="199" t="s">
        <v>28381</v>
      </c>
      <c r="B206" s="94" t="s">
        <v>21549</v>
      </c>
      <c r="C206" s="117" t="s">
        <v>28267</v>
      </c>
      <c r="D206" s="157" t="s">
        <v>148</v>
      </c>
      <c r="E206" s="182">
        <f>'MEMO-COMUNIDADES'!P754</f>
        <v>19</v>
      </c>
      <c r="F206" s="338">
        <f>VLOOKUP(B206,EMOP0822!$A$2:$B$27361,2,FALSE)</f>
        <v>191.3</v>
      </c>
      <c r="G206" s="139">
        <f t="shared" si="8"/>
        <v>3634.7000000000003</v>
      </c>
      <c r="I206" s="87"/>
      <c r="J206" s="87"/>
      <c r="K206" s="417"/>
    </row>
    <row r="207" spans="1:11" ht="73.5" customHeight="1">
      <c r="A207" s="199" t="s">
        <v>28382</v>
      </c>
      <c r="B207" s="94" t="s">
        <v>21567</v>
      </c>
      <c r="C207" s="117" t="s">
        <v>28270</v>
      </c>
      <c r="D207" s="157" t="s">
        <v>148</v>
      </c>
      <c r="E207" s="182">
        <f>'MEMO-COMUNIDADES'!P758</f>
        <v>19</v>
      </c>
      <c r="F207" s="338">
        <f>VLOOKUP(B207,EMOP0822!$A$2:$B$27361,2,FALSE)</f>
        <v>198</v>
      </c>
      <c r="G207" s="139">
        <f t="shared" si="8"/>
        <v>3762</v>
      </c>
      <c r="I207" s="87"/>
      <c r="J207" s="87"/>
      <c r="K207" s="417"/>
    </row>
    <row r="208" spans="1:11" ht="55.5" customHeight="1">
      <c r="A208" s="199" t="s">
        <v>28383</v>
      </c>
      <c r="B208" s="94" t="s">
        <v>13876</v>
      </c>
      <c r="C208" s="342" t="s">
        <v>28265</v>
      </c>
      <c r="D208" s="157" t="s">
        <v>9</v>
      </c>
      <c r="E208" s="182">
        <f>'MEMO-COMUNIDADES'!P763</f>
        <v>665.6</v>
      </c>
      <c r="F208" s="338">
        <f>VLOOKUP(B208,EMOP0822!$A$2:$B$27361,2,FALSE)</f>
        <v>14.25</v>
      </c>
      <c r="G208" s="139">
        <f t="shared" si="8"/>
        <v>9484.8000000000011</v>
      </c>
      <c r="I208" s="87"/>
      <c r="J208" s="87"/>
      <c r="K208" s="417"/>
    </row>
    <row r="209" spans="1:11" ht="55.5" customHeight="1">
      <c r="A209" s="199" t="s">
        <v>28384</v>
      </c>
      <c r="B209" s="94" t="s">
        <v>13868</v>
      </c>
      <c r="C209" s="342" t="s">
        <v>28271</v>
      </c>
      <c r="D209" s="157" t="s">
        <v>9</v>
      </c>
      <c r="E209" s="182">
        <f>'MEMO-COMUNIDADES'!P769</f>
        <v>224</v>
      </c>
      <c r="F209" s="338">
        <f>VLOOKUP(B209,EMOP0822!$A$2:$B$27361,2,FALSE)</f>
        <v>4.12</v>
      </c>
      <c r="G209" s="139">
        <f t="shared" si="8"/>
        <v>922.88</v>
      </c>
      <c r="I209" s="87"/>
      <c r="J209" s="87"/>
      <c r="K209" s="417"/>
    </row>
    <row r="210" spans="1:11" ht="51.75" customHeight="1">
      <c r="A210" s="199" t="s">
        <v>28385</v>
      </c>
      <c r="B210" s="94" t="s">
        <v>4813</v>
      </c>
      <c r="C210" s="117" t="s">
        <v>27993</v>
      </c>
      <c r="D210" s="157" t="s">
        <v>15</v>
      </c>
      <c r="E210" s="158">
        <f>'MEMO-COMUNIDADES'!P774</f>
        <v>85.25</v>
      </c>
      <c r="F210" s="338">
        <f>VLOOKUP(B210,EMOP0822!$A$2:$B$27361,2,FALSE)</f>
        <v>918.56</v>
      </c>
      <c r="G210" s="143">
        <f t="shared" ref="G210" si="9">E210*F210</f>
        <v>78307.239999999991</v>
      </c>
      <c r="I210" s="87"/>
      <c r="J210" s="87"/>
      <c r="K210" s="417"/>
    </row>
    <row r="211" spans="1:11" ht="30" customHeight="1" thickBot="1">
      <c r="A211" s="586"/>
      <c r="B211" s="587"/>
      <c r="C211" s="587"/>
      <c r="D211" s="588" t="s">
        <v>28397</v>
      </c>
      <c r="E211" s="588"/>
      <c r="F211" s="588"/>
      <c r="G211" s="181">
        <f>SUM(G152:G210)</f>
        <v>732601.02251518553</v>
      </c>
      <c r="I211" s="87"/>
      <c r="J211" s="87"/>
      <c r="K211" s="417"/>
    </row>
    <row r="212" spans="1:11" ht="15.75" thickBot="1">
      <c r="A212" s="529"/>
      <c r="B212" s="530"/>
      <c r="C212" s="530"/>
      <c r="D212" s="530"/>
      <c r="E212" s="530"/>
      <c r="F212" s="530"/>
      <c r="G212" s="530"/>
      <c r="I212" s="87"/>
      <c r="J212" s="87"/>
      <c r="K212" s="417"/>
    </row>
    <row r="213" spans="1:11" ht="30.75" customHeight="1" thickBot="1">
      <c r="A213" s="428" t="s">
        <v>28386</v>
      </c>
      <c r="B213" s="429"/>
      <c r="C213" s="429"/>
      <c r="D213" s="429"/>
      <c r="E213" s="429"/>
      <c r="F213" s="429"/>
      <c r="G213" s="430"/>
      <c r="I213" s="87"/>
      <c r="J213" s="87"/>
      <c r="K213" s="417"/>
    </row>
    <row r="214" spans="1:11">
      <c r="A214" s="144"/>
      <c r="B214" s="144"/>
      <c r="C214" s="144"/>
      <c r="D214" s="144"/>
      <c r="E214" s="144"/>
      <c r="F214" s="144"/>
      <c r="G214" s="144"/>
      <c r="I214" s="87"/>
      <c r="J214" s="87"/>
      <c r="K214" s="417"/>
    </row>
    <row r="215" spans="1:11" ht="55.5" customHeight="1">
      <c r="A215" s="199" t="s">
        <v>28387</v>
      </c>
      <c r="B215" s="201" t="s">
        <v>12199</v>
      </c>
      <c r="C215" s="202" t="s">
        <v>27617</v>
      </c>
      <c r="D215" s="203" t="s">
        <v>15</v>
      </c>
      <c r="E215" s="204">
        <f>'MEMO-COMUNIDADES'!P784</f>
        <v>8.9080000000000013</v>
      </c>
      <c r="F215" s="205">
        <f>VLOOKUP(B215,EMOP0822!$A$2:$B$27361,2,FALSE)</f>
        <v>1333.69</v>
      </c>
      <c r="G215" s="206">
        <f t="shared" ref="G215:G224" si="10">E215*F215</f>
        <v>11880.510520000002</v>
      </c>
      <c r="I215" s="87"/>
      <c r="J215" s="87"/>
      <c r="K215" s="417"/>
    </row>
    <row r="216" spans="1:11" ht="99.75">
      <c r="A216" s="199" t="s">
        <v>28388</v>
      </c>
      <c r="B216" s="201" t="s">
        <v>12647</v>
      </c>
      <c r="C216" s="202" t="s">
        <v>27619</v>
      </c>
      <c r="D216" s="203" t="s">
        <v>148</v>
      </c>
      <c r="E216" s="204">
        <f>'MEMO-COMUNIDADES'!P790</f>
        <v>2</v>
      </c>
      <c r="F216" s="205">
        <f>VLOOKUP(B216,EMOP0822!$A$2:$B$27361,2,FALSE)</f>
        <v>121.87</v>
      </c>
      <c r="G216" s="206">
        <f t="shared" si="10"/>
        <v>243.74</v>
      </c>
      <c r="I216" s="87"/>
      <c r="J216" s="87"/>
      <c r="K216" s="417"/>
    </row>
    <row r="217" spans="1:11" ht="57.75" customHeight="1">
      <c r="A217" s="199" t="s">
        <v>28389</v>
      </c>
      <c r="B217" s="201" t="s">
        <v>12671</v>
      </c>
      <c r="C217" s="202" t="s">
        <v>27621</v>
      </c>
      <c r="D217" s="203" t="s">
        <v>148</v>
      </c>
      <c r="E217" s="204">
        <f>'MEMO-COMUNIDADES'!P794</f>
        <v>18</v>
      </c>
      <c r="F217" s="205">
        <f>VLOOKUP(B217,EMOP0822!$A$2:$B$27361,2,FALSE)</f>
        <v>42.14</v>
      </c>
      <c r="G217" s="206">
        <f t="shared" si="10"/>
        <v>758.52</v>
      </c>
      <c r="I217" s="87"/>
      <c r="J217" s="87"/>
      <c r="K217" s="417"/>
    </row>
    <row r="218" spans="1:11" ht="88.5" customHeight="1">
      <c r="A218" s="199" t="s">
        <v>28390</v>
      </c>
      <c r="B218" s="184" t="s">
        <v>17455</v>
      </c>
      <c r="C218" s="116" t="s">
        <v>27632</v>
      </c>
      <c r="D218" s="177" t="s">
        <v>15</v>
      </c>
      <c r="E218" s="176">
        <f>'MEMO-COMUNIDADES'!P800</f>
        <v>18</v>
      </c>
      <c r="F218" s="205">
        <f>VLOOKUP(B218,EMOP0822!$A$2:$B$27361,2,FALSE)</f>
        <v>30.32</v>
      </c>
      <c r="G218" s="139">
        <f t="shared" si="10"/>
        <v>545.76</v>
      </c>
      <c r="I218" s="87"/>
      <c r="J218" s="87"/>
      <c r="K218" s="417"/>
    </row>
    <row r="219" spans="1:11" ht="55.5" customHeight="1">
      <c r="A219" s="199" t="s">
        <v>28391</v>
      </c>
      <c r="B219" s="184" t="s">
        <v>17485</v>
      </c>
      <c r="C219" s="116" t="s">
        <v>27489</v>
      </c>
      <c r="D219" s="177" t="s">
        <v>15</v>
      </c>
      <c r="E219" s="176">
        <f>'MEMO-COMUNIDADES'!P806</f>
        <v>86.559999999999988</v>
      </c>
      <c r="F219" s="205">
        <f>VLOOKUP(B219,EMOP0822!$A$2:$B$27361,2,FALSE)</f>
        <v>33.270000000000003</v>
      </c>
      <c r="G219" s="139">
        <f t="shared" si="10"/>
        <v>2879.8512000000001</v>
      </c>
      <c r="I219" s="87"/>
      <c r="J219" s="87"/>
      <c r="K219" s="417"/>
    </row>
    <row r="220" spans="1:11" ht="55.5" customHeight="1">
      <c r="A220" s="199" t="s">
        <v>28392</v>
      </c>
      <c r="B220" s="184" t="s">
        <v>12235</v>
      </c>
      <c r="C220" s="116" t="s">
        <v>27494</v>
      </c>
      <c r="D220" s="177" t="s">
        <v>15</v>
      </c>
      <c r="E220" s="176">
        <f>'MEMO-COMUNIDADES'!P814</f>
        <v>1</v>
      </c>
      <c r="F220" s="205">
        <f>VLOOKUP(B220,EMOP0822!$A$2:$B$27361,2,FALSE)</f>
        <v>155.32</v>
      </c>
      <c r="G220" s="139">
        <f t="shared" si="10"/>
        <v>155.32</v>
      </c>
      <c r="I220" s="87"/>
      <c r="J220" s="87"/>
      <c r="K220" s="417"/>
    </row>
    <row r="221" spans="1:11" ht="55.5" customHeight="1">
      <c r="A221" s="199" t="s">
        <v>28393</v>
      </c>
      <c r="B221" s="174" t="s">
        <v>10481</v>
      </c>
      <c r="C221" s="117" t="s">
        <v>27927</v>
      </c>
      <c r="D221" s="157" t="s">
        <v>15</v>
      </c>
      <c r="E221" s="182">
        <f>'MEMO-COMUNIDADES'!P819</f>
        <v>4.4000000000000004</v>
      </c>
      <c r="F221" s="205">
        <f>VLOOKUP(B221,EMOP0822!$A$2:$B$27361,2,FALSE)</f>
        <v>75.37</v>
      </c>
      <c r="G221" s="139">
        <f t="shared" si="10"/>
        <v>331.62800000000004</v>
      </c>
      <c r="I221" s="87"/>
      <c r="J221" s="87"/>
      <c r="K221" s="417"/>
    </row>
    <row r="222" spans="1:11" ht="55.5" customHeight="1">
      <c r="A222" s="199" t="s">
        <v>28394</v>
      </c>
      <c r="B222" s="174" t="s">
        <v>10665</v>
      </c>
      <c r="C222" s="117" t="s">
        <v>117</v>
      </c>
      <c r="D222" s="157" t="s">
        <v>15</v>
      </c>
      <c r="E222" s="182">
        <f>'MEMO-COMUNIDADES'!P824</f>
        <v>8.8000000000000007</v>
      </c>
      <c r="F222" s="205">
        <f>VLOOKUP(B222,EMOP0822!$A$2:$B$27361,2,FALSE)</f>
        <v>33.299999999999997</v>
      </c>
      <c r="G222" s="139">
        <f t="shared" si="10"/>
        <v>293.04000000000002</v>
      </c>
      <c r="I222" s="87"/>
      <c r="J222" s="87"/>
      <c r="K222" s="417"/>
    </row>
    <row r="223" spans="1:11" ht="55.5" customHeight="1">
      <c r="A223" s="199" t="s">
        <v>28395</v>
      </c>
      <c r="B223" s="174" t="s">
        <v>12655</v>
      </c>
      <c r="C223" s="117" t="s">
        <v>27937</v>
      </c>
      <c r="D223" s="157" t="s">
        <v>148</v>
      </c>
      <c r="E223" s="182">
        <f>'MEMO-COMUNIDADES'!P830</f>
        <v>2</v>
      </c>
      <c r="F223" s="205">
        <f>VLOOKUP(B223,EMOP0822!$A$2:$B$27361,2,FALSE)</f>
        <v>166.52</v>
      </c>
      <c r="G223" s="139">
        <f t="shared" si="10"/>
        <v>333.04</v>
      </c>
      <c r="I223" s="87"/>
      <c r="J223" s="87"/>
      <c r="K223" s="417"/>
    </row>
    <row r="224" spans="1:11" ht="55.5" customHeight="1">
      <c r="A224" s="199" t="s">
        <v>28396</v>
      </c>
      <c r="B224" s="174" t="s">
        <v>12701</v>
      </c>
      <c r="C224" s="117" t="s">
        <v>27939</v>
      </c>
      <c r="D224" s="157" t="s">
        <v>148</v>
      </c>
      <c r="E224" s="182">
        <f>'MEMO-COMUNIDADES'!P833</f>
        <v>4</v>
      </c>
      <c r="F224" s="205">
        <f>VLOOKUP(B224,EMOP0822!$A$2:$B$27361,2,FALSE)</f>
        <v>5.87</v>
      </c>
      <c r="G224" s="139">
        <f t="shared" si="10"/>
        <v>23.48</v>
      </c>
      <c r="I224" s="87"/>
      <c r="J224" s="87"/>
      <c r="K224" s="417"/>
    </row>
    <row r="225" spans="1:11" ht="15" customHeight="1" thickBot="1">
      <c r="A225" s="527"/>
      <c r="B225" s="527"/>
      <c r="C225" s="527"/>
      <c r="D225" s="527"/>
      <c r="E225" s="527"/>
      <c r="F225" s="527"/>
      <c r="G225" s="527"/>
      <c r="I225" s="87"/>
      <c r="J225" s="87"/>
      <c r="K225" s="417"/>
    </row>
    <row r="226" spans="1:11" ht="55.5" customHeight="1" thickBot="1">
      <c r="A226" s="523"/>
      <c r="B226" s="524"/>
      <c r="C226" s="524"/>
      <c r="D226" s="525" t="s">
        <v>28398</v>
      </c>
      <c r="E226" s="525"/>
      <c r="F226" s="526"/>
      <c r="G226" s="54">
        <f>SUM(G215:G224)</f>
        <v>17444.889720000003</v>
      </c>
      <c r="I226" s="87"/>
      <c r="J226" s="87"/>
      <c r="K226" s="417"/>
    </row>
    <row r="227" spans="1:11" ht="15" customHeight="1" thickBot="1">
      <c r="A227" s="528"/>
      <c r="B227" s="528"/>
      <c r="C227" s="528"/>
      <c r="D227" s="528"/>
      <c r="E227" s="528"/>
      <c r="F227" s="528"/>
      <c r="G227" s="528"/>
      <c r="I227" s="87"/>
      <c r="J227" s="87"/>
      <c r="K227" s="417"/>
    </row>
    <row r="228" spans="1:11" ht="30.75" customHeight="1">
      <c r="A228" s="482" t="s">
        <v>28399</v>
      </c>
      <c r="B228" s="483"/>
      <c r="C228" s="483"/>
      <c r="D228" s="483"/>
      <c r="E228" s="483"/>
      <c r="F228" s="483"/>
      <c r="G228" s="484"/>
      <c r="I228" s="87"/>
      <c r="J228" s="87"/>
      <c r="K228" s="417"/>
    </row>
    <row r="229" spans="1:11" ht="15" customHeight="1">
      <c r="A229" s="520"/>
      <c r="B229" s="521"/>
      <c r="C229" s="521"/>
      <c r="D229" s="521"/>
      <c r="E229" s="521"/>
      <c r="F229" s="521"/>
      <c r="G229" s="522"/>
      <c r="I229" s="87"/>
      <c r="J229" s="87"/>
      <c r="K229" s="417"/>
    </row>
    <row r="230" spans="1:11" ht="56.25" customHeight="1">
      <c r="A230" s="114" t="s">
        <v>28400</v>
      </c>
      <c r="B230" s="94" t="s">
        <v>3211</v>
      </c>
      <c r="C230" s="117" t="s">
        <v>27804</v>
      </c>
      <c r="D230" s="157" t="s">
        <v>36</v>
      </c>
      <c r="E230" s="164">
        <f>'MEMO-COMUNIDADES'!P839</f>
        <v>4.6920000000000002</v>
      </c>
      <c r="F230" s="139">
        <f>VLOOKUP(B230,EMOP0822!$A$2:$B$27361,2,FALSE)</f>
        <v>186.04</v>
      </c>
      <c r="G230" s="139">
        <f>E230*F230</f>
        <v>872.89967999999999</v>
      </c>
      <c r="I230" s="87"/>
      <c r="J230" s="87"/>
      <c r="K230" s="417"/>
    </row>
    <row r="231" spans="1:11" ht="50.25" customHeight="1">
      <c r="A231" s="114" t="s">
        <v>28401</v>
      </c>
      <c r="B231" s="94" t="s">
        <v>3038</v>
      </c>
      <c r="C231" s="117" t="s">
        <v>27805</v>
      </c>
      <c r="D231" s="157" t="s">
        <v>36</v>
      </c>
      <c r="E231" s="164">
        <f>'MEMO-COMUNIDADES'!P843</f>
        <v>4.6920000000000002</v>
      </c>
      <c r="F231" s="139">
        <f>VLOOKUP(B231,EMOP0822!$A$2:$B$27361,2,FALSE)</f>
        <v>29.8</v>
      </c>
      <c r="G231" s="139">
        <f>E231*F231</f>
        <v>139.82160000000002</v>
      </c>
      <c r="I231" s="87"/>
      <c r="J231" s="87"/>
      <c r="K231" s="417"/>
    </row>
    <row r="232" spans="1:11" ht="78.75" customHeight="1">
      <c r="A232" s="114" t="s">
        <v>28402</v>
      </c>
      <c r="B232" s="94" t="s">
        <v>142</v>
      </c>
      <c r="C232" s="117" t="s">
        <v>27806</v>
      </c>
      <c r="D232" s="157" t="s">
        <v>148</v>
      </c>
      <c r="E232" s="164">
        <f>'MEMO-COMUNIDADES'!P847</f>
        <v>1</v>
      </c>
      <c r="F232" s="139">
        <f>VLOOKUP(B232,EMOP0822!$A$2:$B$27361,2,FALSE)</f>
        <v>280.83</v>
      </c>
      <c r="G232" s="139">
        <f>E232*F232</f>
        <v>280.83</v>
      </c>
      <c r="I232" s="87"/>
      <c r="J232" s="87"/>
      <c r="K232" s="417"/>
    </row>
    <row r="233" spans="1:11" ht="57.75" customHeight="1">
      <c r="A233" s="114" t="s">
        <v>28403</v>
      </c>
      <c r="B233" s="94" t="s">
        <v>140</v>
      </c>
      <c r="C233" s="117" t="s">
        <v>27724</v>
      </c>
      <c r="D233" s="157" t="s">
        <v>15</v>
      </c>
      <c r="E233" s="176">
        <f>'MEMO-COMUNIDADES'!P851</f>
        <v>27.58</v>
      </c>
      <c r="F233" s="139">
        <f>VLOOKUP(B233,EMOP0822!$A$2:$B$27361,2,FALSE)</f>
        <v>69</v>
      </c>
      <c r="G233" s="191">
        <f t="shared" ref="G233:G236" si="11">E233*F233</f>
        <v>1903.02</v>
      </c>
      <c r="I233" s="87"/>
      <c r="J233" s="87"/>
      <c r="K233" s="417"/>
    </row>
    <row r="234" spans="1:11" ht="48.75" customHeight="1">
      <c r="A234" s="114" t="s">
        <v>28404</v>
      </c>
      <c r="B234" s="94" t="s">
        <v>9768</v>
      </c>
      <c r="C234" s="117" t="s">
        <v>27723</v>
      </c>
      <c r="D234" s="179" t="s">
        <v>62</v>
      </c>
      <c r="E234" s="176">
        <f>'MEMO-COMUNIDADES'!P855</f>
        <v>121.81400000000002</v>
      </c>
      <c r="F234" s="139">
        <f>VLOOKUP(B234,EMOP0822!$A$2:$B$27361,2,FALSE)</f>
        <v>2.15</v>
      </c>
      <c r="G234" s="191">
        <f t="shared" si="11"/>
        <v>261.90010000000001</v>
      </c>
      <c r="I234" s="87"/>
      <c r="J234" s="87"/>
      <c r="K234" s="417"/>
    </row>
    <row r="235" spans="1:11" ht="72" customHeight="1">
      <c r="A235" s="114" t="s">
        <v>28405</v>
      </c>
      <c r="B235" s="94" t="s">
        <v>9991</v>
      </c>
      <c r="C235" s="117" t="s">
        <v>27722</v>
      </c>
      <c r="D235" s="183" t="s">
        <v>62</v>
      </c>
      <c r="E235" s="180">
        <f>'MEMO-COMUNIDADES'!P860</f>
        <v>121.81400000000002</v>
      </c>
      <c r="F235" s="139">
        <f>VLOOKUP(B235,EMOP0822!$A$2:$B$27361,2,FALSE)</f>
        <v>10.3</v>
      </c>
      <c r="G235" s="191">
        <f t="shared" si="11"/>
        <v>1254.6842000000004</v>
      </c>
      <c r="I235" s="87"/>
      <c r="J235" s="87"/>
      <c r="K235" s="417"/>
    </row>
    <row r="236" spans="1:11" ht="63.75" customHeight="1">
      <c r="A236" s="114" t="s">
        <v>28406</v>
      </c>
      <c r="B236" s="94" t="s">
        <v>9497</v>
      </c>
      <c r="C236" s="117" t="s">
        <v>27721</v>
      </c>
      <c r="D236" s="157" t="s">
        <v>36</v>
      </c>
      <c r="E236" s="182">
        <f>'MEMO-COMUNIDADES'!P864</f>
        <v>5.8650000000000002</v>
      </c>
      <c r="F236" s="139">
        <f>VLOOKUP(B236,EMOP0822!$A$2:$B$27361,2,FALSE)</f>
        <v>664.64</v>
      </c>
      <c r="G236" s="191">
        <f t="shared" si="11"/>
        <v>3898.1136000000001</v>
      </c>
      <c r="I236" s="87"/>
      <c r="J236" s="87"/>
      <c r="K236" s="417"/>
    </row>
    <row r="237" spans="1:11" ht="55.5" customHeight="1">
      <c r="A237" s="114" t="s">
        <v>28407</v>
      </c>
      <c r="B237" s="187" t="s">
        <v>10481</v>
      </c>
      <c r="C237" s="116" t="s">
        <v>27673</v>
      </c>
      <c r="D237" s="177" t="s">
        <v>15</v>
      </c>
      <c r="E237" s="176">
        <f>'MEMO-COMUNIDADES'!P868</f>
        <v>137.0625</v>
      </c>
      <c r="F237" s="139">
        <f>VLOOKUP(B237,EMOP0822!$A$2:$B$27361,2,FALSE)</f>
        <v>75.37</v>
      </c>
      <c r="G237" s="191">
        <f>E237*F237</f>
        <v>10330.400625</v>
      </c>
      <c r="I237" s="87"/>
      <c r="J237" s="87"/>
      <c r="K237" s="417"/>
    </row>
    <row r="238" spans="1:11" ht="55.5" customHeight="1">
      <c r="A238" s="114" t="s">
        <v>28408</v>
      </c>
      <c r="B238" s="187" t="s">
        <v>10671</v>
      </c>
      <c r="C238" s="117" t="s">
        <v>27861</v>
      </c>
      <c r="D238" s="157" t="s">
        <v>15</v>
      </c>
      <c r="E238" s="176">
        <f>'MEMO-COMUNIDADES'!P873</f>
        <v>325.57999999999993</v>
      </c>
      <c r="F238" s="139">
        <f>VLOOKUP(B238,EMOP0822!$A$2:$B$27361,2,FALSE)</f>
        <v>35.03</v>
      </c>
      <c r="G238" s="191">
        <f t="shared" ref="G238:G290" si="12">E238*F238</f>
        <v>11405.067399999998</v>
      </c>
      <c r="I238" s="87"/>
      <c r="J238" s="87"/>
      <c r="K238" s="417"/>
    </row>
    <row r="239" spans="1:11" ht="81" customHeight="1">
      <c r="A239" s="114" t="s">
        <v>28409</v>
      </c>
      <c r="B239" s="94" t="s">
        <v>17455</v>
      </c>
      <c r="C239" s="116" t="s">
        <v>27632</v>
      </c>
      <c r="D239" s="157" t="s">
        <v>15</v>
      </c>
      <c r="E239" s="176">
        <f>'MEMO-COMUNIDADES'!P891</f>
        <v>119.88</v>
      </c>
      <c r="F239" s="139">
        <f>VLOOKUP(B239,EMOP0822!$A$2:$B$27361,2,FALSE)</f>
        <v>30.32</v>
      </c>
      <c r="G239" s="191">
        <f t="shared" si="12"/>
        <v>3634.7615999999998</v>
      </c>
      <c r="I239" s="87"/>
      <c r="J239" s="87"/>
      <c r="K239" s="417"/>
    </row>
    <row r="240" spans="1:11" ht="73.5" customHeight="1">
      <c r="A240" s="114" t="s">
        <v>28410</v>
      </c>
      <c r="B240" s="94" t="s">
        <v>17485</v>
      </c>
      <c r="C240" s="116" t="s">
        <v>27489</v>
      </c>
      <c r="D240" s="157" t="s">
        <v>15</v>
      </c>
      <c r="E240" s="176">
        <f>'MEMO-COMUNIDADES'!P896</f>
        <v>162.5</v>
      </c>
      <c r="F240" s="139">
        <f>VLOOKUP(B240,EMOP0822!$A$2:$B$27361,2,FALSE)</f>
        <v>33.270000000000003</v>
      </c>
      <c r="G240" s="191">
        <f t="shared" si="12"/>
        <v>5406.3750000000009</v>
      </c>
      <c r="I240" s="87"/>
      <c r="J240" s="87"/>
      <c r="K240" s="417"/>
    </row>
    <row r="241" spans="1:11" ht="55.5" customHeight="1">
      <c r="A241" s="114" t="s">
        <v>28411</v>
      </c>
      <c r="B241" s="184" t="s">
        <v>26275</v>
      </c>
      <c r="C241" s="116" t="s">
        <v>27522</v>
      </c>
      <c r="D241" s="177" t="s">
        <v>15</v>
      </c>
      <c r="E241" s="176">
        <f>'MEMO-COMUNIDADES'!P900</f>
        <v>46.080000000000005</v>
      </c>
      <c r="F241" s="139">
        <f>VLOOKUP(B241,EMOP0822!$A$2:$B$27361,2,FALSE)</f>
        <v>32.49</v>
      </c>
      <c r="G241" s="191">
        <f t="shared" si="12"/>
        <v>1497.1392000000003</v>
      </c>
      <c r="I241" s="87"/>
      <c r="J241" s="87"/>
      <c r="K241" s="417"/>
    </row>
    <row r="242" spans="1:11" ht="55.5" customHeight="1">
      <c r="A242" s="114" t="s">
        <v>28412</v>
      </c>
      <c r="B242" s="184" t="s">
        <v>12159</v>
      </c>
      <c r="C242" s="116" t="s">
        <v>28237</v>
      </c>
      <c r="D242" s="177" t="s">
        <v>15</v>
      </c>
      <c r="E242" s="176">
        <f>'MEMO-COMUNIDADES'!P907</f>
        <v>0.48</v>
      </c>
      <c r="F242" s="139">
        <f>VLOOKUP(B242,EMOP0822!$A$2:$B$27361,2,FALSE)</f>
        <v>1138.18</v>
      </c>
      <c r="G242" s="191">
        <f t="shared" si="12"/>
        <v>546.32640000000004</v>
      </c>
      <c r="I242" s="87"/>
      <c r="J242" s="87"/>
      <c r="K242" s="417"/>
    </row>
    <row r="243" spans="1:11" ht="55.5" customHeight="1">
      <c r="A243" s="114" t="s">
        <v>28413</v>
      </c>
      <c r="B243" s="94" t="s">
        <v>12123</v>
      </c>
      <c r="C243" s="116" t="s">
        <v>28240</v>
      </c>
      <c r="D243" s="177" t="s">
        <v>15</v>
      </c>
      <c r="E243" s="176">
        <f>'MEMO-COMUNIDADES'!P912</f>
        <v>6</v>
      </c>
      <c r="F243" s="139">
        <f>VLOOKUP(B243,EMOP0822!$A$2:$B$27361,2,FALSE)</f>
        <v>576.09</v>
      </c>
      <c r="G243" s="191">
        <f t="shared" si="12"/>
        <v>3456.54</v>
      </c>
      <c r="I243" s="87"/>
      <c r="J243" s="87"/>
      <c r="K243" s="417"/>
    </row>
    <row r="244" spans="1:11" ht="55.5" customHeight="1">
      <c r="A244" s="114" t="s">
        <v>28414</v>
      </c>
      <c r="B244" s="94" t="s">
        <v>12227</v>
      </c>
      <c r="C244" s="116" t="s">
        <v>27491</v>
      </c>
      <c r="D244" s="177" t="s">
        <v>15</v>
      </c>
      <c r="E244" s="176">
        <f>'MEMO-COMUNIDADES'!P917</f>
        <v>6</v>
      </c>
      <c r="F244" s="139">
        <f>VLOOKUP(B244,EMOP0822!$A$2:$B$27361,2,FALSE)</f>
        <v>120.11</v>
      </c>
      <c r="G244" s="191">
        <f t="shared" si="12"/>
        <v>720.66</v>
      </c>
      <c r="I244" s="87"/>
      <c r="J244" s="87"/>
      <c r="K244" s="417"/>
    </row>
    <row r="245" spans="1:11" ht="55.5" customHeight="1">
      <c r="A245" s="114" t="s">
        <v>28415</v>
      </c>
      <c r="B245" s="184" t="s">
        <v>12235</v>
      </c>
      <c r="C245" s="116" t="s">
        <v>27494</v>
      </c>
      <c r="D245" s="177" t="s">
        <v>15</v>
      </c>
      <c r="E245" s="176">
        <f>'MEMO-COMUNIDADES'!P922</f>
        <v>0.48</v>
      </c>
      <c r="F245" s="139">
        <f>VLOOKUP(B245,EMOP0822!$A$2:$B$27361,2,FALSE)</f>
        <v>155.32</v>
      </c>
      <c r="G245" s="191">
        <f t="shared" si="12"/>
        <v>74.553599999999989</v>
      </c>
      <c r="I245" s="87"/>
      <c r="J245" s="87"/>
      <c r="K245" s="417"/>
    </row>
    <row r="246" spans="1:11" ht="55.5" customHeight="1">
      <c r="A246" s="114" t="s">
        <v>28416</v>
      </c>
      <c r="B246" s="184" t="s">
        <v>28253</v>
      </c>
      <c r="C246" s="116" t="s">
        <v>28254</v>
      </c>
      <c r="D246" s="177" t="s">
        <v>15</v>
      </c>
      <c r="E246" s="176">
        <f>'MEMO-COMUNIDADES'!P928</f>
        <v>9.36</v>
      </c>
      <c r="F246" s="139">
        <v>743.19</v>
      </c>
      <c r="G246" s="191">
        <f t="shared" si="12"/>
        <v>6956.2583999999997</v>
      </c>
      <c r="I246" s="87"/>
      <c r="J246" s="87"/>
      <c r="K246" s="417"/>
    </row>
    <row r="247" spans="1:11" ht="64.5" customHeight="1">
      <c r="A247" s="114" t="s">
        <v>28417</v>
      </c>
      <c r="B247" s="184" t="s">
        <v>12281</v>
      </c>
      <c r="C247" s="116" t="s">
        <v>27697</v>
      </c>
      <c r="D247" s="177" t="s">
        <v>148</v>
      </c>
      <c r="E247" s="176">
        <f>'MEMO-COMUNIDADES'!P936</f>
        <v>2</v>
      </c>
      <c r="F247" s="139">
        <f>VLOOKUP(B247,EMOP0822!$A$2:$B$27361,2,FALSE)</f>
        <v>708.56</v>
      </c>
      <c r="G247" s="191">
        <f t="shared" si="12"/>
        <v>1417.12</v>
      </c>
      <c r="I247" s="87"/>
      <c r="J247" s="87"/>
      <c r="K247" s="417"/>
    </row>
    <row r="248" spans="1:11" ht="55.5" customHeight="1">
      <c r="A248" s="114" t="s">
        <v>28418</v>
      </c>
      <c r="B248" s="184" t="s">
        <v>12283</v>
      </c>
      <c r="C248" s="116" t="s">
        <v>27695</v>
      </c>
      <c r="D248" s="177" t="s">
        <v>148</v>
      </c>
      <c r="E248" s="176">
        <f>'MEMO-COMUNIDADES'!P941</f>
        <v>2</v>
      </c>
      <c r="F248" s="139">
        <f>VLOOKUP(B248,EMOP0822!$A$2:$B$27361,2,FALSE)</f>
        <v>698.87</v>
      </c>
      <c r="G248" s="191">
        <f t="shared" si="12"/>
        <v>1397.74</v>
      </c>
      <c r="I248" s="87"/>
      <c r="J248" s="87"/>
      <c r="K248" s="417"/>
    </row>
    <row r="249" spans="1:11" ht="119.25" customHeight="1">
      <c r="A249" s="114" t="s">
        <v>28419</v>
      </c>
      <c r="B249" s="184" t="s">
        <v>12551</v>
      </c>
      <c r="C249" s="194" t="s">
        <v>27701</v>
      </c>
      <c r="D249" s="177" t="s">
        <v>148</v>
      </c>
      <c r="E249" s="176">
        <f>'MEMO-COMUNIDADES'!P946</f>
        <v>4</v>
      </c>
      <c r="F249" s="139">
        <f>VLOOKUP(B249,EMOP0822!$A$2:$B$27361,2,FALSE)</f>
        <v>1800.92</v>
      </c>
      <c r="G249" s="191">
        <f t="shared" si="12"/>
        <v>7203.68</v>
      </c>
      <c r="I249" s="87"/>
      <c r="J249" s="87"/>
      <c r="K249" s="417"/>
    </row>
    <row r="250" spans="1:11" ht="55.5" customHeight="1">
      <c r="A250" s="114" t="s">
        <v>28420</v>
      </c>
      <c r="B250" s="184" t="s">
        <v>17393</v>
      </c>
      <c r="C250" s="116" t="s">
        <v>27486</v>
      </c>
      <c r="D250" s="177" t="s">
        <v>15</v>
      </c>
      <c r="E250" s="176">
        <f>'MEMO-COMUNIDADES'!P953</f>
        <v>37.799999999999997</v>
      </c>
      <c r="F250" s="139">
        <f>VLOOKUP(B250,EMOP0822!$A$2:$B$27361,2,FALSE)</f>
        <v>47.24</v>
      </c>
      <c r="G250" s="191">
        <f t="shared" si="12"/>
        <v>1785.672</v>
      </c>
      <c r="I250" s="87"/>
      <c r="J250" s="87"/>
      <c r="K250" s="417"/>
    </row>
    <row r="251" spans="1:11" ht="55.5" customHeight="1">
      <c r="A251" s="114" t="s">
        <v>28421</v>
      </c>
      <c r="B251" s="184" t="s">
        <v>17397</v>
      </c>
      <c r="C251" s="116" t="s">
        <v>27705</v>
      </c>
      <c r="D251" s="177" t="s">
        <v>15</v>
      </c>
      <c r="E251" s="176">
        <f>'MEMO-COMUNIDADES'!P960</f>
        <v>37.799999999999997</v>
      </c>
      <c r="F251" s="139">
        <f>VLOOKUP(B251,EMOP0822!$A$2:$B$27361,2,FALSE)</f>
        <v>8.35</v>
      </c>
      <c r="G251" s="191">
        <f t="shared" si="12"/>
        <v>315.62999999999994</v>
      </c>
      <c r="I251" s="87"/>
      <c r="J251" s="87"/>
      <c r="K251" s="417"/>
    </row>
    <row r="252" spans="1:11" ht="55.5" customHeight="1">
      <c r="A252" s="114" t="s">
        <v>28422</v>
      </c>
      <c r="B252" s="184" t="s">
        <v>17167</v>
      </c>
      <c r="C252" s="116" t="s">
        <v>27711</v>
      </c>
      <c r="D252" s="177" t="s">
        <v>15</v>
      </c>
      <c r="E252" s="176">
        <f>'MEMO-COMUNIDADES'!P967</f>
        <v>17.8675</v>
      </c>
      <c r="F252" s="139">
        <f>VLOOKUP(B252,EMOP0822!$A$2:$B$27361,2,FALSE)</f>
        <v>526.22</v>
      </c>
      <c r="G252" s="191">
        <f t="shared" si="12"/>
        <v>9402.2358500000009</v>
      </c>
      <c r="I252" s="87"/>
      <c r="J252" s="87"/>
      <c r="K252" s="417"/>
    </row>
    <row r="253" spans="1:11" ht="62.25" customHeight="1">
      <c r="A253" s="114" t="s">
        <v>28423</v>
      </c>
      <c r="B253" s="184" t="s">
        <v>17151</v>
      </c>
      <c r="C253" s="116" t="s">
        <v>27497</v>
      </c>
      <c r="D253" s="177" t="s">
        <v>15</v>
      </c>
      <c r="E253" s="176">
        <f>'MEMO-COMUNIDADES'!P972</f>
        <v>37.11</v>
      </c>
      <c r="F253" s="139">
        <f>VLOOKUP(B253,EMOP0822!$A$2:$B$27361,2,FALSE)</f>
        <v>111.36</v>
      </c>
      <c r="G253" s="191">
        <f t="shared" si="12"/>
        <v>4132.5695999999998</v>
      </c>
      <c r="I253" s="87"/>
      <c r="J253" s="87"/>
      <c r="K253" s="417"/>
    </row>
    <row r="254" spans="1:11" ht="55.5" customHeight="1">
      <c r="A254" s="114" t="s">
        <v>28424</v>
      </c>
      <c r="B254" s="184" t="s">
        <v>16957</v>
      </c>
      <c r="C254" s="116" t="s">
        <v>27807</v>
      </c>
      <c r="D254" s="177" t="s">
        <v>15</v>
      </c>
      <c r="E254" s="176">
        <f>'MEMO-COMUNIDADES'!P977</f>
        <v>54.977499999999999</v>
      </c>
      <c r="F254" s="139">
        <f>VLOOKUP(B254,EMOP0822!$A$2:$B$27361,2,FALSE)</f>
        <v>46.52</v>
      </c>
      <c r="G254" s="191">
        <f t="shared" si="12"/>
        <v>2557.5533</v>
      </c>
      <c r="I254" s="87"/>
      <c r="J254" s="87"/>
      <c r="K254" s="417"/>
    </row>
    <row r="255" spans="1:11" ht="67.5" customHeight="1">
      <c r="A255" s="114" t="s">
        <v>28425</v>
      </c>
      <c r="B255" s="174" t="s">
        <v>10043</v>
      </c>
      <c r="C255" s="117" t="s">
        <v>27503</v>
      </c>
      <c r="D255" s="157" t="s">
        <v>15</v>
      </c>
      <c r="E255" s="176">
        <f>'MEMO-COMUNIDADES'!P984</f>
        <v>35.508000000000003</v>
      </c>
      <c r="F255" s="139">
        <f>VLOOKUP(B255,EMOP0822!$A$2:$B$27361,2,FALSE)</f>
        <v>191.57</v>
      </c>
      <c r="G255" s="191">
        <f t="shared" si="12"/>
        <v>6802.2675600000002</v>
      </c>
      <c r="I255" s="87"/>
      <c r="J255" s="87"/>
      <c r="K255" s="417"/>
    </row>
    <row r="256" spans="1:11" ht="64.5" customHeight="1">
      <c r="A256" s="114" t="s">
        <v>28426</v>
      </c>
      <c r="B256" s="184" t="s">
        <v>11971</v>
      </c>
      <c r="C256" s="116" t="s">
        <v>27851</v>
      </c>
      <c r="D256" s="177" t="s">
        <v>148</v>
      </c>
      <c r="E256" s="176">
        <f>'MEMO-COMUNIDADES'!P991</f>
        <v>1</v>
      </c>
      <c r="F256" s="139">
        <f>VLOOKUP(B256,EMOP0822!$A$2:$B$27361,2,FALSE)</f>
        <v>784.38</v>
      </c>
      <c r="G256" s="191">
        <f t="shared" si="12"/>
        <v>784.38</v>
      </c>
      <c r="I256" s="87"/>
      <c r="J256" s="87"/>
      <c r="K256" s="417"/>
    </row>
    <row r="257" spans="1:11" ht="82.5" customHeight="1">
      <c r="A257" s="114" t="s">
        <v>28427</v>
      </c>
      <c r="B257" s="174" t="s">
        <v>13396</v>
      </c>
      <c r="C257" s="116" t="s">
        <v>27735</v>
      </c>
      <c r="D257" s="177" t="s">
        <v>148</v>
      </c>
      <c r="E257" s="176">
        <f>'MEMO-COMUNIDADES'!P995</f>
        <v>1</v>
      </c>
      <c r="F257" s="139">
        <f>VLOOKUP(B257,EMOP0822!$A$2:$B$27361,2,FALSE)</f>
        <v>369.39</v>
      </c>
      <c r="G257" s="191">
        <f t="shared" si="12"/>
        <v>369.39</v>
      </c>
      <c r="I257" s="87"/>
      <c r="J257" s="87"/>
      <c r="K257" s="417"/>
    </row>
    <row r="258" spans="1:11" ht="76.5" customHeight="1">
      <c r="A258" s="114" t="s">
        <v>28428</v>
      </c>
      <c r="B258" s="174" t="s">
        <v>18813</v>
      </c>
      <c r="C258" s="116" t="s">
        <v>27835</v>
      </c>
      <c r="D258" s="177" t="s">
        <v>15</v>
      </c>
      <c r="E258" s="176">
        <f>'MEMO-COMUNIDADES'!P999</f>
        <v>2.44</v>
      </c>
      <c r="F258" s="139">
        <f>VLOOKUP(B258,EMOP0822!$A$2:$B$27361,2,FALSE)</f>
        <v>740.53</v>
      </c>
      <c r="G258" s="191">
        <f t="shared" si="12"/>
        <v>1806.8932</v>
      </c>
      <c r="I258" s="87"/>
      <c r="J258" s="87"/>
      <c r="K258" s="417"/>
    </row>
    <row r="259" spans="1:11" ht="55.5" customHeight="1">
      <c r="A259" s="114" t="s">
        <v>28429</v>
      </c>
      <c r="B259" s="174" t="s">
        <v>13364</v>
      </c>
      <c r="C259" s="116" t="s">
        <v>27786</v>
      </c>
      <c r="D259" s="177" t="s">
        <v>148</v>
      </c>
      <c r="E259" s="176">
        <f>'MEMO-COMUNIDADES'!P1006</f>
        <v>1</v>
      </c>
      <c r="F259" s="139">
        <f>VLOOKUP(B259,EMOP0822!$A$2:$B$27361,2,FALSE)</f>
        <v>316.89</v>
      </c>
      <c r="G259" s="191">
        <f t="shared" si="12"/>
        <v>316.89</v>
      </c>
      <c r="I259" s="87"/>
      <c r="J259" s="87"/>
      <c r="K259" s="417"/>
    </row>
    <row r="260" spans="1:11" ht="72.75" customHeight="1">
      <c r="A260" s="114" t="s">
        <v>28430</v>
      </c>
      <c r="B260" s="174" t="s">
        <v>17583</v>
      </c>
      <c r="C260" s="116" t="s">
        <v>27788</v>
      </c>
      <c r="D260" s="177" t="s">
        <v>148</v>
      </c>
      <c r="E260" s="176">
        <f>'MEMO-COMUNIDADES'!P1010</f>
        <v>1</v>
      </c>
      <c r="F260" s="139">
        <f>VLOOKUP(B260,EMOP0822!$A$2:$B$27361,2,FALSE)</f>
        <v>217.37</v>
      </c>
      <c r="G260" s="191">
        <f t="shared" si="12"/>
        <v>217.37</v>
      </c>
      <c r="I260" s="87"/>
      <c r="J260" s="87"/>
      <c r="K260" s="417"/>
    </row>
    <row r="261" spans="1:11" ht="72.75" customHeight="1">
      <c r="A261" s="114" t="s">
        <v>28431</v>
      </c>
      <c r="B261" s="174" t="s">
        <v>17909</v>
      </c>
      <c r="C261" s="116" t="s">
        <v>27815</v>
      </c>
      <c r="D261" s="177" t="s">
        <v>148</v>
      </c>
      <c r="E261" s="176">
        <f>'MEMO-COMUNIDADES'!P1014</f>
        <v>2</v>
      </c>
      <c r="F261" s="139">
        <f>VLOOKUP(B261,EMOP0822!$A$2:$B$27361,2,FALSE)</f>
        <v>694.22</v>
      </c>
      <c r="G261" s="191">
        <f t="shared" si="12"/>
        <v>1388.44</v>
      </c>
      <c r="I261" s="87"/>
      <c r="J261" s="87"/>
      <c r="K261" s="417"/>
    </row>
    <row r="262" spans="1:11" ht="55.5" customHeight="1">
      <c r="A262" s="114" t="s">
        <v>28432</v>
      </c>
      <c r="B262" s="174" t="s">
        <v>17717</v>
      </c>
      <c r="C262" s="116" t="s">
        <v>27819</v>
      </c>
      <c r="D262" s="177" t="s">
        <v>148</v>
      </c>
      <c r="E262" s="176">
        <f>'MEMO-COMUNIDADES'!P1018</f>
        <v>2</v>
      </c>
      <c r="F262" s="139">
        <f>VLOOKUP(B262,EMOP0822!$A$2:$B$27361,2,FALSE)</f>
        <v>214.7</v>
      </c>
      <c r="G262" s="191">
        <f t="shared" si="12"/>
        <v>429.4</v>
      </c>
      <c r="I262" s="87"/>
      <c r="J262" s="87"/>
      <c r="K262" s="417"/>
    </row>
    <row r="263" spans="1:11" ht="55.5" customHeight="1">
      <c r="A263" s="114" t="s">
        <v>28433</v>
      </c>
      <c r="B263" s="174" t="s">
        <v>17601</v>
      </c>
      <c r="C263" s="116" t="s">
        <v>27740</v>
      </c>
      <c r="D263" s="177" t="s">
        <v>148</v>
      </c>
      <c r="E263" s="176">
        <f>'MEMO-COMUNIDADES'!P1023</f>
        <v>1</v>
      </c>
      <c r="F263" s="139">
        <f>VLOOKUP(B263,EMOP0822!$A$2:$B$27361,2,FALSE)</f>
        <v>456.02</v>
      </c>
      <c r="G263" s="191">
        <f t="shared" si="12"/>
        <v>456.02</v>
      </c>
      <c r="I263" s="87"/>
      <c r="J263" s="87"/>
      <c r="K263" s="417"/>
    </row>
    <row r="264" spans="1:11" ht="55.5" customHeight="1">
      <c r="A264" s="114" t="s">
        <v>28434</v>
      </c>
      <c r="B264" s="174" t="s">
        <v>17745</v>
      </c>
      <c r="C264" s="116" t="s">
        <v>27790</v>
      </c>
      <c r="D264" s="177" t="s">
        <v>148</v>
      </c>
      <c r="E264" s="176">
        <f>'MEMO-COMUNIDADES'!P1027</f>
        <v>1</v>
      </c>
      <c r="F264" s="139">
        <f>VLOOKUP(B264,EMOP0822!$A$2:$B$27361,2,FALSE)</f>
        <v>21.23</v>
      </c>
      <c r="G264" s="191">
        <f t="shared" si="12"/>
        <v>21.23</v>
      </c>
      <c r="I264" s="87"/>
      <c r="J264" s="87"/>
      <c r="K264" s="417"/>
    </row>
    <row r="265" spans="1:11" ht="55.5" customHeight="1">
      <c r="A265" s="114" t="s">
        <v>28435</v>
      </c>
      <c r="B265" s="174" t="s">
        <v>16066</v>
      </c>
      <c r="C265" s="116" t="s">
        <v>27747</v>
      </c>
      <c r="D265" s="177" t="s">
        <v>148</v>
      </c>
      <c r="E265" s="176">
        <f>'MEMO-COMUNIDADES'!P1031</f>
        <v>1</v>
      </c>
      <c r="F265" s="139">
        <f>VLOOKUP(B265,EMOP0822!$A$2:$B$27361,2,FALSE)</f>
        <v>16.25</v>
      </c>
      <c r="G265" s="191">
        <f t="shared" si="12"/>
        <v>16.25</v>
      </c>
      <c r="I265" s="87"/>
      <c r="J265" s="87"/>
      <c r="K265" s="417"/>
    </row>
    <row r="266" spans="1:11" ht="55.5" customHeight="1">
      <c r="A266" s="114" t="s">
        <v>28436</v>
      </c>
      <c r="B266" s="174" t="s">
        <v>17689</v>
      </c>
      <c r="C266" s="116" t="s">
        <v>27745</v>
      </c>
      <c r="D266" s="177" t="s">
        <v>148</v>
      </c>
      <c r="E266" s="176">
        <f>'MEMO-COMUNIDADES'!P1035</f>
        <v>1</v>
      </c>
      <c r="F266" s="139">
        <f>VLOOKUP(B266,EMOP0822!$A$2:$B$27361,2,FALSE)</f>
        <v>43.16</v>
      </c>
      <c r="G266" s="191">
        <f t="shared" si="12"/>
        <v>43.16</v>
      </c>
      <c r="I266" s="87"/>
      <c r="J266" s="87"/>
      <c r="K266" s="417"/>
    </row>
    <row r="267" spans="1:11" ht="55.5" customHeight="1">
      <c r="A267" s="114" t="s">
        <v>28437</v>
      </c>
      <c r="B267" s="174" t="s">
        <v>15660</v>
      </c>
      <c r="C267" s="116" t="s">
        <v>28261</v>
      </c>
      <c r="D267" s="177" t="s">
        <v>148</v>
      </c>
      <c r="E267" s="176">
        <f>'MEMO-COMUNIDADES'!P1039</f>
        <v>1</v>
      </c>
      <c r="F267" s="139">
        <f>VLOOKUP(B267,EMOP0822!$A$2:$B$27361,2,FALSE)</f>
        <v>54.83</v>
      </c>
      <c r="G267" s="191">
        <f t="shared" si="12"/>
        <v>54.83</v>
      </c>
      <c r="I267" s="87"/>
      <c r="J267" s="87"/>
      <c r="K267" s="417"/>
    </row>
    <row r="268" spans="1:11" ht="55.5" customHeight="1">
      <c r="A268" s="114" t="s">
        <v>28438</v>
      </c>
      <c r="B268" s="174" t="s">
        <v>66</v>
      </c>
      <c r="C268" s="116" t="s">
        <v>27749</v>
      </c>
      <c r="D268" s="177" t="s">
        <v>9</v>
      </c>
      <c r="E268" s="176">
        <f>'MEMO-COMUNIDADES'!P1043</f>
        <v>60</v>
      </c>
      <c r="F268" s="139">
        <f>VLOOKUP(B268,EMOP0822!$A$2:$B$27361,2,FALSE)</f>
        <v>46.37</v>
      </c>
      <c r="G268" s="191">
        <f t="shared" si="12"/>
        <v>2782.2</v>
      </c>
      <c r="I268" s="87"/>
      <c r="J268" s="87"/>
      <c r="K268" s="417"/>
    </row>
    <row r="269" spans="1:11" ht="55.5" customHeight="1">
      <c r="A269" s="114" t="s">
        <v>28439</v>
      </c>
      <c r="B269" s="174" t="s">
        <v>2067</v>
      </c>
      <c r="C269" s="116" t="s">
        <v>27772</v>
      </c>
      <c r="D269" s="177" t="s">
        <v>36</v>
      </c>
      <c r="E269" s="176">
        <f>'MEMO-COMUNIDADES'!P1047</f>
        <v>57.6</v>
      </c>
      <c r="F269" s="139">
        <f>VLOOKUP(B269,EMOP0822!$A$2:$B$27361,2,FALSE)</f>
        <v>135.49</v>
      </c>
      <c r="G269" s="191">
        <f t="shared" si="12"/>
        <v>7804.2240000000011</v>
      </c>
      <c r="I269" s="87"/>
      <c r="J269" s="87"/>
      <c r="K269" s="417"/>
    </row>
    <row r="270" spans="1:11" ht="69.75" customHeight="1">
      <c r="A270" s="114" t="s">
        <v>28440</v>
      </c>
      <c r="B270" s="174" t="s">
        <v>4263</v>
      </c>
      <c r="C270" s="116" t="s">
        <v>27774</v>
      </c>
      <c r="D270" s="177" t="s">
        <v>9</v>
      </c>
      <c r="E270" s="176">
        <f>'MEMO-COMUNIDADES'!P1051</f>
        <v>60</v>
      </c>
      <c r="F270" s="139">
        <f>VLOOKUP(B270,EMOP0822!$A$2:$B$27361,2,FALSE)</f>
        <v>8.35</v>
      </c>
      <c r="G270" s="191">
        <f t="shared" si="12"/>
        <v>501</v>
      </c>
      <c r="I270" s="87"/>
      <c r="J270" s="87"/>
      <c r="K270" s="417"/>
    </row>
    <row r="271" spans="1:11" ht="55.5" customHeight="1">
      <c r="A271" s="114" t="s">
        <v>28441</v>
      </c>
      <c r="B271" s="174" t="s">
        <v>125</v>
      </c>
      <c r="C271" s="116" t="s">
        <v>27750</v>
      </c>
      <c r="D271" s="177" t="s">
        <v>148</v>
      </c>
      <c r="E271" s="176">
        <f>'MEMO-COMUNIDADES'!P1055</f>
        <v>1</v>
      </c>
      <c r="F271" s="139">
        <f>VLOOKUP(B271,EMOP0822!$A$2:$B$27361,2,FALSE)</f>
        <v>32.36</v>
      </c>
      <c r="G271" s="191">
        <f t="shared" si="12"/>
        <v>32.36</v>
      </c>
      <c r="I271" s="87"/>
      <c r="J271" s="87"/>
      <c r="K271" s="417"/>
    </row>
    <row r="272" spans="1:11" ht="55.5" customHeight="1">
      <c r="A272" s="114" t="s">
        <v>28442</v>
      </c>
      <c r="B272" s="174" t="s">
        <v>12925</v>
      </c>
      <c r="C272" s="116" t="s">
        <v>27756</v>
      </c>
      <c r="D272" s="177" t="s">
        <v>148</v>
      </c>
      <c r="E272" s="176">
        <f>'MEMO-COMUNIDADES'!P1059</f>
        <v>1</v>
      </c>
      <c r="F272" s="139">
        <f>VLOOKUP(B272,EMOP0822!$A$2:$B$27361,2,FALSE)</f>
        <v>204.38</v>
      </c>
      <c r="G272" s="191">
        <f t="shared" si="12"/>
        <v>204.38</v>
      </c>
      <c r="I272" s="87"/>
      <c r="J272" s="87"/>
      <c r="K272" s="417"/>
    </row>
    <row r="273" spans="1:11" ht="55.5" customHeight="1">
      <c r="A273" s="114" t="s">
        <v>28443</v>
      </c>
      <c r="B273" s="174" t="s">
        <v>13434</v>
      </c>
      <c r="C273" s="116" t="s">
        <v>27759</v>
      </c>
      <c r="D273" s="177" t="s">
        <v>148</v>
      </c>
      <c r="E273" s="176">
        <f>'MEMO-COMUNIDADES'!P1063</f>
        <v>2</v>
      </c>
      <c r="F273" s="139">
        <f>VLOOKUP(B273,EMOP0822!$A$2:$B$27361,2,FALSE)</f>
        <v>85.65</v>
      </c>
      <c r="G273" s="191">
        <f t="shared" si="12"/>
        <v>171.3</v>
      </c>
      <c r="I273" s="87"/>
      <c r="J273" s="87"/>
      <c r="K273" s="417"/>
    </row>
    <row r="274" spans="1:11" ht="55.5" customHeight="1">
      <c r="A274" s="114" t="s">
        <v>28444</v>
      </c>
      <c r="B274" s="174" t="s">
        <v>13426</v>
      </c>
      <c r="C274" s="116" t="s">
        <v>27798</v>
      </c>
      <c r="D274" s="177" t="s">
        <v>148</v>
      </c>
      <c r="E274" s="176">
        <f>'MEMO-COMUNIDADES'!P1067</f>
        <v>1</v>
      </c>
      <c r="F274" s="139">
        <f>VLOOKUP(B274,EMOP0822!$A$2:$B$27361,2,FALSE)</f>
        <v>64.010000000000005</v>
      </c>
      <c r="G274" s="191">
        <f t="shared" si="12"/>
        <v>64.010000000000005</v>
      </c>
      <c r="I274" s="87"/>
      <c r="J274" s="87"/>
      <c r="K274" s="417"/>
    </row>
    <row r="275" spans="1:11" ht="55.5" customHeight="1">
      <c r="A275" s="114" t="s">
        <v>28445</v>
      </c>
      <c r="B275" s="174" t="s">
        <v>15964</v>
      </c>
      <c r="C275" s="116" t="s">
        <v>27762</v>
      </c>
      <c r="D275" s="177" t="s">
        <v>9</v>
      </c>
      <c r="E275" s="176">
        <f>'MEMO-COMUNIDADES'!P1073</f>
        <v>12</v>
      </c>
      <c r="F275" s="139">
        <f>VLOOKUP(B275,EMOP0822!$A$2:$B$27361,2,FALSE)</f>
        <v>20.64</v>
      </c>
      <c r="G275" s="191">
        <f t="shared" si="12"/>
        <v>247.68</v>
      </c>
      <c r="I275" s="87"/>
      <c r="J275" s="87"/>
      <c r="K275" s="417"/>
    </row>
    <row r="276" spans="1:11" ht="55.5" customHeight="1">
      <c r="A276" s="114" t="s">
        <v>28446</v>
      </c>
      <c r="B276" s="174" t="s">
        <v>16438</v>
      </c>
      <c r="C276" s="116" t="s">
        <v>27766</v>
      </c>
      <c r="D276" s="177" t="s">
        <v>148</v>
      </c>
      <c r="E276" s="176">
        <f>'MEMO-COMUNIDADES'!P1077</f>
        <v>6</v>
      </c>
      <c r="F276" s="139">
        <f>VLOOKUP(B276,EMOP0822!$A$2:$B$27361,2,FALSE)</f>
        <v>7.6</v>
      </c>
      <c r="G276" s="191">
        <f t="shared" si="12"/>
        <v>45.599999999999994</v>
      </c>
      <c r="I276" s="87"/>
      <c r="J276" s="87"/>
      <c r="K276" s="417"/>
    </row>
    <row r="277" spans="1:11" ht="125.25" customHeight="1">
      <c r="A277" s="114" t="s">
        <v>28447</v>
      </c>
      <c r="B277" s="174" t="s">
        <v>5462</v>
      </c>
      <c r="C277" s="116" t="s">
        <v>27820</v>
      </c>
      <c r="D277" s="177" t="s">
        <v>148</v>
      </c>
      <c r="E277" s="176">
        <f>'MEMO-COMUNIDADES'!P1081</f>
        <v>3</v>
      </c>
      <c r="F277" s="139">
        <f>VLOOKUP(B277,EMOP0822!$A$2:$B$27361,2,FALSE)</f>
        <v>5621.9</v>
      </c>
      <c r="G277" s="191">
        <f t="shared" si="12"/>
        <v>16865.699999999997</v>
      </c>
      <c r="I277" s="87"/>
      <c r="J277" s="87"/>
      <c r="K277" s="417"/>
    </row>
    <row r="278" spans="1:11" ht="49.5" customHeight="1">
      <c r="A278" s="114" t="s">
        <v>28448</v>
      </c>
      <c r="B278" s="174" t="s">
        <v>22285</v>
      </c>
      <c r="C278" s="116" t="s">
        <v>27771</v>
      </c>
      <c r="D278" s="177" t="s">
        <v>148</v>
      </c>
      <c r="E278" s="176">
        <f>'MEMO-COMUNIDADES'!P1085</f>
        <v>3</v>
      </c>
      <c r="F278" s="139">
        <f>VLOOKUP(B278,EMOP0822!$A$2:$B$27361,2,FALSE)</f>
        <v>645</v>
      </c>
      <c r="G278" s="191">
        <f t="shared" si="12"/>
        <v>1935</v>
      </c>
      <c r="I278" s="87"/>
      <c r="J278" s="87"/>
      <c r="K278" s="417"/>
    </row>
    <row r="279" spans="1:11" ht="72" customHeight="1">
      <c r="A279" s="114" t="s">
        <v>28449</v>
      </c>
      <c r="B279" s="184" t="s">
        <v>11191</v>
      </c>
      <c r="C279" s="116" t="s">
        <v>27501</v>
      </c>
      <c r="D279" s="177" t="s">
        <v>15</v>
      </c>
      <c r="E279" s="176">
        <f>'MEMO-COMUNIDADES'!P1089</f>
        <v>10.412500000000001</v>
      </c>
      <c r="F279" s="139">
        <f>VLOOKUP(B279,EMOP0822!$A$2:$B$27361,2,FALSE)</f>
        <v>23.87</v>
      </c>
      <c r="G279" s="191">
        <f t="shared" si="12"/>
        <v>248.54637500000004</v>
      </c>
      <c r="I279" s="87"/>
      <c r="J279" s="87"/>
      <c r="K279" s="417"/>
    </row>
    <row r="280" spans="1:11" ht="72" customHeight="1">
      <c r="A280" s="114" t="s">
        <v>28450</v>
      </c>
      <c r="B280" s="184" t="s">
        <v>11195</v>
      </c>
      <c r="C280" s="116" t="s">
        <v>27613</v>
      </c>
      <c r="D280" s="177" t="s">
        <v>15</v>
      </c>
      <c r="E280" s="176">
        <f>'MEMO-COMUNIDADES'!P1093</f>
        <v>10.412500000000001</v>
      </c>
      <c r="F280" s="139">
        <f>VLOOKUP(B280,EMOP0822!$A$2:$B$27361,2,FALSE)</f>
        <v>32.619999999999997</v>
      </c>
      <c r="G280" s="191">
        <f t="shared" si="12"/>
        <v>339.65575000000001</v>
      </c>
      <c r="I280" s="87"/>
      <c r="J280" s="87"/>
      <c r="K280" s="417"/>
    </row>
    <row r="281" spans="1:11" ht="114" customHeight="1">
      <c r="A281" s="114" t="s">
        <v>28451</v>
      </c>
      <c r="B281" s="184" t="s">
        <v>17203</v>
      </c>
      <c r="C281" s="116" t="s">
        <v>27498</v>
      </c>
      <c r="D281" s="177" t="s">
        <v>15</v>
      </c>
      <c r="E281" s="176">
        <f>'MEMO-COMUNIDADES'!P1097</f>
        <v>10.412500000000001</v>
      </c>
      <c r="F281" s="139">
        <f>VLOOKUP(B281,EMOP0822!$A$2:$B$27361,2,FALSE)</f>
        <v>90.72</v>
      </c>
      <c r="G281" s="191">
        <f t="shared" si="12"/>
        <v>944.62200000000007</v>
      </c>
      <c r="I281" s="87"/>
      <c r="J281" s="87"/>
      <c r="K281" s="417"/>
    </row>
    <row r="282" spans="1:11" ht="74.25" customHeight="1">
      <c r="A282" s="114" t="s">
        <v>28452</v>
      </c>
      <c r="B282" s="174" t="s">
        <v>7904</v>
      </c>
      <c r="C282" s="116" t="s">
        <v>27752</v>
      </c>
      <c r="D282" s="177" t="s">
        <v>148</v>
      </c>
      <c r="E282" s="176">
        <f>'MEMO-COMUNIDADES'!P1101</f>
        <v>1</v>
      </c>
      <c r="F282" s="139">
        <f>VLOOKUP(B282,EMOP0822!$A$2:$B$27361,2,FALSE)</f>
        <v>37.74</v>
      </c>
      <c r="G282" s="191">
        <f t="shared" si="12"/>
        <v>37.74</v>
      </c>
      <c r="I282" s="87"/>
      <c r="J282" s="87"/>
      <c r="K282" s="417"/>
    </row>
    <row r="283" spans="1:11" ht="44.25" customHeight="1">
      <c r="A283" s="114" t="s">
        <v>28453</v>
      </c>
      <c r="B283" s="174" t="s">
        <v>11319</v>
      </c>
      <c r="C283" s="116" t="s">
        <v>27824</v>
      </c>
      <c r="D283" s="177" t="s">
        <v>9</v>
      </c>
      <c r="E283" s="176">
        <f>'MEMO-COMUNIDADES'!P1105</f>
        <v>9.56</v>
      </c>
      <c r="F283" s="139">
        <f>VLOOKUP(B283,EMOP0822!$A$2:$B$27361,2,FALSE)</f>
        <v>60.53</v>
      </c>
      <c r="G283" s="191">
        <f t="shared" si="12"/>
        <v>578.66680000000008</v>
      </c>
      <c r="I283" s="87"/>
      <c r="J283" s="87"/>
      <c r="K283" s="417"/>
    </row>
    <row r="284" spans="1:11" ht="55.5" customHeight="1">
      <c r="A284" s="114" t="s">
        <v>28454</v>
      </c>
      <c r="B284" s="174" t="s">
        <v>11331</v>
      </c>
      <c r="C284" s="116" t="s">
        <v>27826</v>
      </c>
      <c r="D284" s="177" t="s">
        <v>9</v>
      </c>
      <c r="E284" s="176">
        <f>'MEMO-COMUNIDADES'!P1111</f>
        <v>6.24</v>
      </c>
      <c r="F284" s="139">
        <f>VLOOKUP(B284,EMOP0822!$A$2:$B$27361,2,FALSE)</f>
        <v>66.63</v>
      </c>
      <c r="G284" s="191">
        <f t="shared" si="12"/>
        <v>415.77119999999996</v>
      </c>
      <c r="I284" s="87"/>
      <c r="J284" s="87"/>
      <c r="K284" s="417"/>
    </row>
    <row r="285" spans="1:11" ht="68.25" customHeight="1">
      <c r="A285" s="114" t="s">
        <v>28455</v>
      </c>
      <c r="B285" s="169" t="s">
        <v>3425</v>
      </c>
      <c r="C285" s="117" t="s">
        <v>27596</v>
      </c>
      <c r="D285" s="157" t="s">
        <v>27597</v>
      </c>
      <c r="E285" s="176">
        <f>'MEMO-COMUNIDADES'!P1117</f>
        <v>237.30000000000004</v>
      </c>
      <c r="F285" s="139">
        <f>VLOOKUP(B285,EMOP0822!$A$2:$B$27361,2,FALSE)</f>
        <v>12</v>
      </c>
      <c r="G285" s="191">
        <f t="shared" si="12"/>
        <v>2847.6000000000004</v>
      </c>
      <c r="I285" s="87"/>
      <c r="J285" s="87"/>
      <c r="K285" s="417"/>
    </row>
    <row r="286" spans="1:11" ht="55.5" customHeight="1">
      <c r="A286" s="114" t="s">
        <v>28456</v>
      </c>
      <c r="B286" s="169" t="s">
        <v>2783</v>
      </c>
      <c r="C286" s="117" t="s">
        <v>27599</v>
      </c>
      <c r="D286" s="157" t="s">
        <v>27607</v>
      </c>
      <c r="E286" s="176">
        <f>'MEMO-COMUNIDADES'!P1121</f>
        <v>1695.0000000000002</v>
      </c>
      <c r="F286" s="139">
        <f>VLOOKUP(B286,EMOP0822!$A$2:$B$27361,2,FALSE)</f>
        <v>0.21</v>
      </c>
      <c r="G286" s="191">
        <f t="shared" si="12"/>
        <v>355.95000000000005</v>
      </c>
      <c r="I286" s="87"/>
      <c r="J286" s="87"/>
      <c r="K286" s="417"/>
    </row>
    <row r="287" spans="1:11" ht="40.5" customHeight="1">
      <c r="A287" s="114" t="s">
        <v>28457</v>
      </c>
      <c r="B287" s="94" t="s">
        <v>2789</v>
      </c>
      <c r="C287" s="117" t="s">
        <v>27601</v>
      </c>
      <c r="D287" s="157" t="s">
        <v>15</v>
      </c>
      <c r="E287" s="176">
        <f>'MEMO-COMUNIDADES'!P1125</f>
        <v>33.900000000000006</v>
      </c>
      <c r="F287" s="139">
        <f>VLOOKUP(B287,EMOP0822!$A$2:$B$27361,2,FALSE)</f>
        <v>0.92</v>
      </c>
      <c r="G287" s="191">
        <f t="shared" si="12"/>
        <v>31.188000000000006</v>
      </c>
      <c r="I287" s="87"/>
      <c r="J287" s="87"/>
      <c r="K287" s="417"/>
    </row>
    <row r="288" spans="1:11" ht="30" customHeight="1">
      <c r="A288" s="114" t="s">
        <v>28458</v>
      </c>
      <c r="B288" s="94" t="s">
        <v>12915</v>
      </c>
      <c r="C288" s="117" t="s">
        <v>27844</v>
      </c>
      <c r="D288" s="157" t="s">
        <v>148</v>
      </c>
      <c r="E288" s="182">
        <f>'MEMO-COMUNIDADES'!P1129</f>
        <v>1</v>
      </c>
      <c r="F288" s="139">
        <f>VLOOKUP(B288,EMOP0822!$A$2:$B$27361,2,FALSE)</f>
        <v>436.11</v>
      </c>
      <c r="G288" s="139">
        <f t="shared" si="12"/>
        <v>436.11</v>
      </c>
      <c r="I288" s="87"/>
      <c r="J288" s="87"/>
      <c r="K288" s="417"/>
    </row>
    <row r="289" spans="1:11" ht="94.5" customHeight="1">
      <c r="A289" s="114" t="s">
        <v>28459</v>
      </c>
      <c r="B289" s="94" t="s">
        <v>12901</v>
      </c>
      <c r="C289" s="117" t="s">
        <v>27842</v>
      </c>
      <c r="D289" s="157" t="s">
        <v>148</v>
      </c>
      <c r="E289" s="182">
        <f>'MEMO-COMUNIDADES'!P1133</f>
        <v>1</v>
      </c>
      <c r="F289" s="139">
        <f>VLOOKUP(B289,EMOP0822!$A$2:$B$27361,2,FALSE)</f>
        <v>871.06</v>
      </c>
      <c r="G289" s="139">
        <f t="shared" si="12"/>
        <v>871.06</v>
      </c>
      <c r="I289" s="87"/>
      <c r="J289" s="87"/>
      <c r="K289" s="417"/>
    </row>
    <row r="290" spans="1:11" ht="71.25" customHeight="1">
      <c r="A290" s="114" t="s">
        <v>28460</v>
      </c>
      <c r="B290" s="94" t="s">
        <v>14018</v>
      </c>
      <c r="C290" s="195" t="s">
        <v>27847</v>
      </c>
      <c r="D290" s="157" t="s">
        <v>148</v>
      </c>
      <c r="E290" s="182">
        <f>'MEMO-COMUNIDADES'!P1137</f>
        <v>1</v>
      </c>
      <c r="F290" s="139">
        <f>VLOOKUP(B290,EMOP0822!$A$2:$B$27361,2,FALSE)</f>
        <v>1674.15</v>
      </c>
      <c r="G290" s="391">
        <f t="shared" si="12"/>
        <v>1674.15</v>
      </c>
      <c r="H290" s="196"/>
      <c r="I290" s="87"/>
      <c r="J290" s="87"/>
      <c r="K290" s="417"/>
    </row>
    <row r="291" spans="1:11" ht="51" customHeight="1">
      <c r="A291" s="114" t="s">
        <v>28461</v>
      </c>
      <c r="B291" s="174" t="s">
        <v>17995</v>
      </c>
      <c r="C291" s="116" t="s">
        <v>27732</v>
      </c>
      <c r="D291" s="177" t="s">
        <v>148</v>
      </c>
      <c r="E291" s="176">
        <f>'MEMO-COMUNIDADES'!P1142</f>
        <v>1</v>
      </c>
      <c r="F291" s="139">
        <f>VLOOKUP(B291,EMOP0822!$A$2:$B$27361,2,FALSE)</f>
        <v>386.25</v>
      </c>
      <c r="G291" s="191">
        <f t="shared" ref="G291" si="13">E291*F291</f>
        <v>386.25</v>
      </c>
      <c r="H291" s="196"/>
      <c r="I291" s="87"/>
      <c r="J291" s="87"/>
      <c r="K291" s="417"/>
    </row>
    <row r="292" spans="1:11" ht="71.25" customHeight="1">
      <c r="A292" s="114" t="s">
        <v>28462</v>
      </c>
      <c r="B292" s="184" t="s">
        <v>15644</v>
      </c>
      <c r="C292" s="116" t="s">
        <v>27849</v>
      </c>
      <c r="D292" s="177" t="s">
        <v>148</v>
      </c>
      <c r="E292" s="176">
        <f>'MEMO-COMUNIDADES'!P1145</f>
        <v>1</v>
      </c>
      <c r="F292" s="139">
        <f>VLOOKUP(B292,EMOP0822!$A$2:$B$27361,2,FALSE)</f>
        <v>691.76</v>
      </c>
      <c r="G292" s="139">
        <f t="shared" ref="G292:G316" si="14">E292*F292</f>
        <v>691.76</v>
      </c>
      <c r="H292" s="196"/>
      <c r="I292" s="87"/>
      <c r="J292" s="87"/>
      <c r="K292" s="417"/>
    </row>
    <row r="293" spans="1:11" ht="71.25" customHeight="1">
      <c r="A293" s="114" t="s">
        <v>28463</v>
      </c>
      <c r="B293" s="184" t="s">
        <v>11259</v>
      </c>
      <c r="C293" s="116" t="s">
        <v>27853</v>
      </c>
      <c r="D293" s="157" t="s">
        <v>15</v>
      </c>
      <c r="E293" s="182">
        <f>'MEMO-COMUNIDADES'!P1149</f>
        <v>47.260000000000005</v>
      </c>
      <c r="F293" s="139">
        <f>VLOOKUP(B293,EMOP0822!$A$2:$B$27361,2,FALSE)</f>
        <v>87.13</v>
      </c>
      <c r="G293" s="139">
        <f t="shared" si="14"/>
        <v>4117.7638000000006</v>
      </c>
      <c r="H293" s="196"/>
      <c r="I293" s="87"/>
      <c r="J293" s="87"/>
      <c r="K293" s="417"/>
    </row>
    <row r="294" spans="1:11" ht="71.25" customHeight="1">
      <c r="A294" s="114" t="s">
        <v>28464</v>
      </c>
      <c r="B294" s="184" t="s">
        <v>11195</v>
      </c>
      <c r="C294" s="116" t="s">
        <v>27858</v>
      </c>
      <c r="D294" s="157" t="s">
        <v>15</v>
      </c>
      <c r="E294" s="182">
        <f>'MEMO-COMUNIDADES'!P1157</f>
        <v>42.28</v>
      </c>
      <c r="F294" s="139">
        <f>VLOOKUP(B294,EMOP0822!$A$2:$B$27361,2,FALSE)</f>
        <v>32.619999999999997</v>
      </c>
      <c r="G294" s="139">
        <f t="shared" si="14"/>
        <v>1379.1735999999999</v>
      </c>
      <c r="H294" s="109"/>
      <c r="I294" s="87"/>
      <c r="J294" s="87"/>
      <c r="K294" s="417"/>
    </row>
    <row r="295" spans="1:11" ht="47.25" customHeight="1">
      <c r="A295" s="114" t="s">
        <v>28465</v>
      </c>
      <c r="B295" s="184" t="s">
        <v>11637</v>
      </c>
      <c r="C295" s="116" t="s">
        <v>27860</v>
      </c>
      <c r="D295" s="157" t="s">
        <v>9</v>
      </c>
      <c r="E295" s="182">
        <f>'MEMO-COMUNIDADES'!P1165</f>
        <v>40.700000000000003</v>
      </c>
      <c r="F295" s="139">
        <f>VLOOKUP(B295,EMOP0822!$A$2:$B$27361,2,FALSE)</f>
        <v>27.86</v>
      </c>
      <c r="G295" s="139">
        <f t="shared" si="14"/>
        <v>1133.902</v>
      </c>
      <c r="H295" s="196"/>
      <c r="I295" s="87"/>
      <c r="J295" s="87"/>
      <c r="K295" s="417"/>
    </row>
    <row r="296" spans="1:11" ht="48" customHeight="1">
      <c r="A296" s="114" t="s">
        <v>28466</v>
      </c>
      <c r="B296" s="184" t="s">
        <v>26275</v>
      </c>
      <c r="C296" s="116" t="s">
        <v>27522</v>
      </c>
      <c r="D296" s="177" t="s">
        <v>15</v>
      </c>
      <c r="E296" s="182">
        <f>'MEMO-COMUNIDADES'!P1171</f>
        <v>47.52</v>
      </c>
      <c r="F296" s="139">
        <f>VLOOKUP(B296,EMOP0822!$A$2:$B$27361,2,FALSE)</f>
        <v>32.49</v>
      </c>
      <c r="G296" s="139">
        <f t="shared" si="14"/>
        <v>1543.9248000000002</v>
      </c>
      <c r="H296" s="196"/>
      <c r="I296" s="87"/>
      <c r="J296" s="87"/>
      <c r="K296" s="417"/>
    </row>
    <row r="297" spans="1:11" ht="49.5" customHeight="1">
      <c r="A297" s="114" t="s">
        <v>28467</v>
      </c>
      <c r="B297" s="184" t="s">
        <v>10805</v>
      </c>
      <c r="C297" s="116" t="s">
        <v>27869</v>
      </c>
      <c r="D297" s="157" t="s">
        <v>15</v>
      </c>
      <c r="E297" s="182">
        <f>'MEMO-COMUNIDADES'!P1176</f>
        <v>94.78</v>
      </c>
      <c r="F297" s="139">
        <f>VLOOKUP(B297,EMOP0822!$A$2:$B$27361,2,FALSE)</f>
        <v>47.79</v>
      </c>
      <c r="G297" s="139">
        <f t="shared" si="14"/>
        <v>4529.5361999999996</v>
      </c>
      <c r="H297" s="196"/>
      <c r="I297" s="87"/>
      <c r="J297" s="87"/>
      <c r="K297" s="417"/>
    </row>
    <row r="298" spans="1:11" ht="49.5" customHeight="1">
      <c r="A298" s="114" t="s">
        <v>28468</v>
      </c>
      <c r="B298" s="187" t="s">
        <v>13634</v>
      </c>
      <c r="C298" s="117" t="s">
        <v>27912</v>
      </c>
      <c r="D298" s="157" t="s">
        <v>148</v>
      </c>
      <c r="E298" s="182">
        <f>'MEMO-COMUNIDADES'!P1180</f>
        <v>1</v>
      </c>
      <c r="F298" s="338">
        <f>VLOOKUP(B298,EMOP0822!$A$2:$B$27361,2,FALSE)</f>
        <v>470.54</v>
      </c>
      <c r="G298" s="139">
        <f t="shared" si="14"/>
        <v>470.54</v>
      </c>
      <c r="H298" s="196"/>
      <c r="I298" s="87"/>
      <c r="J298" s="87"/>
      <c r="K298" s="417"/>
    </row>
    <row r="299" spans="1:11" ht="49.5" customHeight="1">
      <c r="A299" s="114" t="s">
        <v>28469</v>
      </c>
      <c r="B299" s="187" t="s">
        <v>13716</v>
      </c>
      <c r="C299" s="342" t="s">
        <v>27888</v>
      </c>
      <c r="D299" s="157" t="s">
        <v>148</v>
      </c>
      <c r="E299" s="182">
        <f>'MEMO-COMUNIDADES'!P1184</f>
        <v>1</v>
      </c>
      <c r="F299" s="338">
        <f>VLOOKUP(B299,EMOP0822!$A$2:$B$27361,2,FALSE)</f>
        <v>49.3</v>
      </c>
      <c r="G299" s="139">
        <f t="shared" si="14"/>
        <v>49.3</v>
      </c>
      <c r="H299" s="196"/>
      <c r="I299" s="87"/>
      <c r="J299" s="87"/>
      <c r="K299" s="417"/>
    </row>
    <row r="300" spans="1:11" ht="49.5" customHeight="1">
      <c r="A300" s="114" t="s">
        <v>28470</v>
      </c>
      <c r="B300" s="187" t="s">
        <v>13700</v>
      </c>
      <c r="C300" s="342" t="s">
        <v>27891</v>
      </c>
      <c r="D300" s="157" t="s">
        <v>148</v>
      </c>
      <c r="E300" s="182">
        <f>'MEMO-COMUNIDADES'!P1188</f>
        <v>3</v>
      </c>
      <c r="F300" s="338">
        <f>VLOOKUP(B300,EMOP0822!$A$2:$B$27361,2,FALSE)</f>
        <v>13.62</v>
      </c>
      <c r="G300" s="139">
        <f t="shared" si="14"/>
        <v>40.86</v>
      </c>
      <c r="H300" s="196"/>
      <c r="I300" s="87"/>
      <c r="J300" s="87"/>
      <c r="K300" s="417"/>
    </row>
    <row r="301" spans="1:11" ht="49.5" customHeight="1">
      <c r="A301" s="114" t="s">
        <v>28471</v>
      </c>
      <c r="B301" s="94" t="s">
        <v>13708</v>
      </c>
      <c r="C301" s="342" t="s">
        <v>27895</v>
      </c>
      <c r="D301" s="157" t="s">
        <v>148</v>
      </c>
      <c r="E301" s="182">
        <f>'MEMO-COMUNIDADES'!P1195</f>
        <v>4</v>
      </c>
      <c r="F301" s="338">
        <f>VLOOKUP(B301,EMOP0822!$A$2:$B$27361,2,FALSE)</f>
        <v>40.46</v>
      </c>
      <c r="G301" s="139">
        <f t="shared" si="14"/>
        <v>161.84</v>
      </c>
      <c r="H301" s="196"/>
      <c r="I301" s="87"/>
      <c r="J301" s="87"/>
      <c r="K301" s="417"/>
    </row>
    <row r="302" spans="1:11" ht="49.5" customHeight="1">
      <c r="A302" s="114" t="s">
        <v>28472</v>
      </c>
      <c r="B302" s="94" t="s">
        <v>14090</v>
      </c>
      <c r="C302" s="342" t="s">
        <v>27898</v>
      </c>
      <c r="D302" s="157" t="s">
        <v>148</v>
      </c>
      <c r="E302" s="182">
        <f>'MEMO-COMUNIDADES'!P1201</f>
        <v>7</v>
      </c>
      <c r="F302" s="338">
        <f>VLOOKUP(B302,EMOP0822!$A$2:$B$27361,2,FALSE)</f>
        <v>352.91</v>
      </c>
      <c r="G302" s="139">
        <f t="shared" si="14"/>
        <v>2470.3700000000003</v>
      </c>
      <c r="H302" s="196"/>
      <c r="I302" s="87"/>
      <c r="J302" s="87"/>
      <c r="K302" s="417"/>
    </row>
    <row r="303" spans="1:11" ht="61.5" customHeight="1">
      <c r="A303" s="114" t="s">
        <v>28473</v>
      </c>
      <c r="B303" s="94" t="s">
        <v>14286</v>
      </c>
      <c r="C303" s="342" t="s">
        <v>27900</v>
      </c>
      <c r="D303" s="157" t="s">
        <v>148</v>
      </c>
      <c r="E303" s="182">
        <f>'MEMO-COMUNIDADES'!P1205</f>
        <v>17</v>
      </c>
      <c r="F303" s="338">
        <f>VLOOKUP(B303,EMOP0822!$A$2:$B$27361,2,FALSE)</f>
        <v>341.88</v>
      </c>
      <c r="G303" s="139">
        <f t="shared" si="14"/>
        <v>5811.96</v>
      </c>
      <c r="H303" s="196"/>
      <c r="I303" s="87"/>
      <c r="J303" s="87"/>
      <c r="K303" s="417"/>
    </row>
    <row r="304" spans="1:11" ht="49.5" customHeight="1">
      <c r="A304" s="114" t="s">
        <v>28474</v>
      </c>
      <c r="B304" s="198" t="s">
        <v>15502</v>
      </c>
      <c r="C304" s="348" t="s">
        <v>27903</v>
      </c>
      <c r="D304" s="179" t="s">
        <v>148</v>
      </c>
      <c r="E304" s="180">
        <f>'MEMO-COMUNIDADES'!P1209</f>
        <v>5</v>
      </c>
      <c r="F304" s="338">
        <f>VLOOKUP(B304,EMOP0822!$A$2:$B$27361,2,FALSE)</f>
        <v>9.3699999999999992</v>
      </c>
      <c r="G304" s="139">
        <f t="shared" si="14"/>
        <v>46.849999999999994</v>
      </c>
      <c r="H304" s="196"/>
      <c r="I304" s="87"/>
      <c r="J304" s="87"/>
      <c r="K304" s="417"/>
    </row>
    <row r="305" spans="1:15" ht="49.5" customHeight="1">
      <c r="A305" s="114" t="s">
        <v>28475</v>
      </c>
      <c r="B305" s="94" t="s">
        <v>15514</v>
      </c>
      <c r="C305" s="342" t="s">
        <v>27906</v>
      </c>
      <c r="D305" s="157" t="s">
        <v>148</v>
      </c>
      <c r="E305" s="182">
        <f>'MEMO-COMUNIDADES'!P1213</f>
        <v>15</v>
      </c>
      <c r="F305" s="338">
        <f>VLOOKUP(B305,EMOP0822!$A$2:$B$27361,2,FALSE)</f>
        <v>10.4</v>
      </c>
      <c r="G305" s="139">
        <f t="shared" si="14"/>
        <v>156</v>
      </c>
      <c r="H305" s="196"/>
      <c r="I305" s="87"/>
      <c r="J305" s="87"/>
      <c r="K305" s="417"/>
    </row>
    <row r="306" spans="1:15" ht="49.5" customHeight="1">
      <c r="A306" s="114" t="s">
        <v>28476</v>
      </c>
      <c r="B306" s="94" t="s">
        <v>15524</v>
      </c>
      <c r="C306" s="342" t="s">
        <v>27909</v>
      </c>
      <c r="D306" s="157" t="s">
        <v>148</v>
      </c>
      <c r="E306" s="182">
        <f>'MEMO-COMUNIDADES'!P1217</f>
        <v>2</v>
      </c>
      <c r="F306" s="338">
        <f>VLOOKUP(B306,EMOP0822!$A$2:$B$27361,2,FALSE)</f>
        <v>94.98</v>
      </c>
      <c r="G306" s="139">
        <f t="shared" si="14"/>
        <v>189.96</v>
      </c>
      <c r="H306" s="196"/>
      <c r="I306" s="87"/>
      <c r="J306" s="87"/>
      <c r="K306" s="417"/>
    </row>
    <row r="307" spans="1:15" ht="49.5" customHeight="1">
      <c r="A307" s="114" t="s">
        <v>28477</v>
      </c>
      <c r="B307" s="169" t="s">
        <v>25003</v>
      </c>
      <c r="C307" s="348" t="s">
        <v>27915</v>
      </c>
      <c r="D307" s="179" t="s">
        <v>148</v>
      </c>
      <c r="E307" s="180">
        <f>'MEMO-COMUNIDADES'!P1221</f>
        <v>7</v>
      </c>
      <c r="F307" s="338">
        <f>VLOOKUP(B307,EMOP0822!$A$2:$B$27361,2,FALSE)</f>
        <v>7.99</v>
      </c>
      <c r="G307" s="139">
        <f t="shared" si="14"/>
        <v>55.93</v>
      </c>
      <c r="H307" s="196"/>
      <c r="I307" s="87"/>
      <c r="J307" s="87"/>
      <c r="K307" s="417"/>
    </row>
    <row r="308" spans="1:15" ht="49.5" customHeight="1">
      <c r="A308" s="114" t="s">
        <v>28478</v>
      </c>
      <c r="B308" s="94" t="s">
        <v>25105</v>
      </c>
      <c r="C308" s="342" t="s">
        <v>27913</v>
      </c>
      <c r="D308" s="157" t="s">
        <v>148</v>
      </c>
      <c r="E308" s="182">
        <f>'MEMO-COMUNIDADES'!P1227</f>
        <v>3</v>
      </c>
      <c r="F308" s="338">
        <f>VLOOKUP(B308,EMOP0822!$A$2:$B$27361,2,FALSE)</f>
        <v>56.88</v>
      </c>
      <c r="G308" s="139">
        <f t="shared" si="14"/>
        <v>170.64000000000001</v>
      </c>
      <c r="H308" s="196"/>
      <c r="I308" s="87"/>
      <c r="J308" s="87"/>
      <c r="K308" s="417"/>
    </row>
    <row r="309" spans="1:15" ht="49.5" customHeight="1">
      <c r="A309" s="114" t="s">
        <v>28479</v>
      </c>
      <c r="B309" s="94" t="s">
        <v>25090</v>
      </c>
      <c r="C309" s="342" t="s">
        <v>27917</v>
      </c>
      <c r="D309" s="157" t="s">
        <v>148</v>
      </c>
      <c r="E309" s="182">
        <f>'MEMO-COMUNIDADES'!P1231</f>
        <v>4</v>
      </c>
      <c r="F309" s="338">
        <f>VLOOKUP(B309,EMOP0822!$A$2:$B$27361,2,FALSE)</f>
        <v>4.62</v>
      </c>
      <c r="G309" s="139">
        <f t="shared" si="14"/>
        <v>18.48</v>
      </c>
      <c r="H309" s="196"/>
      <c r="I309" s="87"/>
      <c r="J309" s="87"/>
      <c r="K309" s="417"/>
    </row>
    <row r="310" spans="1:15" ht="72" customHeight="1">
      <c r="A310" s="114" t="s">
        <v>28480</v>
      </c>
      <c r="B310" s="94" t="s">
        <v>6573</v>
      </c>
      <c r="C310" s="342" t="s">
        <v>28273</v>
      </c>
      <c r="D310" s="157" t="s">
        <v>9</v>
      </c>
      <c r="E310" s="182">
        <f>'MEMO-COMUNIDADES'!P1235</f>
        <v>62</v>
      </c>
      <c r="F310" s="338">
        <f>VLOOKUP(B310,EMOP0822!$A$2:$B$27361,2,FALSE)</f>
        <v>15.91</v>
      </c>
      <c r="G310" s="139">
        <f t="shared" si="14"/>
        <v>986.42</v>
      </c>
      <c r="H310" s="196"/>
      <c r="I310" s="87"/>
      <c r="J310" s="87"/>
      <c r="K310" s="417"/>
    </row>
    <row r="311" spans="1:15" ht="49.5" customHeight="1">
      <c r="A311" s="114" t="s">
        <v>28481</v>
      </c>
      <c r="B311" s="94" t="s">
        <v>13874</v>
      </c>
      <c r="C311" s="342" t="s">
        <v>28274</v>
      </c>
      <c r="D311" s="157" t="s">
        <v>9</v>
      </c>
      <c r="E311" s="182">
        <f>'MEMO-COMUNIDADES'!P1241</f>
        <v>80</v>
      </c>
      <c r="F311" s="338">
        <f>VLOOKUP(B311,EMOP0822!$A$2:$B$27361,2,FALSE)</f>
        <v>10.25</v>
      </c>
      <c r="G311" s="139">
        <f t="shared" si="14"/>
        <v>820</v>
      </c>
      <c r="H311" s="196"/>
      <c r="I311" s="87"/>
      <c r="J311" s="87"/>
      <c r="K311" s="417"/>
    </row>
    <row r="312" spans="1:15" ht="49.5" customHeight="1">
      <c r="A312" s="114" t="s">
        <v>28482</v>
      </c>
      <c r="B312" s="94" t="s">
        <v>13876</v>
      </c>
      <c r="C312" s="342" t="s">
        <v>28275</v>
      </c>
      <c r="D312" s="157" t="s">
        <v>9</v>
      </c>
      <c r="E312" s="182">
        <f>'MEMO-COMUNIDADES'!P1248</f>
        <v>200</v>
      </c>
      <c r="F312" s="338">
        <f>VLOOKUP(B312,EMOP0822!$A$2:$B$27361,2,FALSE)</f>
        <v>14.25</v>
      </c>
      <c r="G312" s="139">
        <f t="shared" si="14"/>
        <v>2850</v>
      </c>
      <c r="H312" s="196"/>
      <c r="I312" s="87"/>
      <c r="J312" s="87"/>
      <c r="K312" s="417"/>
    </row>
    <row r="313" spans="1:15" ht="49.5" customHeight="1">
      <c r="A313" s="114" t="s">
        <v>28483</v>
      </c>
      <c r="B313" s="94" t="s">
        <v>13870</v>
      </c>
      <c r="C313" s="342" t="s">
        <v>28279</v>
      </c>
      <c r="D313" s="157" t="s">
        <v>9</v>
      </c>
      <c r="E313" s="182">
        <f>'MEMO-COMUNIDADES'!P1253</f>
        <v>20.399999999999999</v>
      </c>
      <c r="F313" s="338">
        <f>VLOOKUP(B313,EMOP0822!$A$2:$B$27361,2,FALSE)</f>
        <v>5.59</v>
      </c>
      <c r="G313" s="139">
        <f t="shared" si="14"/>
        <v>114.03599999999999</v>
      </c>
      <c r="H313" s="196"/>
      <c r="I313" s="87"/>
      <c r="J313" s="87"/>
      <c r="K313" s="417"/>
    </row>
    <row r="314" spans="1:15" ht="49.5" customHeight="1">
      <c r="A314" s="114" t="s">
        <v>28484</v>
      </c>
      <c r="B314" s="94" t="s">
        <v>13872</v>
      </c>
      <c r="C314" s="342" t="s">
        <v>28281</v>
      </c>
      <c r="D314" s="157" t="s">
        <v>9</v>
      </c>
      <c r="E314" s="182">
        <f>'MEMO-COMUNIDADES'!P1258</f>
        <v>58</v>
      </c>
      <c r="F314" s="338">
        <f>VLOOKUP(B314,EMOP0822!$A$2:$B$27361,2,FALSE)</f>
        <v>7.32</v>
      </c>
      <c r="G314" s="139">
        <f t="shared" si="14"/>
        <v>424.56</v>
      </c>
      <c r="H314" s="196"/>
      <c r="I314" s="87"/>
      <c r="J314" s="87"/>
      <c r="K314" s="417"/>
    </row>
    <row r="315" spans="1:15" ht="49.5" customHeight="1">
      <c r="A315" s="114" t="s">
        <v>28485</v>
      </c>
      <c r="B315" s="94" t="s">
        <v>16044</v>
      </c>
      <c r="C315" s="342" t="s">
        <v>28282</v>
      </c>
      <c r="D315" s="157" t="s">
        <v>9</v>
      </c>
      <c r="E315" s="182">
        <f>'MEMO-COMUNIDADES'!P1262</f>
        <v>101.36999999999999</v>
      </c>
      <c r="F315" s="338">
        <f>VLOOKUP(B315,EMOP0822!$A$2:$B$27361,2,FALSE)</f>
        <v>3.19</v>
      </c>
      <c r="G315" s="139">
        <f t="shared" si="14"/>
        <v>323.37029999999999</v>
      </c>
      <c r="H315" s="196"/>
      <c r="I315" s="87"/>
      <c r="J315" s="87"/>
      <c r="K315" s="417"/>
    </row>
    <row r="316" spans="1:15" ht="54.75" customHeight="1">
      <c r="A316" s="114" t="s">
        <v>28486</v>
      </c>
      <c r="B316" s="215" t="s">
        <v>8805</v>
      </c>
      <c r="C316" s="337" t="s">
        <v>27669</v>
      </c>
      <c r="D316" s="335" t="s">
        <v>148</v>
      </c>
      <c r="E316" s="336">
        <f>'MEMO-COMUNIDADES'!P1267</f>
        <v>2</v>
      </c>
      <c r="F316" s="338">
        <f>VLOOKUP(B316,EMOP0822!$A$2:$B$27361,2,FALSE)</f>
        <v>598.25</v>
      </c>
      <c r="G316" s="139">
        <f t="shared" si="14"/>
        <v>1196.5</v>
      </c>
      <c r="H316" s="196"/>
      <c r="I316" s="87"/>
      <c r="J316" s="87"/>
      <c r="K316" s="417"/>
    </row>
    <row r="317" spans="1:15" ht="15.75" thickBot="1">
      <c r="A317" s="531"/>
      <c r="B317" s="532"/>
      <c r="C317" s="532"/>
      <c r="D317" s="532"/>
      <c r="E317" s="532"/>
      <c r="F317" s="532"/>
      <c r="G317" s="574"/>
      <c r="I317" s="50"/>
      <c r="K317" s="417"/>
    </row>
    <row r="318" spans="1:15" ht="30.75" customHeight="1" thickBot="1">
      <c r="A318" s="575"/>
      <c r="B318" s="576"/>
      <c r="C318" s="577"/>
      <c r="D318" s="578" t="s">
        <v>28487</v>
      </c>
      <c r="E318" s="525"/>
      <c r="F318" s="579"/>
      <c r="G318" s="192">
        <f>SUM(G230:G316)</f>
        <v>163132.51374000005</v>
      </c>
      <c r="I318" s="50"/>
      <c r="O318" s="62"/>
    </row>
    <row r="319" spans="1:15">
      <c r="A319" s="580"/>
      <c r="B319" s="581"/>
      <c r="C319" s="581"/>
      <c r="D319" s="581"/>
      <c r="E319" s="581"/>
      <c r="F319" s="581"/>
      <c r="G319" s="582"/>
      <c r="I319" s="50"/>
    </row>
    <row r="320" spans="1:15">
      <c r="A320" s="533"/>
      <c r="B320" s="534"/>
      <c r="C320" s="534"/>
      <c r="D320" s="534"/>
      <c r="E320" s="534"/>
      <c r="F320" s="534"/>
      <c r="G320" s="583"/>
      <c r="I320" s="50"/>
    </row>
    <row r="321" spans="1:9" ht="30.75" customHeight="1">
      <c r="A321" s="523"/>
      <c r="B321" s="524"/>
      <c r="C321" s="524"/>
      <c r="D321" s="568" t="s">
        <v>28488</v>
      </c>
      <c r="E321" s="569"/>
      <c r="F321" s="570"/>
      <c r="G321" s="141">
        <f>G211+G226+G318</f>
        <v>913178.42597518559</v>
      </c>
      <c r="I321" s="50"/>
    </row>
    <row r="322" spans="1:9" ht="15.75" thickBot="1">
      <c r="A322" s="571"/>
      <c r="B322" s="572"/>
      <c r="C322" s="572"/>
      <c r="D322" s="572"/>
      <c r="E322" s="572"/>
      <c r="F322" s="572"/>
      <c r="G322" s="573"/>
      <c r="I322" s="50"/>
    </row>
    <row r="323" spans="1:9">
      <c r="D323" s="14"/>
      <c r="E323" s="21"/>
      <c r="F323" s="25"/>
      <c r="G323" s="81"/>
      <c r="I323" s="50"/>
    </row>
    <row r="324" spans="1:9">
      <c r="A324" s="108"/>
      <c r="B324" s="148"/>
      <c r="C324" s="149"/>
      <c r="D324" s="150"/>
      <c r="E324" s="151"/>
      <c r="F324" s="152"/>
      <c r="G324" s="153"/>
      <c r="I324" s="50"/>
    </row>
    <row r="325" spans="1:9">
      <c r="A325" s="108"/>
      <c r="B325" s="148"/>
      <c r="C325" s="149"/>
      <c r="D325" s="150"/>
      <c r="E325" s="151"/>
      <c r="F325" s="152"/>
      <c r="G325" s="153"/>
      <c r="I325" s="50"/>
    </row>
    <row r="326" spans="1:9">
      <c r="A326" s="108"/>
      <c r="B326" s="148"/>
      <c r="C326" s="149"/>
      <c r="D326" s="150"/>
      <c r="E326" s="151"/>
      <c r="F326" s="152"/>
      <c r="G326" s="153"/>
      <c r="I326" s="50"/>
    </row>
    <row r="327" spans="1:9">
      <c r="D327" s="14"/>
      <c r="E327" s="14"/>
      <c r="F327" s="26"/>
      <c r="G327" s="81"/>
      <c r="I327" s="50"/>
    </row>
    <row r="328" spans="1:9">
      <c r="D328" s="14"/>
      <c r="F328" s="25"/>
      <c r="G328" s="81"/>
      <c r="I328" s="50"/>
    </row>
    <row r="329" spans="1:9">
      <c r="D329" s="14"/>
      <c r="F329" s="25"/>
      <c r="G329" s="81"/>
      <c r="I329" s="50"/>
    </row>
    <row r="330" spans="1:9">
      <c r="D330" s="14"/>
      <c r="E330" s="22"/>
      <c r="F330" s="23"/>
      <c r="G330" s="81"/>
      <c r="I330" s="50"/>
    </row>
    <row r="331" spans="1:9">
      <c r="D331" s="14"/>
      <c r="E331" s="22"/>
      <c r="F331" s="23"/>
      <c r="G331" s="81"/>
      <c r="I331" s="50"/>
    </row>
    <row r="332" spans="1:9">
      <c r="D332" s="14"/>
      <c r="E332" s="22"/>
      <c r="F332" s="23"/>
      <c r="G332" s="81"/>
      <c r="I332" s="50"/>
    </row>
    <row r="333" spans="1:9">
      <c r="D333" s="14"/>
      <c r="E333" s="22"/>
      <c r="F333" s="23"/>
      <c r="G333" s="81"/>
      <c r="I333" s="50"/>
    </row>
    <row r="334" spans="1:9">
      <c r="D334" s="14"/>
      <c r="E334" s="22"/>
      <c r="F334" s="23"/>
      <c r="G334" s="81"/>
      <c r="I334" s="50"/>
    </row>
    <row r="335" spans="1:9">
      <c r="D335" s="14"/>
      <c r="E335" s="22"/>
      <c r="F335" s="23"/>
      <c r="G335" s="81"/>
      <c r="I335" s="50"/>
    </row>
    <row r="336" spans="1:9">
      <c r="D336" s="14"/>
      <c r="E336" s="22"/>
      <c r="F336" s="23"/>
      <c r="G336" s="81"/>
      <c r="I336" s="50"/>
    </row>
    <row r="337" spans="4:9">
      <c r="D337" s="14"/>
      <c r="E337" s="22"/>
      <c r="F337" s="23"/>
      <c r="G337" s="81"/>
      <c r="I337" s="50"/>
    </row>
    <row r="338" spans="4:9">
      <c r="D338" s="14"/>
      <c r="E338" s="22"/>
      <c r="F338" s="23"/>
      <c r="G338" s="81"/>
      <c r="I338" s="50"/>
    </row>
    <row r="339" spans="4:9">
      <c r="D339" s="14"/>
      <c r="E339" s="22"/>
      <c r="F339" s="23"/>
      <c r="G339" s="81"/>
      <c r="I339" s="50"/>
    </row>
    <row r="340" spans="4:9">
      <c r="D340" s="14"/>
      <c r="E340" s="14"/>
      <c r="F340" s="26"/>
      <c r="G340" s="81"/>
      <c r="I340" s="50"/>
    </row>
    <row r="341" spans="4:9">
      <c r="D341" s="14"/>
      <c r="F341" s="25"/>
      <c r="G341" s="81"/>
      <c r="I341" s="50"/>
    </row>
    <row r="342" spans="4:9">
      <c r="D342" s="14"/>
      <c r="F342" s="25"/>
      <c r="G342" s="81"/>
      <c r="I342" s="50"/>
    </row>
    <row r="343" spans="4:9">
      <c r="D343" s="14"/>
      <c r="E343" s="22"/>
      <c r="F343" s="25"/>
      <c r="G343" s="81"/>
      <c r="I343" s="50"/>
    </row>
    <row r="344" spans="4:9">
      <c r="D344" s="14"/>
      <c r="F344" s="25"/>
      <c r="G344" s="81"/>
      <c r="I344" s="50"/>
    </row>
    <row r="345" spans="4:9">
      <c r="D345" s="14"/>
      <c r="E345" s="22"/>
      <c r="F345" s="23"/>
      <c r="G345" s="81"/>
      <c r="I345" s="50"/>
    </row>
    <row r="346" spans="4:9">
      <c r="D346" s="14"/>
      <c r="E346" s="22"/>
      <c r="F346" s="23"/>
      <c r="G346" s="81"/>
      <c r="I346" s="50"/>
    </row>
    <row r="347" spans="4:9">
      <c r="D347" s="14"/>
      <c r="E347" s="22"/>
      <c r="F347" s="23"/>
      <c r="G347" s="81"/>
      <c r="I347" s="50"/>
    </row>
    <row r="348" spans="4:9">
      <c r="D348" s="14"/>
      <c r="E348" s="22"/>
      <c r="F348" s="23"/>
      <c r="G348" s="81"/>
      <c r="I348" s="50"/>
    </row>
    <row r="349" spans="4:9">
      <c r="D349" s="14"/>
      <c r="E349" s="22"/>
      <c r="F349" s="23"/>
      <c r="G349" s="81"/>
      <c r="I349" s="50"/>
    </row>
    <row r="350" spans="4:9">
      <c r="D350" s="14"/>
      <c r="E350" s="22"/>
      <c r="F350" s="23"/>
      <c r="G350" s="81"/>
      <c r="I350" s="50"/>
    </row>
    <row r="351" spans="4:9">
      <c r="D351" s="14"/>
      <c r="E351" s="22"/>
      <c r="F351" s="23"/>
      <c r="G351" s="81"/>
      <c r="I351" s="50"/>
    </row>
    <row r="352" spans="4:9">
      <c r="D352" s="14"/>
      <c r="E352" s="22"/>
      <c r="F352" s="23"/>
      <c r="G352" s="81"/>
      <c r="I352" s="50"/>
    </row>
    <row r="353" spans="4:9">
      <c r="D353" s="14"/>
      <c r="F353" s="25"/>
      <c r="G353" s="81"/>
      <c r="I353" s="50"/>
    </row>
    <row r="354" spans="4:9">
      <c r="D354" s="14"/>
      <c r="E354" s="14"/>
      <c r="F354" s="26"/>
      <c r="G354" s="81"/>
      <c r="I354" s="50"/>
    </row>
    <row r="355" spans="4:9">
      <c r="D355" s="14"/>
      <c r="F355" s="25"/>
      <c r="G355" s="81"/>
      <c r="I355" s="50"/>
    </row>
    <row r="356" spans="4:9">
      <c r="D356" s="14"/>
      <c r="F356" s="25"/>
      <c r="G356" s="81"/>
      <c r="I356" s="50"/>
    </row>
    <row r="357" spans="4:9">
      <c r="D357" s="14"/>
      <c r="E357" s="22"/>
      <c r="F357" s="23"/>
      <c r="G357" s="81"/>
      <c r="I357" s="50"/>
    </row>
    <row r="358" spans="4:9">
      <c r="D358" s="14"/>
      <c r="E358" s="22"/>
      <c r="F358" s="23"/>
      <c r="G358" s="81"/>
      <c r="I358" s="50"/>
    </row>
    <row r="359" spans="4:9">
      <c r="D359" s="14"/>
      <c r="E359" s="22"/>
      <c r="F359" s="23"/>
      <c r="G359" s="81"/>
      <c r="I359" s="50"/>
    </row>
    <row r="360" spans="4:9">
      <c r="D360" s="14"/>
      <c r="E360" s="22"/>
      <c r="F360" s="23"/>
      <c r="G360" s="81"/>
      <c r="I360" s="50"/>
    </row>
    <row r="361" spans="4:9">
      <c r="D361" s="14"/>
      <c r="E361" s="22"/>
      <c r="F361" s="23"/>
      <c r="G361" s="81"/>
      <c r="I361" s="50"/>
    </row>
    <row r="362" spans="4:9">
      <c r="D362" s="14"/>
      <c r="E362" s="22"/>
      <c r="F362" s="23"/>
      <c r="G362" s="81"/>
      <c r="I362" s="50"/>
    </row>
    <row r="363" spans="4:9">
      <c r="D363" s="14"/>
      <c r="E363" s="22"/>
      <c r="F363" s="23"/>
      <c r="G363" s="81"/>
      <c r="I363" s="50"/>
    </row>
    <row r="364" spans="4:9">
      <c r="D364" s="14"/>
      <c r="E364" s="22"/>
      <c r="F364" s="23"/>
      <c r="G364" s="81"/>
      <c r="I364" s="50"/>
    </row>
    <row r="365" spans="4:9">
      <c r="D365" s="14"/>
      <c r="E365" s="24"/>
      <c r="F365" s="25"/>
      <c r="G365" s="81"/>
      <c r="I365" s="50"/>
    </row>
    <row r="366" spans="4:9">
      <c r="D366" s="14"/>
      <c r="E366" s="14"/>
      <c r="F366" s="26"/>
      <c r="G366" s="81"/>
      <c r="I366" s="50"/>
    </row>
    <row r="367" spans="4:9">
      <c r="D367" s="14"/>
      <c r="E367" s="14"/>
      <c r="F367" s="26"/>
      <c r="G367" s="81"/>
      <c r="I367" s="50"/>
    </row>
    <row r="368" spans="4:9" ht="18.75">
      <c r="D368" s="14"/>
      <c r="E368" s="28"/>
      <c r="F368" s="26"/>
      <c r="G368" s="81"/>
      <c r="I368" s="50"/>
    </row>
    <row r="369" spans="4:9" ht="16.5">
      <c r="D369" s="14"/>
      <c r="E369" s="29"/>
      <c r="F369" s="26"/>
      <c r="G369" s="81"/>
      <c r="I369" s="50"/>
    </row>
    <row r="370" spans="4:9">
      <c r="D370" s="14"/>
      <c r="E370" s="30"/>
      <c r="F370" s="26"/>
      <c r="G370" s="81"/>
      <c r="I370" s="50"/>
    </row>
    <row r="371" spans="4:9">
      <c r="D371" s="14"/>
      <c r="E371" s="31"/>
      <c r="F371" s="26"/>
      <c r="G371" s="81"/>
      <c r="I371" s="50"/>
    </row>
    <row r="372" spans="4:9">
      <c r="D372" s="14"/>
      <c r="E372" s="14"/>
      <c r="F372" s="26"/>
      <c r="G372" s="81"/>
      <c r="I372" s="50"/>
    </row>
    <row r="373" spans="4:9" ht="18.75">
      <c r="D373" s="14"/>
      <c r="E373" s="28"/>
      <c r="F373" s="26"/>
      <c r="G373" s="81"/>
      <c r="I373" s="50"/>
    </row>
    <row r="374" spans="4:9" ht="16.5">
      <c r="D374" s="14"/>
      <c r="E374" s="32"/>
      <c r="F374" s="26"/>
      <c r="G374" s="81"/>
      <c r="I374" s="50"/>
    </row>
    <row r="375" spans="4:9">
      <c r="D375" s="14"/>
      <c r="E375" s="30"/>
      <c r="F375" s="26"/>
      <c r="G375" s="81"/>
      <c r="I375" s="50"/>
    </row>
    <row r="376" spans="4:9">
      <c r="D376" s="14"/>
      <c r="E376" s="14"/>
      <c r="F376" s="26"/>
      <c r="G376" s="81"/>
      <c r="I376" s="50"/>
    </row>
    <row r="377" spans="4:9" ht="18.75">
      <c r="D377" s="14"/>
      <c r="E377" s="28"/>
      <c r="F377" s="26"/>
      <c r="G377" s="81"/>
      <c r="I377" s="50"/>
    </row>
    <row r="378" spans="4:9" ht="18.75">
      <c r="D378" s="14"/>
      <c r="E378" s="33"/>
      <c r="F378" s="26"/>
      <c r="G378" s="81"/>
      <c r="I378" s="50"/>
    </row>
    <row r="379" spans="4:9">
      <c r="D379" s="14"/>
      <c r="E379" s="34"/>
      <c r="F379" s="26"/>
      <c r="G379" s="81"/>
      <c r="I379" s="50"/>
    </row>
    <row r="380" spans="4:9">
      <c r="D380" s="14"/>
      <c r="E380" s="14"/>
      <c r="F380" s="26"/>
      <c r="G380" s="81"/>
      <c r="I380" s="50"/>
    </row>
    <row r="381" spans="4:9" ht="18.75">
      <c r="D381" s="14"/>
      <c r="E381" s="28"/>
      <c r="F381" s="26"/>
      <c r="G381" s="81"/>
      <c r="I381" s="50"/>
    </row>
    <row r="382" spans="4:9" ht="18.75">
      <c r="D382" s="14"/>
      <c r="E382" s="33"/>
      <c r="F382" s="26"/>
      <c r="G382" s="81"/>
      <c r="I382" s="50"/>
    </row>
    <row r="383" spans="4:9">
      <c r="D383" s="14"/>
      <c r="E383" s="27"/>
      <c r="F383" s="26"/>
      <c r="G383" s="81"/>
      <c r="I383" s="50"/>
    </row>
    <row r="384" spans="4:9">
      <c r="D384" s="14"/>
      <c r="E384" s="14"/>
      <c r="F384" s="26"/>
      <c r="G384" s="81"/>
      <c r="I384" s="50"/>
    </row>
    <row r="385" spans="4:9">
      <c r="D385" s="14"/>
      <c r="F385" s="25"/>
      <c r="G385" s="81"/>
      <c r="I385" s="50"/>
    </row>
    <row r="386" spans="4:9">
      <c r="D386" s="14"/>
      <c r="F386" s="25"/>
      <c r="G386" s="81"/>
      <c r="I386" s="50"/>
    </row>
    <row r="387" spans="4:9">
      <c r="D387" s="14"/>
      <c r="E387" s="22"/>
      <c r="F387" s="23"/>
      <c r="G387" s="81"/>
      <c r="I387" s="50"/>
    </row>
    <row r="388" spans="4:9">
      <c r="D388" s="14"/>
      <c r="E388" s="22"/>
      <c r="F388" s="23"/>
      <c r="G388" s="81"/>
      <c r="I388" s="50"/>
    </row>
    <row r="389" spans="4:9">
      <c r="D389" s="14"/>
      <c r="E389" s="22"/>
      <c r="F389" s="23"/>
      <c r="G389" s="81"/>
      <c r="I389" s="50"/>
    </row>
    <row r="390" spans="4:9">
      <c r="D390" s="14"/>
      <c r="E390" s="22"/>
      <c r="F390" s="23"/>
      <c r="G390" s="81"/>
      <c r="I390" s="50"/>
    </row>
    <row r="391" spans="4:9">
      <c r="D391" s="14"/>
      <c r="E391" s="22"/>
      <c r="F391" s="23"/>
      <c r="G391" s="81"/>
      <c r="I391" s="50"/>
    </row>
    <row r="392" spans="4:9">
      <c r="D392" s="14"/>
      <c r="E392" s="27"/>
      <c r="F392" s="25"/>
      <c r="G392" s="81"/>
      <c r="I392" s="50"/>
    </row>
    <row r="393" spans="4:9">
      <c r="D393" s="14"/>
      <c r="E393" s="14"/>
      <c r="F393" s="26"/>
      <c r="G393" s="81"/>
      <c r="I393" s="50"/>
    </row>
    <row r="394" spans="4:9">
      <c r="D394" s="14"/>
      <c r="E394" s="21"/>
      <c r="F394" s="25"/>
      <c r="G394" s="81"/>
      <c r="I394" s="50"/>
    </row>
    <row r="395" spans="4:9">
      <c r="D395" s="14"/>
      <c r="E395" s="22"/>
      <c r="F395" s="25"/>
      <c r="G395" s="81"/>
      <c r="I395" s="50"/>
    </row>
    <row r="396" spans="4:9">
      <c r="D396" s="14"/>
      <c r="E396" s="24"/>
      <c r="F396" s="23"/>
      <c r="G396" s="81"/>
      <c r="I396" s="50"/>
    </row>
    <row r="397" spans="4:9">
      <c r="D397" s="14"/>
      <c r="E397" s="22"/>
      <c r="F397" s="23"/>
      <c r="G397" s="81"/>
      <c r="I397" s="50"/>
    </row>
    <row r="398" spans="4:9">
      <c r="D398" s="14"/>
      <c r="E398" s="22"/>
      <c r="F398" s="23"/>
      <c r="G398" s="81"/>
      <c r="I398" s="50"/>
    </row>
    <row r="399" spans="4:9">
      <c r="D399" s="14"/>
      <c r="E399" s="24"/>
      <c r="F399" s="23"/>
      <c r="G399" s="81"/>
      <c r="I399" s="50"/>
    </row>
    <row r="400" spans="4:9">
      <c r="D400" s="14"/>
      <c r="E400" s="22"/>
      <c r="F400" s="23"/>
      <c r="G400" s="81"/>
      <c r="I400" s="50"/>
    </row>
    <row r="401" spans="4:9">
      <c r="D401" s="14"/>
      <c r="E401" s="24"/>
      <c r="F401" s="25"/>
      <c r="G401" s="81"/>
      <c r="I401" s="50"/>
    </row>
    <row r="402" spans="4:9">
      <c r="D402" s="14"/>
      <c r="E402" s="21"/>
      <c r="F402" s="25"/>
      <c r="G402" s="81"/>
      <c r="I402" s="50"/>
    </row>
    <row r="403" spans="4:9">
      <c r="D403" s="14"/>
      <c r="F403" s="25"/>
      <c r="G403" s="81"/>
      <c r="I403" s="50"/>
    </row>
    <row r="404" spans="4:9">
      <c r="D404" s="14"/>
      <c r="E404" s="22"/>
      <c r="F404" s="23"/>
      <c r="G404" s="81"/>
      <c r="I404" s="50"/>
    </row>
    <row r="405" spans="4:9">
      <c r="D405" s="14"/>
      <c r="E405" s="24"/>
      <c r="F405" s="25"/>
      <c r="G405" s="81"/>
      <c r="I405" s="50"/>
    </row>
    <row r="406" spans="4:9">
      <c r="D406" s="14"/>
      <c r="E406" s="24"/>
      <c r="F406" s="26"/>
      <c r="G406" s="81"/>
      <c r="I406" s="50"/>
    </row>
    <row r="407" spans="4:9">
      <c r="D407" s="14"/>
      <c r="E407" s="14"/>
      <c r="F407" s="14"/>
      <c r="G407" s="81"/>
      <c r="I407" s="50"/>
    </row>
    <row r="408" spans="4:9">
      <c r="D408" s="14"/>
      <c r="E408" s="14"/>
      <c r="F408" s="14"/>
      <c r="G408" s="81"/>
      <c r="I408" s="50"/>
    </row>
    <row r="409" spans="4:9">
      <c r="D409" s="14"/>
      <c r="E409" s="14"/>
      <c r="F409" s="14"/>
      <c r="G409" s="81"/>
      <c r="I409" s="50"/>
    </row>
    <row r="410" spans="4:9">
      <c r="D410" s="14"/>
      <c r="E410" s="14"/>
      <c r="F410" s="14"/>
      <c r="G410" s="81"/>
      <c r="I410" s="50"/>
    </row>
    <row r="411" spans="4:9">
      <c r="D411" s="14"/>
      <c r="E411" s="14"/>
      <c r="F411" s="14"/>
      <c r="G411" s="81"/>
      <c r="I411" s="50"/>
    </row>
    <row r="412" spans="4:9">
      <c r="D412" s="14"/>
      <c r="E412" s="14"/>
      <c r="F412" s="14"/>
      <c r="G412" s="81"/>
      <c r="I412" s="50"/>
    </row>
    <row r="413" spans="4:9">
      <c r="D413" s="14"/>
      <c r="E413" s="14"/>
      <c r="F413" s="14"/>
      <c r="G413" s="81"/>
      <c r="I413" s="50"/>
    </row>
    <row r="414" spans="4:9">
      <c r="D414" s="14"/>
      <c r="E414" s="14"/>
      <c r="F414" s="14"/>
      <c r="G414" s="81"/>
      <c r="I414" s="50"/>
    </row>
    <row r="415" spans="4:9">
      <c r="D415" s="14"/>
      <c r="E415" s="14"/>
      <c r="F415" s="14"/>
      <c r="G415" s="81"/>
      <c r="I415" s="50"/>
    </row>
    <row r="416" spans="4:9">
      <c r="D416" s="14"/>
      <c r="E416" s="14"/>
      <c r="F416" s="14"/>
      <c r="G416" s="81"/>
      <c r="I416" s="50"/>
    </row>
    <row r="417" spans="4:9">
      <c r="D417" s="14"/>
      <c r="E417" s="14"/>
      <c r="F417" s="14"/>
      <c r="G417" s="81"/>
      <c r="I417" s="50"/>
    </row>
    <row r="418" spans="4:9">
      <c r="D418" s="14"/>
      <c r="E418" s="14"/>
      <c r="F418" s="14"/>
      <c r="G418" s="81"/>
      <c r="I418" s="50"/>
    </row>
    <row r="419" spans="4:9">
      <c r="D419" s="14"/>
      <c r="E419" s="14"/>
      <c r="F419" s="14"/>
      <c r="G419" s="81"/>
      <c r="I419" s="50"/>
    </row>
    <row r="420" spans="4:9">
      <c r="D420" s="14"/>
      <c r="E420" s="14"/>
      <c r="F420" s="14"/>
      <c r="G420" s="81"/>
      <c r="I420" s="50"/>
    </row>
    <row r="421" spans="4:9">
      <c r="D421" s="14"/>
      <c r="E421" s="14"/>
      <c r="F421" s="14"/>
      <c r="G421" s="81"/>
      <c r="I421" s="50"/>
    </row>
    <row r="422" spans="4:9">
      <c r="D422" s="14"/>
      <c r="E422" s="14"/>
      <c r="F422" s="14"/>
      <c r="G422" s="81"/>
      <c r="I422" s="50"/>
    </row>
    <row r="423" spans="4:9">
      <c r="D423" s="14"/>
      <c r="E423" s="14"/>
      <c r="F423" s="14"/>
      <c r="G423" s="81"/>
    </row>
    <row r="424" spans="4:9">
      <c r="D424" s="14"/>
      <c r="E424" s="14"/>
      <c r="F424" s="14"/>
      <c r="G424" s="81"/>
    </row>
    <row r="425" spans="4:9">
      <c r="D425" s="14"/>
      <c r="E425" s="14"/>
      <c r="F425" s="14"/>
      <c r="G425" s="81"/>
    </row>
    <row r="426" spans="4:9">
      <c r="D426" s="14"/>
      <c r="E426" s="14"/>
      <c r="F426" s="14"/>
      <c r="G426" s="81"/>
    </row>
    <row r="427" spans="4:9">
      <c r="D427" s="14"/>
      <c r="E427" s="14"/>
      <c r="F427" s="14"/>
      <c r="G427" s="81"/>
    </row>
    <row r="428" spans="4:9">
      <c r="D428" s="14"/>
      <c r="E428" s="14"/>
      <c r="F428" s="14"/>
      <c r="G428" s="81"/>
    </row>
    <row r="429" spans="4:9">
      <c r="D429" s="14"/>
      <c r="E429" s="14"/>
      <c r="F429" s="14"/>
      <c r="G429" s="81"/>
    </row>
    <row r="430" spans="4:9">
      <c r="D430" s="14"/>
      <c r="E430" s="14"/>
      <c r="F430" s="14"/>
      <c r="G430" s="81"/>
    </row>
    <row r="431" spans="4:9">
      <c r="D431" s="14"/>
      <c r="E431" s="14"/>
      <c r="F431" s="14"/>
      <c r="G431" s="81"/>
    </row>
    <row r="432" spans="4:9">
      <c r="D432" s="14"/>
      <c r="E432" s="14"/>
      <c r="F432" s="14"/>
      <c r="G432" s="81"/>
    </row>
    <row r="433" spans="4:7">
      <c r="D433" s="14"/>
      <c r="E433" s="14"/>
      <c r="F433" s="14"/>
      <c r="G433" s="81"/>
    </row>
    <row r="434" spans="4:7">
      <c r="D434" s="14"/>
      <c r="E434" s="14"/>
      <c r="F434" s="14"/>
      <c r="G434" s="81"/>
    </row>
    <row r="435" spans="4:7">
      <c r="D435" s="14"/>
      <c r="E435" s="14"/>
      <c r="F435" s="14"/>
      <c r="G435" s="81"/>
    </row>
    <row r="436" spans="4:7">
      <c r="D436" s="14"/>
      <c r="E436" s="14"/>
      <c r="F436" s="14"/>
      <c r="G436" s="81"/>
    </row>
    <row r="437" spans="4:7">
      <c r="D437" s="14"/>
      <c r="E437" s="14"/>
      <c r="F437" s="14"/>
      <c r="G437" s="81"/>
    </row>
    <row r="438" spans="4:7">
      <c r="D438" s="14"/>
      <c r="E438" s="14"/>
      <c r="F438" s="14"/>
      <c r="G438" s="81"/>
    </row>
    <row r="439" spans="4:7">
      <c r="D439" s="14"/>
      <c r="E439" s="14"/>
      <c r="F439" s="14"/>
      <c r="G439" s="81"/>
    </row>
    <row r="440" spans="4:7">
      <c r="D440" s="14"/>
      <c r="E440" s="14"/>
      <c r="F440" s="14"/>
      <c r="G440" s="81"/>
    </row>
    <row r="441" spans="4:7">
      <c r="D441" s="14"/>
      <c r="E441" s="14"/>
      <c r="F441" s="14"/>
      <c r="G441" s="81"/>
    </row>
    <row r="442" spans="4:7">
      <c r="D442" s="14"/>
      <c r="E442" s="14"/>
      <c r="F442" s="14"/>
      <c r="G442" s="81"/>
    </row>
    <row r="443" spans="4:7">
      <c r="D443" s="14"/>
      <c r="E443" s="14"/>
      <c r="F443" s="14"/>
      <c r="G443" s="81"/>
    </row>
    <row r="444" spans="4:7">
      <c r="D444" s="14"/>
      <c r="E444" s="14"/>
      <c r="F444" s="14"/>
      <c r="G444" s="81"/>
    </row>
    <row r="445" spans="4:7">
      <c r="D445" s="14"/>
      <c r="E445" s="14"/>
      <c r="F445" s="14"/>
      <c r="G445" s="81"/>
    </row>
    <row r="446" spans="4:7">
      <c r="D446" s="14"/>
      <c r="E446" s="14"/>
      <c r="F446" s="14"/>
      <c r="G446" s="81"/>
    </row>
    <row r="447" spans="4:7">
      <c r="D447" s="14"/>
      <c r="E447" s="14"/>
      <c r="F447" s="14"/>
      <c r="G447" s="81"/>
    </row>
    <row r="448" spans="4:7">
      <c r="D448" s="14"/>
      <c r="E448" s="14"/>
      <c r="F448" s="14"/>
      <c r="G448" s="81"/>
    </row>
    <row r="449" spans="4:7">
      <c r="D449" s="14"/>
      <c r="E449" s="14"/>
      <c r="F449" s="14"/>
      <c r="G449" s="81"/>
    </row>
    <row r="450" spans="4:7">
      <c r="D450" s="14"/>
      <c r="E450" s="14"/>
      <c r="F450" s="14"/>
      <c r="G450" s="81"/>
    </row>
    <row r="451" spans="4:7">
      <c r="D451" s="14"/>
      <c r="E451" s="14"/>
      <c r="F451" s="14"/>
      <c r="G451" s="81"/>
    </row>
    <row r="452" spans="4:7">
      <c r="D452" s="14"/>
      <c r="E452" s="14"/>
      <c r="F452" s="14"/>
      <c r="G452" s="81"/>
    </row>
    <row r="453" spans="4:7">
      <c r="D453" s="14"/>
      <c r="E453" s="14"/>
      <c r="F453" s="14"/>
      <c r="G453" s="81"/>
    </row>
    <row r="454" spans="4:7">
      <c r="D454" s="14"/>
      <c r="E454" s="14"/>
      <c r="F454" s="14"/>
      <c r="G454" s="81"/>
    </row>
    <row r="455" spans="4:7">
      <c r="D455" s="14"/>
      <c r="E455" s="14"/>
      <c r="F455" s="14"/>
      <c r="G455" s="81"/>
    </row>
    <row r="456" spans="4:7">
      <c r="D456" s="14"/>
      <c r="E456" s="14"/>
      <c r="F456" s="14"/>
      <c r="G456" s="81"/>
    </row>
    <row r="457" spans="4:7">
      <c r="D457" s="14"/>
      <c r="E457" s="14"/>
      <c r="F457" s="14"/>
      <c r="G457" s="81"/>
    </row>
    <row r="458" spans="4:7">
      <c r="D458" s="14"/>
      <c r="E458" s="14"/>
      <c r="F458" s="14"/>
      <c r="G458" s="81"/>
    </row>
    <row r="459" spans="4:7">
      <c r="D459" s="14"/>
      <c r="E459" s="14"/>
      <c r="F459" s="14"/>
      <c r="G459" s="81"/>
    </row>
    <row r="460" spans="4:7">
      <c r="D460" s="14"/>
      <c r="E460" s="14"/>
      <c r="F460" s="14"/>
      <c r="G460" s="81"/>
    </row>
    <row r="461" spans="4:7">
      <c r="D461" s="14"/>
      <c r="E461" s="14"/>
      <c r="F461" s="14"/>
      <c r="G461" s="81"/>
    </row>
    <row r="462" spans="4:7">
      <c r="D462" s="14"/>
      <c r="E462" s="14"/>
      <c r="F462" s="14"/>
      <c r="G462" s="81"/>
    </row>
    <row r="463" spans="4:7">
      <c r="D463" s="14"/>
      <c r="E463" s="14"/>
      <c r="F463" s="14"/>
      <c r="G463" s="81"/>
    </row>
    <row r="464" spans="4:7">
      <c r="D464" s="14"/>
      <c r="E464" s="14"/>
      <c r="F464" s="14"/>
      <c r="G464" s="81"/>
    </row>
    <row r="465" spans="4:7">
      <c r="D465" s="14"/>
      <c r="E465" s="14"/>
      <c r="F465" s="14"/>
      <c r="G465" s="81"/>
    </row>
    <row r="466" spans="4:7">
      <c r="D466" s="14"/>
      <c r="E466" s="14"/>
      <c r="F466" s="14"/>
      <c r="G466" s="81"/>
    </row>
    <row r="467" spans="4:7">
      <c r="D467" s="14"/>
      <c r="E467" s="14"/>
      <c r="F467" s="14"/>
      <c r="G467" s="81"/>
    </row>
    <row r="468" spans="4:7">
      <c r="D468" s="14"/>
      <c r="E468" s="14"/>
      <c r="F468" s="14"/>
      <c r="G468" s="81"/>
    </row>
    <row r="469" spans="4:7">
      <c r="D469" s="14"/>
      <c r="E469" s="14"/>
      <c r="F469" s="14"/>
      <c r="G469" s="81"/>
    </row>
    <row r="470" spans="4:7">
      <c r="D470" s="14"/>
      <c r="E470" s="14"/>
      <c r="F470" s="14"/>
      <c r="G470" s="81"/>
    </row>
    <row r="471" spans="4:7">
      <c r="D471" s="14"/>
      <c r="E471" s="14"/>
      <c r="F471" s="14"/>
      <c r="G471" s="81"/>
    </row>
    <row r="472" spans="4:7">
      <c r="D472" s="14"/>
      <c r="E472" s="14"/>
      <c r="F472" s="14"/>
      <c r="G472" s="81"/>
    </row>
    <row r="473" spans="4:7">
      <c r="D473" s="14"/>
      <c r="E473" s="14"/>
      <c r="F473" s="14"/>
      <c r="G473" s="81"/>
    </row>
    <row r="474" spans="4:7">
      <c r="D474" s="14"/>
      <c r="E474" s="14"/>
      <c r="F474" s="14"/>
      <c r="G474" s="81"/>
    </row>
    <row r="475" spans="4:7">
      <c r="D475" s="14"/>
      <c r="E475" s="14"/>
      <c r="F475" s="14"/>
      <c r="G475" s="81"/>
    </row>
    <row r="476" spans="4:7">
      <c r="D476" s="14"/>
      <c r="E476" s="14"/>
      <c r="F476" s="14"/>
      <c r="G476" s="81"/>
    </row>
    <row r="477" spans="4:7">
      <c r="D477" s="14"/>
      <c r="E477" s="14"/>
      <c r="F477" s="14"/>
      <c r="G477" s="81"/>
    </row>
    <row r="478" spans="4:7">
      <c r="D478" s="14"/>
      <c r="E478" s="14"/>
      <c r="F478" s="14"/>
      <c r="G478" s="81"/>
    </row>
    <row r="479" spans="4:7">
      <c r="D479" s="14"/>
      <c r="E479" s="14"/>
      <c r="F479" s="14"/>
      <c r="G479" s="81"/>
    </row>
    <row r="480" spans="4:7">
      <c r="D480" s="14"/>
      <c r="E480" s="14"/>
      <c r="F480" s="14"/>
      <c r="G480" s="81"/>
    </row>
    <row r="481" spans="4:7">
      <c r="D481" s="14"/>
      <c r="E481" s="14"/>
      <c r="F481" s="14"/>
      <c r="G481" s="81"/>
    </row>
    <row r="482" spans="4:7">
      <c r="D482" s="14"/>
      <c r="E482" s="14"/>
      <c r="F482" s="14"/>
      <c r="G482" s="81"/>
    </row>
    <row r="483" spans="4:7">
      <c r="D483" s="14"/>
      <c r="E483" s="14"/>
      <c r="F483" s="14"/>
      <c r="G483" s="81"/>
    </row>
    <row r="484" spans="4:7">
      <c r="D484" s="14"/>
      <c r="E484" s="14"/>
      <c r="F484" s="14"/>
      <c r="G484" s="81"/>
    </row>
    <row r="485" spans="4:7">
      <c r="D485" s="14"/>
      <c r="E485" s="14"/>
      <c r="F485" s="14"/>
      <c r="G485" s="81"/>
    </row>
    <row r="486" spans="4:7">
      <c r="D486" s="14"/>
      <c r="E486" s="14"/>
      <c r="F486" s="14"/>
      <c r="G486" s="81"/>
    </row>
    <row r="487" spans="4:7">
      <c r="D487" s="14"/>
      <c r="E487" s="14"/>
      <c r="F487" s="14"/>
      <c r="G487" s="81"/>
    </row>
    <row r="488" spans="4:7">
      <c r="D488" s="14"/>
      <c r="E488" s="14"/>
      <c r="F488" s="14"/>
      <c r="G488" s="81"/>
    </row>
    <row r="489" spans="4:7">
      <c r="D489" s="14"/>
      <c r="E489" s="14"/>
      <c r="F489" s="14"/>
      <c r="G489" s="81"/>
    </row>
    <row r="490" spans="4:7">
      <c r="D490" s="14"/>
      <c r="E490" s="14"/>
      <c r="F490" s="14"/>
      <c r="G490" s="81"/>
    </row>
    <row r="491" spans="4:7">
      <c r="D491" s="14"/>
      <c r="E491" s="14"/>
      <c r="F491" s="14"/>
      <c r="G491" s="81"/>
    </row>
    <row r="492" spans="4:7">
      <c r="D492" s="14"/>
      <c r="E492" s="14"/>
      <c r="F492" s="14"/>
      <c r="G492" s="81"/>
    </row>
    <row r="493" spans="4:7">
      <c r="D493" s="14"/>
      <c r="E493" s="14"/>
      <c r="F493" s="14"/>
      <c r="G493" s="81"/>
    </row>
    <row r="494" spans="4:7">
      <c r="D494" s="14"/>
      <c r="E494" s="14"/>
      <c r="F494" s="14"/>
      <c r="G494" s="81"/>
    </row>
    <row r="495" spans="4:7">
      <c r="D495" s="14"/>
      <c r="E495" s="14"/>
      <c r="F495" s="14"/>
      <c r="G495" s="81"/>
    </row>
    <row r="496" spans="4:7">
      <c r="D496" s="14"/>
      <c r="E496" s="14"/>
      <c r="F496" s="14"/>
      <c r="G496" s="81"/>
    </row>
    <row r="497" spans="4:7">
      <c r="D497" s="14"/>
      <c r="E497" s="14"/>
      <c r="F497" s="14"/>
      <c r="G497" s="81"/>
    </row>
    <row r="498" spans="4:7">
      <c r="D498" s="14"/>
      <c r="E498" s="14"/>
      <c r="F498" s="14"/>
      <c r="G498" s="81"/>
    </row>
    <row r="499" spans="4:7">
      <c r="D499" s="14"/>
      <c r="E499" s="14"/>
      <c r="F499" s="14"/>
      <c r="G499" s="81"/>
    </row>
    <row r="500" spans="4:7">
      <c r="D500" s="14"/>
      <c r="E500" s="14"/>
      <c r="F500" s="14"/>
      <c r="G500" s="81"/>
    </row>
    <row r="501" spans="4:7">
      <c r="D501" s="14"/>
      <c r="E501" s="14"/>
      <c r="F501" s="14"/>
      <c r="G501" s="81"/>
    </row>
    <row r="502" spans="4:7">
      <c r="D502" s="14"/>
      <c r="E502" s="14"/>
      <c r="F502" s="14"/>
      <c r="G502" s="81"/>
    </row>
    <row r="503" spans="4:7">
      <c r="D503" s="14"/>
      <c r="E503" s="14"/>
      <c r="F503" s="14"/>
      <c r="G503" s="81"/>
    </row>
  </sheetData>
  <mergeCells count="56">
    <mergeCell ref="A150:G150"/>
    <mergeCell ref="A213:G213"/>
    <mergeCell ref="A212:G212"/>
    <mergeCell ref="A211:C211"/>
    <mergeCell ref="D211:F211"/>
    <mergeCell ref="A321:C321"/>
    <mergeCell ref="D321:F321"/>
    <mergeCell ref="A322:G322"/>
    <mergeCell ref="A5:F5"/>
    <mergeCell ref="A317:G317"/>
    <mergeCell ref="A318:C318"/>
    <mergeCell ref="D318:F318"/>
    <mergeCell ref="A319:G319"/>
    <mergeCell ref="A320:G320"/>
    <mergeCell ref="D37:F37"/>
    <mergeCell ref="A119:G119"/>
    <mergeCell ref="A120:C120"/>
    <mergeCell ref="A76:G76"/>
    <mergeCell ref="A77:G77"/>
    <mergeCell ref="A74:C74"/>
    <mergeCell ref="D120:F120"/>
    <mergeCell ref="A9:G9"/>
    <mergeCell ref="A98:G98"/>
    <mergeCell ref="A99:G99"/>
    <mergeCell ref="A95:G95"/>
    <mergeCell ref="A96:C96"/>
    <mergeCell ref="A97:G97"/>
    <mergeCell ref="A39:G39"/>
    <mergeCell ref="A40:G40"/>
    <mergeCell ref="A38:G38"/>
    <mergeCell ref="A41:G41"/>
    <mergeCell ref="A42:G42"/>
    <mergeCell ref="A36:G36"/>
    <mergeCell ref="A37:C37"/>
    <mergeCell ref="D1:G4"/>
    <mergeCell ref="A7:G7"/>
    <mergeCell ref="A149:G149"/>
    <mergeCell ref="A121:G121"/>
    <mergeCell ref="A143:G143"/>
    <mergeCell ref="A144:C144"/>
    <mergeCell ref="A122:G122"/>
    <mergeCell ref="A123:G123"/>
    <mergeCell ref="A148:G148"/>
    <mergeCell ref="D144:F144"/>
    <mergeCell ref="A145:G145"/>
    <mergeCell ref="A146:C146"/>
    <mergeCell ref="D146:F146"/>
    <mergeCell ref="D74:F74"/>
    <mergeCell ref="D96:F96"/>
    <mergeCell ref="A8:G8"/>
    <mergeCell ref="A229:G229"/>
    <mergeCell ref="A226:C226"/>
    <mergeCell ref="D226:F226"/>
    <mergeCell ref="A225:G225"/>
    <mergeCell ref="A227:G227"/>
    <mergeCell ref="A228:G228"/>
  </mergeCells>
  <phoneticPr fontId="115" type="noConversion"/>
  <conditionalFormatting sqref="G324:G326 G10:G15 G20:G35 G100:G115">
    <cfRule type="cellIs" dxfId="25" priority="14" operator="lessThan">
      <formula>0</formula>
    </cfRule>
  </conditionalFormatting>
  <conditionalFormatting sqref="G75">
    <cfRule type="cellIs" dxfId="24" priority="10" operator="lessThan">
      <formula>0</formula>
    </cfRule>
  </conditionalFormatting>
  <conditionalFormatting sqref="G16">
    <cfRule type="cellIs" dxfId="23" priority="6" operator="lessThan">
      <formula>0</formula>
    </cfRule>
  </conditionalFormatting>
  <conditionalFormatting sqref="G17:G19">
    <cfRule type="cellIs" dxfId="22" priority="5" operator="lessThan">
      <formula>0</formula>
    </cfRule>
  </conditionalFormatting>
  <conditionalFormatting sqref="G210">
    <cfRule type="cellIs" dxfId="21" priority="4" operator="lessThan">
      <formula>0</formula>
    </cfRule>
  </conditionalFormatting>
  <conditionalFormatting sqref="G116:G118">
    <cfRule type="cellIs" dxfId="20" priority="3" operator="lessThan">
      <formula>0</formula>
    </cfRule>
  </conditionalFormatting>
  <conditionalFormatting sqref="G92">
    <cfRule type="cellIs" dxfId="19" priority="2" operator="lessThan">
      <formula>0</formula>
    </cfRule>
  </conditionalFormatting>
  <conditionalFormatting sqref="G140:G142">
    <cfRule type="cellIs" dxfId="18" priority="1" operator="lessThan">
      <formula>0</formula>
    </cfRule>
  </conditionalFormatting>
  <pageMargins left="0.51181102362204722" right="0.51181102362204722" top="0.78740157480314965" bottom="0.78740157480314965" header="0.31496062992125984" footer="0.31496062992125984"/>
  <pageSetup paperSize="9" scale="48"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71"/>
  <sheetViews>
    <sheetView view="pageBreakPreview" topLeftCell="A1214" zoomScale="70" zoomScaleNormal="100" zoomScaleSheetLayoutView="70" workbookViewId="0">
      <selection activeCell="A2" sqref="A2:P1271"/>
    </sheetView>
  </sheetViews>
  <sheetFormatPr defaultRowHeight="12.75"/>
  <cols>
    <col min="1" max="1" width="12" style="77" customWidth="1"/>
    <col min="2" max="2" width="18" style="77" customWidth="1"/>
    <col min="3" max="3" width="26.42578125" style="78" customWidth="1"/>
    <col min="4" max="4" width="35.85546875" style="77" customWidth="1"/>
    <col min="5" max="5" width="12.42578125" style="77" customWidth="1"/>
    <col min="6" max="6" width="32.85546875" style="77" customWidth="1"/>
    <col min="7" max="7" width="8.7109375" style="77" customWidth="1"/>
    <col min="8" max="8" width="21.42578125" style="77" customWidth="1"/>
    <col min="9" max="9" width="32.85546875" style="77" customWidth="1"/>
    <col min="10" max="10" width="9.5703125" style="77" customWidth="1"/>
    <col min="11" max="11" width="2" style="77" customWidth="1"/>
    <col min="12" max="12" width="12.28515625" style="77" customWidth="1"/>
    <col min="13" max="13" width="8.7109375" style="77" customWidth="1"/>
    <col min="14" max="14" width="6.28515625" style="77" customWidth="1"/>
    <col min="15" max="15" width="10" style="77" customWidth="1"/>
    <col min="16" max="16" width="10.7109375" style="77" customWidth="1"/>
    <col min="20" max="20" width="169.140625" bestFit="1" customWidth="1"/>
  </cols>
  <sheetData>
    <row r="1" spans="1:16" ht="13.5" thickBot="1"/>
    <row r="2" spans="1:16" ht="30.75" customHeight="1" thickBot="1">
      <c r="A2" s="618" t="s">
        <v>93</v>
      </c>
      <c r="B2" s="619"/>
      <c r="C2" s="619"/>
      <c r="D2" s="619"/>
      <c r="E2" s="619"/>
      <c r="F2" s="619"/>
      <c r="G2" s="619"/>
      <c r="H2" s="619"/>
      <c r="I2" s="619"/>
      <c r="J2" s="619"/>
      <c r="K2" s="619"/>
      <c r="L2" s="619"/>
      <c r="M2" s="619"/>
      <c r="N2" s="619"/>
      <c r="O2" s="619"/>
      <c r="P2" s="620"/>
    </row>
    <row r="3" spans="1:16" ht="15" customHeight="1" thickBot="1">
      <c r="A3" s="504"/>
      <c r="B3" s="505"/>
      <c r="C3" s="505"/>
      <c r="D3" s="505"/>
      <c r="E3" s="505"/>
      <c r="F3" s="505"/>
      <c r="G3" s="505"/>
      <c r="H3" s="505"/>
      <c r="I3" s="505"/>
      <c r="J3" s="505"/>
      <c r="K3" s="505"/>
      <c r="L3" s="505"/>
      <c r="M3" s="505"/>
      <c r="N3" s="505"/>
      <c r="O3" s="505"/>
      <c r="P3" s="506"/>
    </row>
    <row r="4" spans="1:16" ht="30.75" customHeight="1" thickBot="1">
      <c r="A4" s="607" t="s">
        <v>28207</v>
      </c>
      <c r="B4" s="608"/>
      <c r="C4" s="608"/>
      <c r="D4" s="608"/>
      <c r="E4" s="608"/>
      <c r="F4" s="608"/>
      <c r="G4" s="608"/>
      <c r="H4" s="608"/>
      <c r="I4" s="608"/>
      <c r="J4" s="608"/>
      <c r="K4" s="608"/>
      <c r="L4" s="608"/>
      <c r="M4" s="608"/>
      <c r="N4" s="608"/>
      <c r="O4" s="608"/>
      <c r="P4" s="609"/>
    </row>
    <row r="5" spans="1:16" s="45" customFormat="1" ht="15" customHeight="1" thickBot="1">
      <c r="A5" s="621"/>
      <c r="B5" s="621"/>
      <c r="C5" s="621"/>
      <c r="D5" s="621"/>
      <c r="E5" s="621"/>
      <c r="F5" s="621"/>
      <c r="G5" s="621"/>
      <c r="H5" s="621"/>
      <c r="I5" s="621"/>
      <c r="J5" s="621"/>
      <c r="K5" s="621"/>
      <c r="L5" s="621"/>
      <c r="M5" s="621"/>
      <c r="N5" s="621"/>
      <c r="O5" s="621"/>
      <c r="P5" s="621"/>
    </row>
    <row r="6" spans="1:16" s="45" customFormat="1" ht="30.75" customHeight="1" thickBot="1">
      <c r="A6" s="188" t="s">
        <v>0</v>
      </c>
      <c r="B6" s="189" t="s">
        <v>28233</v>
      </c>
      <c r="C6" s="622" t="s">
        <v>1</v>
      </c>
      <c r="D6" s="623"/>
      <c r="E6" s="623"/>
      <c r="F6" s="623"/>
      <c r="G6" s="623"/>
      <c r="H6" s="623"/>
      <c r="I6" s="623"/>
      <c r="J6" s="623"/>
      <c r="K6" s="623"/>
      <c r="L6" s="623"/>
      <c r="M6" s="623"/>
      <c r="N6" s="624"/>
      <c r="O6" s="189" t="s">
        <v>6</v>
      </c>
      <c r="P6" s="190" t="s">
        <v>114</v>
      </c>
    </row>
    <row r="7" spans="1:16" s="45" customFormat="1" ht="15" customHeight="1" thickBot="1">
      <c r="A7" s="617"/>
      <c r="B7" s="617"/>
      <c r="C7" s="617"/>
      <c r="D7" s="617"/>
      <c r="E7" s="617"/>
      <c r="F7" s="617"/>
      <c r="G7" s="617"/>
      <c r="H7" s="617"/>
      <c r="I7" s="617"/>
      <c r="J7" s="617"/>
      <c r="K7" s="617"/>
      <c r="L7" s="617"/>
      <c r="M7" s="617"/>
      <c r="N7" s="617"/>
      <c r="O7" s="617"/>
      <c r="P7" s="617"/>
    </row>
    <row r="8" spans="1:16" s="45" customFormat="1" ht="30" customHeight="1" thickBot="1">
      <c r="A8" s="607" t="s">
        <v>28489</v>
      </c>
      <c r="B8" s="608"/>
      <c r="C8" s="608"/>
      <c r="D8" s="608"/>
      <c r="E8" s="608"/>
      <c r="F8" s="608"/>
      <c r="G8" s="608"/>
      <c r="H8" s="608"/>
      <c r="I8" s="608"/>
      <c r="J8" s="608"/>
      <c r="K8" s="608"/>
      <c r="L8" s="608"/>
      <c r="M8" s="608"/>
      <c r="N8" s="608"/>
      <c r="O8" s="608"/>
      <c r="P8" s="609"/>
    </row>
    <row r="9" spans="1:16" ht="15" customHeight="1" thickBot="1">
      <c r="A9" s="614"/>
      <c r="B9" s="615"/>
      <c r="C9" s="615"/>
      <c r="D9" s="615"/>
      <c r="E9" s="615"/>
      <c r="F9" s="615"/>
      <c r="G9" s="615"/>
      <c r="H9" s="615"/>
      <c r="I9" s="615"/>
      <c r="J9" s="615"/>
      <c r="K9" s="615"/>
      <c r="L9" s="615"/>
      <c r="M9" s="615"/>
      <c r="N9" s="615"/>
      <c r="O9" s="615"/>
      <c r="P9" s="616"/>
    </row>
    <row r="10" spans="1:16" ht="24.75" customHeight="1">
      <c r="A10" s="108">
        <v>3.1</v>
      </c>
      <c r="B10" s="148" t="s">
        <v>69</v>
      </c>
      <c r="C10" s="591" t="s">
        <v>37</v>
      </c>
      <c r="D10" s="591"/>
      <c r="E10" s="591"/>
      <c r="F10" s="591"/>
      <c r="G10" s="591"/>
      <c r="H10" s="591"/>
      <c r="I10" s="591"/>
      <c r="J10" s="591"/>
      <c r="K10" s="591"/>
      <c r="L10" s="591"/>
      <c r="M10" s="591"/>
      <c r="N10" s="591"/>
      <c r="O10" s="148" t="s">
        <v>36</v>
      </c>
      <c r="P10" s="323">
        <f>L14</f>
        <v>36.956000000000003</v>
      </c>
    </row>
    <row r="11" spans="1:16" ht="11.25" customHeight="1">
      <c r="A11" s="108"/>
      <c r="B11" s="148"/>
      <c r="C11" s="324"/>
      <c r="D11" s="324"/>
      <c r="E11" s="324"/>
      <c r="F11" s="324"/>
      <c r="G11" s="324"/>
      <c r="H11" s="324"/>
      <c r="I11" s="324"/>
      <c r="J11" s="324"/>
      <c r="K11" s="324"/>
      <c r="L11" s="324"/>
      <c r="M11" s="324"/>
      <c r="N11" s="324"/>
      <c r="O11" s="148"/>
      <c r="P11" s="325"/>
    </row>
    <row r="12" spans="1:16" ht="14.25">
      <c r="A12" s="148"/>
      <c r="B12" s="148"/>
      <c r="C12" s="326"/>
      <c r="D12" s="148" t="s">
        <v>28053</v>
      </c>
      <c r="E12" s="148"/>
      <c r="F12" s="148" t="s">
        <v>28054</v>
      </c>
      <c r="G12" s="148"/>
      <c r="H12" s="148"/>
      <c r="I12" s="326"/>
      <c r="J12" s="326"/>
      <c r="K12" s="326"/>
      <c r="L12" s="326"/>
      <c r="M12" s="326"/>
      <c r="N12" s="326"/>
      <c r="O12" s="148"/>
      <c r="P12" s="148"/>
    </row>
    <row r="13" spans="1:16" ht="12.75" customHeight="1">
      <c r="A13" s="148"/>
      <c r="B13" s="327"/>
      <c r="C13" s="327"/>
      <c r="D13" s="325" t="s">
        <v>27956</v>
      </c>
      <c r="E13" s="325"/>
      <c r="F13" s="325" t="s">
        <v>27956</v>
      </c>
      <c r="G13" s="148"/>
      <c r="H13" s="328"/>
      <c r="I13" s="148"/>
      <c r="J13" s="148"/>
      <c r="K13" s="326"/>
      <c r="L13" s="326"/>
      <c r="M13" s="326"/>
      <c r="N13" s="326"/>
      <c r="O13" s="148"/>
      <c r="P13" s="148"/>
    </row>
    <row r="14" spans="1:16" ht="14.25">
      <c r="A14" s="148"/>
      <c r="B14" s="148"/>
      <c r="C14" s="326"/>
      <c r="D14" s="325">
        <v>283.5</v>
      </c>
      <c r="E14" s="148" t="s">
        <v>27961</v>
      </c>
      <c r="F14" s="325">
        <v>86.06</v>
      </c>
      <c r="G14" s="148" t="s">
        <v>95</v>
      </c>
      <c r="H14" s="325">
        <f>D14+F14</f>
        <v>369.56</v>
      </c>
      <c r="I14" s="148" t="s">
        <v>28055</v>
      </c>
      <c r="J14" s="148"/>
      <c r="K14" s="326" t="s">
        <v>95</v>
      </c>
      <c r="L14" s="323">
        <f>H14*0.1</f>
        <v>36.956000000000003</v>
      </c>
      <c r="M14" s="326"/>
      <c r="N14" s="326"/>
      <c r="O14" s="148"/>
      <c r="P14" s="148"/>
    </row>
    <row r="15" spans="1:16" ht="14.25">
      <c r="A15" s="148"/>
      <c r="B15" s="148"/>
      <c r="C15" s="326"/>
      <c r="D15" s="326"/>
      <c r="E15" s="326"/>
      <c r="F15" s="326"/>
      <c r="G15" s="326"/>
      <c r="H15" s="148"/>
      <c r="I15" s="148"/>
      <c r="J15" s="148"/>
      <c r="K15" s="326"/>
      <c r="L15" s="326"/>
      <c r="M15" s="326"/>
      <c r="N15" s="326"/>
      <c r="O15" s="148"/>
      <c r="P15" s="148"/>
    </row>
    <row r="16" spans="1:16" ht="34.5" customHeight="1">
      <c r="A16" s="108">
        <v>3.2</v>
      </c>
      <c r="B16" s="148" t="s">
        <v>65</v>
      </c>
      <c r="C16" s="591" t="s">
        <v>27525</v>
      </c>
      <c r="D16" s="591"/>
      <c r="E16" s="591"/>
      <c r="F16" s="591"/>
      <c r="G16" s="591"/>
      <c r="H16" s="591"/>
      <c r="I16" s="591"/>
      <c r="J16" s="591"/>
      <c r="K16" s="591"/>
      <c r="L16" s="591"/>
      <c r="M16" s="591"/>
      <c r="N16" s="591"/>
      <c r="O16" s="148" t="s">
        <v>36</v>
      </c>
      <c r="P16" s="323">
        <f>L18</f>
        <v>90.729000000000013</v>
      </c>
    </row>
    <row r="17" spans="1:16" ht="14.25">
      <c r="A17" s="148"/>
      <c r="B17" s="148"/>
      <c r="C17" s="326"/>
      <c r="D17" s="326"/>
      <c r="E17" s="326"/>
      <c r="F17" s="326"/>
      <c r="G17" s="326"/>
      <c r="H17" s="148"/>
      <c r="I17" s="148"/>
      <c r="J17" s="148"/>
      <c r="K17" s="326"/>
      <c r="L17" s="326"/>
      <c r="M17" s="326"/>
      <c r="N17" s="326"/>
      <c r="O17" s="148"/>
      <c r="P17" s="148"/>
    </row>
    <row r="18" spans="1:16" ht="14.25">
      <c r="A18" s="148"/>
      <c r="B18" s="148"/>
      <c r="C18" s="589" t="s">
        <v>28056</v>
      </c>
      <c r="D18" s="589"/>
      <c r="E18" s="589"/>
      <c r="F18" s="589"/>
      <c r="G18" s="589"/>
      <c r="H18" s="589"/>
      <c r="I18" s="589"/>
      <c r="J18" s="329"/>
      <c r="K18" s="326" t="s">
        <v>95</v>
      </c>
      <c r="L18" s="148">
        <f>(4.5+34.3+1.6+2.7+2.6+2.7+11.1+10.1+7.9+5.3+8.01+10)*0.9*1</f>
        <v>90.729000000000013</v>
      </c>
      <c r="M18" s="326"/>
      <c r="N18" s="326"/>
      <c r="O18" s="148"/>
      <c r="P18" s="148"/>
    </row>
    <row r="19" spans="1:16" ht="14.25">
      <c r="A19" s="148"/>
      <c r="B19" s="148"/>
      <c r="C19" s="326"/>
      <c r="D19" s="326"/>
      <c r="E19" s="326"/>
      <c r="F19" s="326"/>
      <c r="G19" s="326"/>
      <c r="H19" s="148"/>
      <c r="I19" s="148"/>
      <c r="J19" s="148"/>
      <c r="K19" s="326"/>
      <c r="L19" s="326"/>
      <c r="M19" s="326"/>
      <c r="N19" s="326"/>
      <c r="O19" s="148"/>
      <c r="P19" s="148"/>
    </row>
    <row r="20" spans="1:16" ht="30" customHeight="1">
      <c r="A20" s="108">
        <v>3.3</v>
      </c>
      <c r="B20" s="148" t="s">
        <v>59</v>
      </c>
      <c r="C20" s="589" t="s">
        <v>27526</v>
      </c>
      <c r="D20" s="589"/>
      <c r="E20" s="589"/>
      <c r="F20" s="589"/>
      <c r="G20" s="589"/>
      <c r="H20" s="589"/>
      <c r="I20" s="589"/>
      <c r="J20" s="589"/>
      <c r="K20" s="589"/>
      <c r="L20" s="589"/>
      <c r="M20" s="589"/>
      <c r="N20" s="589"/>
      <c r="O20" s="148" t="s">
        <v>36</v>
      </c>
      <c r="P20" s="323">
        <f>L22</f>
        <v>61.084833440302333</v>
      </c>
    </row>
    <row r="21" spans="1:16" ht="14.25">
      <c r="A21" s="148"/>
      <c r="B21" s="148"/>
      <c r="C21" s="326"/>
      <c r="D21" s="326"/>
      <c r="E21" s="326"/>
      <c r="F21" s="326"/>
      <c r="G21" s="326"/>
      <c r="H21" s="148"/>
      <c r="I21" s="148"/>
      <c r="J21" s="148"/>
      <c r="K21" s="326"/>
      <c r="L21" s="326"/>
      <c r="M21" s="326"/>
      <c r="N21" s="326"/>
      <c r="O21" s="148"/>
      <c r="P21" s="148"/>
    </row>
    <row r="22" spans="1:16" ht="14.25">
      <c r="A22" s="148"/>
      <c r="B22" s="148"/>
      <c r="C22" s="589" t="s">
        <v>28057</v>
      </c>
      <c r="D22" s="589"/>
      <c r="E22" s="589"/>
      <c r="F22" s="589"/>
      <c r="G22" s="589"/>
      <c r="H22" s="589"/>
      <c r="I22" s="589"/>
      <c r="J22" s="329"/>
      <c r="K22" s="330" t="s">
        <v>95</v>
      </c>
      <c r="L22" s="323">
        <f>(4.5+34.3)*0.6*1+(1.6+2.7+2.6+2.7+11.1+10.1+7.9+5.3+8.01+10)*0.7*1-(0.2^2*PI()/4)*(4.5+34.3)-(0.3^2*PI()/4)*(1.6+2.7+2.6+2.7+11.1+10.1+7.9+5.3+8.01+10)</f>
        <v>61.084833440302333</v>
      </c>
      <c r="M22" s="330"/>
      <c r="N22" s="330"/>
      <c r="O22" s="148"/>
      <c r="P22" s="148"/>
    </row>
    <row r="23" spans="1:16" ht="14.25">
      <c r="A23" s="148"/>
      <c r="B23" s="148"/>
      <c r="C23" s="326"/>
      <c r="D23" s="326"/>
      <c r="E23" s="326"/>
      <c r="F23" s="326"/>
      <c r="G23" s="326"/>
      <c r="H23" s="148"/>
      <c r="I23" s="148"/>
      <c r="J23" s="148"/>
      <c r="K23" s="326"/>
      <c r="L23" s="326"/>
      <c r="M23" s="326"/>
      <c r="N23" s="326"/>
      <c r="O23" s="148"/>
      <c r="P23" s="148"/>
    </row>
    <row r="24" spans="1:16" ht="34.5" customHeight="1">
      <c r="A24" s="108">
        <v>3.4</v>
      </c>
      <c r="B24" s="148" t="s">
        <v>57</v>
      </c>
      <c r="C24" s="591" t="s">
        <v>27527</v>
      </c>
      <c r="D24" s="591"/>
      <c r="E24" s="591"/>
      <c r="F24" s="591"/>
      <c r="G24" s="591"/>
      <c r="H24" s="591"/>
      <c r="I24" s="591"/>
      <c r="J24" s="591"/>
      <c r="K24" s="591"/>
      <c r="L24" s="591"/>
      <c r="M24" s="591"/>
      <c r="N24" s="591"/>
      <c r="O24" s="148" t="s">
        <v>36</v>
      </c>
      <c r="P24" s="148">
        <f>L26</f>
        <v>21.33</v>
      </c>
    </row>
    <row r="25" spans="1:16" ht="14.25">
      <c r="A25" s="148"/>
      <c r="B25" s="148"/>
      <c r="C25" s="326"/>
      <c r="D25" s="326"/>
      <c r="E25" s="326"/>
      <c r="F25" s="326"/>
      <c r="G25" s="326"/>
      <c r="H25" s="148"/>
      <c r="I25" s="148"/>
      <c r="J25" s="148"/>
      <c r="K25" s="326"/>
      <c r="L25" s="326"/>
      <c r="M25" s="326"/>
      <c r="N25" s="326"/>
      <c r="O25" s="148"/>
      <c r="P25" s="148"/>
    </row>
    <row r="26" spans="1:16" ht="14.25">
      <c r="A26" s="148"/>
      <c r="B26" s="148"/>
      <c r="C26" s="589" t="s">
        <v>28058</v>
      </c>
      <c r="D26" s="589"/>
      <c r="E26" s="589"/>
      <c r="F26" s="589"/>
      <c r="G26" s="589"/>
      <c r="H26" s="589"/>
      <c r="I26" s="589"/>
      <c r="J26" s="329"/>
      <c r="K26" s="326" t="s">
        <v>95</v>
      </c>
      <c r="L26" s="148">
        <f>(5.6+10+8.1)*0.9*1</f>
        <v>21.33</v>
      </c>
      <c r="M26" s="326"/>
      <c r="N26" s="326"/>
      <c r="O26" s="148"/>
      <c r="P26" s="148"/>
    </row>
    <row r="27" spans="1:16" ht="14.25">
      <c r="A27" s="148"/>
      <c r="B27" s="148"/>
      <c r="C27" s="326"/>
      <c r="D27" s="148"/>
      <c r="E27" s="148"/>
      <c r="F27" s="148"/>
      <c r="G27" s="148"/>
      <c r="H27" s="148"/>
      <c r="I27" s="148"/>
      <c r="J27" s="148"/>
      <c r="K27" s="326"/>
      <c r="L27" s="326"/>
      <c r="M27" s="326"/>
      <c r="N27" s="326"/>
      <c r="O27" s="148"/>
      <c r="P27" s="148"/>
    </row>
    <row r="28" spans="1:16" ht="34.5" customHeight="1">
      <c r="A28" s="108">
        <v>3.5</v>
      </c>
      <c r="B28" s="148" t="s">
        <v>27509</v>
      </c>
      <c r="C28" s="589" t="s">
        <v>27528</v>
      </c>
      <c r="D28" s="589"/>
      <c r="E28" s="589"/>
      <c r="F28" s="589"/>
      <c r="G28" s="589"/>
      <c r="H28" s="589"/>
      <c r="I28" s="589"/>
      <c r="J28" s="589"/>
      <c r="K28" s="589"/>
      <c r="L28" s="589"/>
      <c r="M28" s="589"/>
      <c r="N28" s="589"/>
      <c r="O28" s="148" t="s">
        <v>36</v>
      </c>
      <c r="P28" s="323">
        <f>L30</f>
        <v>15.845442541099219</v>
      </c>
    </row>
    <row r="29" spans="1:16" ht="14.25">
      <c r="A29" s="148"/>
      <c r="B29" s="148"/>
      <c r="C29" s="326"/>
      <c r="D29" s="148"/>
      <c r="E29" s="148"/>
      <c r="F29" s="148"/>
      <c r="G29" s="148"/>
      <c r="H29" s="148"/>
      <c r="I29" s="148"/>
      <c r="J29" s="148"/>
      <c r="K29" s="326"/>
      <c r="L29" s="326"/>
      <c r="M29" s="326"/>
      <c r="N29" s="326"/>
      <c r="O29" s="148"/>
      <c r="P29" s="148"/>
    </row>
    <row r="30" spans="1:16" ht="14.25">
      <c r="A30" s="148"/>
      <c r="B30" s="148"/>
      <c r="C30" s="589" t="s">
        <v>27529</v>
      </c>
      <c r="D30" s="589"/>
      <c r="E30" s="589"/>
      <c r="F30" s="589"/>
      <c r="G30" s="589"/>
      <c r="H30" s="589"/>
      <c r="I30" s="589"/>
      <c r="J30" s="329"/>
      <c r="K30" s="330" t="s">
        <v>95</v>
      </c>
      <c r="L30" s="323">
        <f>(5.6+10+8.1)*0.7*1-(0.2^2*PI()/4)*(5.6+10+8.1)</f>
        <v>15.845442541099219</v>
      </c>
      <c r="M30" s="330"/>
      <c r="N30" s="330"/>
      <c r="O30" s="148"/>
      <c r="P30" s="148"/>
    </row>
    <row r="31" spans="1:16" ht="17.25" customHeight="1">
      <c r="A31" s="148"/>
      <c r="B31" s="148"/>
      <c r="C31" s="326"/>
      <c r="D31" s="148"/>
      <c r="E31" s="148"/>
      <c r="F31" s="148"/>
      <c r="G31" s="148"/>
      <c r="H31" s="148"/>
      <c r="I31" s="148"/>
      <c r="J31" s="148"/>
      <c r="K31" s="326"/>
      <c r="L31" s="326"/>
      <c r="M31" s="326"/>
      <c r="N31" s="326"/>
      <c r="O31" s="148"/>
      <c r="P31" s="148"/>
    </row>
    <row r="32" spans="1:16" ht="34.5" customHeight="1">
      <c r="A32" s="108">
        <v>3.6</v>
      </c>
      <c r="B32" s="148" t="s">
        <v>27510</v>
      </c>
      <c r="C32" s="589" t="s">
        <v>27530</v>
      </c>
      <c r="D32" s="589"/>
      <c r="E32" s="589"/>
      <c r="F32" s="589"/>
      <c r="G32" s="589"/>
      <c r="H32" s="589"/>
      <c r="I32" s="589"/>
      <c r="J32" s="589"/>
      <c r="K32" s="589"/>
      <c r="L32" s="589"/>
      <c r="M32" s="589"/>
      <c r="N32" s="589"/>
      <c r="O32" s="148" t="s">
        <v>36</v>
      </c>
      <c r="P32" s="323">
        <f>L34</f>
        <v>30.199999999999996</v>
      </c>
    </row>
    <row r="33" spans="1:16" ht="14.25">
      <c r="A33" s="148"/>
      <c r="B33" s="148"/>
      <c r="C33" s="326"/>
      <c r="D33" s="326"/>
      <c r="E33" s="326"/>
      <c r="F33" s="326"/>
      <c r="G33" s="326"/>
      <c r="H33" s="148"/>
      <c r="I33" s="148"/>
      <c r="J33" s="148"/>
      <c r="K33" s="326"/>
      <c r="L33" s="326"/>
      <c r="M33" s="326"/>
      <c r="N33" s="326"/>
      <c r="O33" s="148"/>
      <c r="P33" s="148"/>
    </row>
    <row r="34" spans="1:16" ht="14.25">
      <c r="A34" s="148"/>
      <c r="B34" s="148"/>
      <c r="C34" s="589" t="s">
        <v>28059</v>
      </c>
      <c r="D34" s="589"/>
      <c r="E34" s="589"/>
      <c r="F34" s="589"/>
      <c r="G34" s="589"/>
      <c r="H34" s="589"/>
      <c r="I34" s="589"/>
      <c r="J34" s="329"/>
      <c r="K34" s="326" t="s">
        <v>95</v>
      </c>
      <c r="L34" s="323">
        <f>(4.5+34.3)*0.3*1+(1.6+2.7+1.6+2.7+2.6+2.7+11.1+10.1+7.9+5.3+10.8+10+5.6+10+8.1)*0.2*1</f>
        <v>30.199999999999996</v>
      </c>
      <c r="M34" s="326"/>
      <c r="N34" s="326"/>
      <c r="O34" s="148"/>
      <c r="P34" s="148"/>
    </row>
    <row r="35" spans="1:16" ht="14.25">
      <c r="A35" s="148"/>
      <c r="B35" s="148"/>
      <c r="C35" s="326"/>
      <c r="D35" s="326"/>
      <c r="E35" s="326"/>
      <c r="F35" s="326"/>
      <c r="G35" s="326"/>
      <c r="H35" s="148"/>
      <c r="I35" s="148"/>
      <c r="J35" s="148"/>
      <c r="K35" s="326"/>
      <c r="L35" s="326"/>
      <c r="M35" s="326"/>
      <c r="N35" s="326"/>
      <c r="O35" s="148"/>
      <c r="P35" s="148"/>
    </row>
    <row r="36" spans="1:16" ht="31.5" customHeight="1">
      <c r="A36" s="108">
        <v>3.7</v>
      </c>
      <c r="B36" s="148" t="s">
        <v>142</v>
      </c>
      <c r="C36" s="591" t="s">
        <v>70</v>
      </c>
      <c r="D36" s="591"/>
      <c r="E36" s="591"/>
      <c r="F36" s="591"/>
      <c r="G36" s="591"/>
      <c r="H36" s="591"/>
      <c r="I36" s="591"/>
      <c r="J36" s="591"/>
      <c r="K36" s="591"/>
      <c r="L36" s="591"/>
      <c r="M36" s="591"/>
      <c r="N36" s="591"/>
      <c r="O36" s="148" t="s">
        <v>148</v>
      </c>
      <c r="P36" s="323">
        <f>L38</f>
        <v>15</v>
      </c>
    </row>
    <row r="37" spans="1:16" ht="12.75" customHeight="1">
      <c r="A37" s="108"/>
      <c r="B37" s="148"/>
      <c r="C37" s="326"/>
      <c r="D37" s="326"/>
      <c r="E37" s="326"/>
      <c r="F37" s="326"/>
      <c r="G37" s="326"/>
      <c r="H37" s="148"/>
      <c r="I37" s="148"/>
      <c r="J37" s="148"/>
      <c r="K37" s="326"/>
      <c r="L37" s="326"/>
      <c r="M37" s="326"/>
      <c r="N37" s="326"/>
      <c r="O37" s="148"/>
      <c r="P37" s="148"/>
    </row>
    <row r="38" spans="1:16" ht="12.75" customHeight="1">
      <c r="A38" s="108"/>
      <c r="B38" s="148"/>
      <c r="C38" s="331" t="s">
        <v>28060</v>
      </c>
      <c r="D38" s="331"/>
      <c r="E38" s="331"/>
      <c r="F38" s="331"/>
      <c r="G38" s="331" t="s">
        <v>95</v>
      </c>
      <c r="H38" s="331">
        <f>P10+P16-P20+P24-P28</f>
        <v>72.084724018598465</v>
      </c>
      <c r="I38" s="323" t="s">
        <v>111</v>
      </c>
      <c r="J38" s="332">
        <v>5</v>
      </c>
      <c r="K38" s="326" t="s">
        <v>95</v>
      </c>
      <c r="L38" s="323">
        <f>ROUNDUP(H38/5,0)</f>
        <v>15</v>
      </c>
      <c r="M38" s="326"/>
      <c r="N38" s="326"/>
      <c r="O38" s="148"/>
      <c r="P38" s="148"/>
    </row>
    <row r="39" spans="1:16" ht="12.75" customHeight="1">
      <c r="A39" s="108"/>
      <c r="B39" s="148"/>
      <c r="C39" s="326"/>
      <c r="D39" s="326"/>
      <c r="E39" s="326"/>
      <c r="F39" s="326"/>
      <c r="G39" s="326"/>
      <c r="H39" s="148"/>
      <c r="I39" s="148"/>
      <c r="J39" s="148"/>
      <c r="K39" s="326"/>
      <c r="L39" s="326"/>
      <c r="M39" s="326"/>
      <c r="N39" s="326"/>
      <c r="O39" s="148"/>
      <c r="P39" s="148"/>
    </row>
    <row r="40" spans="1:16" ht="31.5" customHeight="1">
      <c r="A40" s="108">
        <v>3.8</v>
      </c>
      <c r="B40" s="148" t="s">
        <v>132</v>
      </c>
      <c r="C40" s="591" t="s">
        <v>27531</v>
      </c>
      <c r="D40" s="591"/>
      <c r="E40" s="591"/>
      <c r="F40" s="591"/>
      <c r="G40" s="591"/>
      <c r="H40" s="591"/>
      <c r="I40" s="591"/>
      <c r="J40" s="591"/>
      <c r="K40" s="591"/>
      <c r="L40" s="591"/>
      <c r="M40" s="591"/>
      <c r="N40" s="591"/>
      <c r="O40" s="148" t="s">
        <v>15</v>
      </c>
      <c r="P40" s="325">
        <f>L44</f>
        <v>369.56</v>
      </c>
    </row>
    <row r="41" spans="1:16" ht="12.75" customHeight="1">
      <c r="A41" s="108"/>
      <c r="B41" s="148"/>
      <c r="C41" s="326"/>
      <c r="D41" s="326"/>
      <c r="E41" s="326"/>
      <c r="F41" s="326"/>
      <c r="G41" s="326"/>
      <c r="H41" s="148"/>
      <c r="I41" s="148"/>
      <c r="J41" s="148"/>
      <c r="K41" s="326"/>
      <c r="L41" s="326"/>
      <c r="M41" s="326"/>
      <c r="N41" s="326"/>
      <c r="O41" s="148"/>
      <c r="P41" s="148"/>
    </row>
    <row r="42" spans="1:16" ht="12.75" customHeight="1">
      <c r="A42" s="108"/>
      <c r="B42" s="148"/>
      <c r="C42" s="326"/>
      <c r="D42" s="148" t="s">
        <v>27523</v>
      </c>
      <c r="E42" s="148"/>
      <c r="F42" s="148" t="s">
        <v>27524</v>
      </c>
      <c r="G42" s="148"/>
      <c r="H42" s="148"/>
      <c r="I42" s="148"/>
      <c r="J42" s="148"/>
      <c r="K42" s="326"/>
      <c r="L42" s="326"/>
      <c r="M42" s="326"/>
      <c r="N42" s="326"/>
      <c r="O42" s="148"/>
      <c r="P42" s="148"/>
    </row>
    <row r="43" spans="1:16" ht="12.75" customHeight="1">
      <c r="A43" s="108"/>
      <c r="B43" s="148"/>
      <c r="C43" s="326"/>
      <c r="D43" s="325" t="s">
        <v>27956</v>
      </c>
      <c r="E43" s="325"/>
      <c r="F43" s="325" t="s">
        <v>27956</v>
      </c>
      <c r="G43" s="148"/>
      <c r="H43" s="328"/>
      <c r="I43" s="148"/>
      <c r="J43" s="148"/>
      <c r="K43" s="326"/>
      <c r="L43" s="326"/>
      <c r="M43" s="326"/>
      <c r="N43" s="326"/>
      <c r="O43" s="148"/>
      <c r="P43" s="148"/>
    </row>
    <row r="44" spans="1:16" ht="12.75" customHeight="1">
      <c r="A44" s="108"/>
      <c r="B44" s="148"/>
      <c r="C44" s="326"/>
      <c r="D44" s="325">
        <f>P82</f>
        <v>283.5</v>
      </c>
      <c r="E44" s="148" t="s">
        <v>27961</v>
      </c>
      <c r="F44" s="325">
        <f>P86</f>
        <v>86.06</v>
      </c>
      <c r="G44" s="148"/>
      <c r="H44" s="325"/>
      <c r="I44" s="148"/>
      <c r="J44" s="325"/>
      <c r="K44" s="326" t="s">
        <v>95</v>
      </c>
      <c r="L44" s="325">
        <f>D44+F44</f>
        <v>369.56</v>
      </c>
      <c r="M44" s="326"/>
      <c r="N44" s="326"/>
      <c r="O44" s="148"/>
      <c r="P44" s="148"/>
    </row>
    <row r="45" spans="1:16" ht="12.75" customHeight="1">
      <c r="A45" s="108"/>
      <c r="B45" s="148"/>
      <c r="C45" s="326"/>
      <c r="D45" s="326"/>
      <c r="E45" s="326"/>
      <c r="F45" s="326"/>
      <c r="G45" s="326"/>
      <c r="H45" s="148"/>
      <c r="I45" s="148"/>
      <c r="J45" s="148"/>
      <c r="K45" s="326"/>
      <c r="L45" s="326"/>
      <c r="M45" s="326"/>
      <c r="N45" s="326"/>
      <c r="O45" s="148"/>
      <c r="P45" s="148"/>
    </row>
    <row r="46" spans="1:16" ht="31.5" customHeight="1">
      <c r="A46" s="108">
        <v>3.9</v>
      </c>
      <c r="B46" s="148" t="s">
        <v>27532</v>
      </c>
      <c r="C46" s="589" t="s">
        <v>27533</v>
      </c>
      <c r="D46" s="589"/>
      <c r="E46" s="589"/>
      <c r="F46" s="589"/>
      <c r="G46" s="589"/>
      <c r="H46" s="589"/>
      <c r="I46" s="589"/>
      <c r="J46" s="589"/>
      <c r="K46" s="589"/>
      <c r="L46" s="589"/>
      <c r="M46" s="589"/>
      <c r="N46" s="589"/>
      <c r="O46" s="148" t="s">
        <v>36</v>
      </c>
      <c r="P46" s="323">
        <f>L48</f>
        <v>110.86799999999999</v>
      </c>
    </row>
    <row r="47" spans="1:16" ht="12.75" customHeight="1">
      <c r="A47" s="108"/>
      <c r="B47" s="148"/>
      <c r="C47" s="326"/>
      <c r="D47" s="326"/>
      <c r="E47" s="326"/>
      <c r="F47" s="326"/>
      <c r="G47" s="326"/>
      <c r="H47" s="148"/>
      <c r="I47" s="148"/>
      <c r="J47" s="148"/>
      <c r="K47" s="326"/>
      <c r="L47" s="326"/>
      <c r="M47" s="326"/>
      <c r="N47" s="326"/>
      <c r="O47" s="148"/>
      <c r="P47" s="148"/>
    </row>
    <row r="48" spans="1:16" ht="12.75" customHeight="1">
      <c r="A48" s="108"/>
      <c r="B48" s="148"/>
      <c r="C48" s="330" t="s">
        <v>28061</v>
      </c>
      <c r="D48" s="330"/>
      <c r="E48" s="330"/>
      <c r="F48" s="330"/>
      <c r="G48" s="330"/>
      <c r="H48" s="330"/>
      <c r="I48" s="330"/>
      <c r="J48" s="329"/>
      <c r="K48" s="326" t="s">
        <v>95</v>
      </c>
      <c r="L48" s="323">
        <v>110.86799999999999</v>
      </c>
      <c r="M48" s="326"/>
      <c r="N48" s="326"/>
      <c r="O48" s="148"/>
      <c r="P48" s="148"/>
    </row>
    <row r="49" spans="1:16" ht="12.75" customHeight="1">
      <c r="A49" s="108"/>
      <c r="B49" s="148"/>
      <c r="C49" s="326"/>
      <c r="D49" s="326"/>
      <c r="E49" s="326"/>
      <c r="F49" s="326"/>
      <c r="G49" s="326"/>
      <c r="H49" s="326"/>
      <c r="I49" s="326"/>
      <c r="J49" s="330"/>
      <c r="K49" s="326"/>
      <c r="L49" s="326"/>
      <c r="M49" s="326"/>
      <c r="N49" s="326"/>
      <c r="O49" s="148"/>
      <c r="P49" s="148"/>
    </row>
    <row r="50" spans="1:16" ht="31.5" customHeight="1">
      <c r="A50" s="108">
        <v>3.1</v>
      </c>
      <c r="B50" s="148" t="s">
        <v>27534</v>
      </c>
      <c r="C50" s="589" t="s">
        <v>27536</v>
      </c>
      <c r="D50" s="589"/>
      <c r="E50" s="589"/>
      <c r="F50" s="589"/>
      <c r="G50" s="589"/>
      <c r="H50" s="589"/>
      <c r="I50" s="589"/>
      <c r="J50" s="589"/>
      <c r="K50" s="589"/>
      <c r="L50" s="589"/>
      <c r="M50" s="589"/>
      <c r="N50" s="589"/>
      <c r="O50" s="148" t="s">
        <v>36</v>
      </c>
      <c r="P50" s="323">
        <f>L52</f>
        <v>36.956000000000003</v>
      </c>
    </row>
    <row r="51" spans="1:16" ht="12.75" customHeight="1">
      <c r="A51" s="108"/>
      <c r="B51" s="148"/>
      <c r="C51" s="326"/>
      <c r="D51" s="326"/>
      <c r="E51" s="326"/>
      <c r="F51" s="326"/>
      <c r="G51" s="326"/>
      <c r="H51" s="326"/>
      <c r="I51" s="326"/>
      <c r="J51" s="330"/>
      <c r="K51" s="326"/>
      <c r="L51" s="326"/>
      <c r="M51" s="326"/>
      <c r="N51" s="326"/>
      <c r="O51" s="148"/>
      <c r="P51" s="148"/>
    </row>
    <row r="52" spans="1:16" ht="12.75" customHeight="1">
      <c r="A52" s="108"/>
      <c r="B52" s="148"/>
      <c r="C52" s="589" t="s">
        <v>28131</v>
      </c>
      <c r="D52" s="589"/>
      <c r="E52" s="589"/>
      <c r="F52" s="589"/>
      <c r="G52" s="589"/>
      <c r="H52" s="589"/>
      <c r="I52" s="589"/>
      <c r="J52" s="329"/>
      <c r="K52" s="326" t="s">
        <v>95</v>
      </c>
      <c r="L52" s="323">
        <f>P40*0.1</f>
        <v>36.956000000000003</v>
      </c>
      <c r="M52" s="326"/>
      <c r="N52" s="326"/>
      <c r="O52" s="148"/>
      <c r="P52" s="148"/>
    </row>
    <row r="53" spans="1:16" ht="12.75" customHeight="1">
      <c r="A53" s="108"/>
      <c r="B53" s="148"/>
      <c r="C53" s="326"/>
      <c r="D53" s="326"/>
      <c r="E53" s="326"/>
      <c r="F53" s="326"/>
      <c r="G53" s="326"/>
      <c r="H53" s="326"/>
      <c r="I53" s="326"/>
      <c r="J53" s="330"/>
      <c r="K53" s="326"/>
      <c r="L53" s="326"/>
      <c r="M53" s="326"/>
      <c r="N53" s="326"/>
      <c r="O53" s="148"/>
      <c r="P53" s="148"/>
    </row>
    <row r="54" spans="1:16" ht="31.5" customHeight="1">
      <c r="A54" s="108">
        <v>3.11</v>
      </c>
      <c r="B54" s="148" t="s">
        <v>27480</v>
      </c>
      <c r="C54" s="589" t="s">
        <v>27481</v>
      </c>
      <c r="D54" s="589"/>
      <c r="E54" s="589"/>
      <c r="F54" s="589"/>
      <c r="G54" s="589"/>
      <c r="H54" s="589"/>
      <c r="I54" s="589"/>
      <c r="J54" s="589"/>
      <c r="K54" s="589"/>
      <c r="L54" s="589"/>
      <c r="M54" s="589"/>
      <c r="N54" s="589"/>
      <c r="O54" s="148" t="s">
        <v>9</v>
      </c>
      <c r="P54" s="148">
        <f>L56</f>
        <v>86.609999999999985</v>
      </c>
    </row>
    <row r="55" spans="1:16" ht="9.75" customHeight="1">
      <c r="A55" s="108"/>
      <c r="B55" s="148"/>
      <c r="C55" s="326"/>
      <c r="D55" s="326"/>
      <c r="E55" s="326"/>
      <c r="F55" s="326"/>
      <c r="G55" s="326"/>
      <c r="H55" s="326"/>
      <c r="I55" s="326"/>
      <c r="J55" s="326"/>
      <c r="K55" s="326"/>
      <c r="L55" s="326"/>
      <c r="M55" s="326"/>
      <c r="N55" s="326"/>
      <c r="O55" s="148"/>
      <c r="P55" s="148"/>
    </row>
    <row r="56" spans="1:16" ht="14.25" customHeight="1">
      <c r="A56" s="108"/>
      <c r="B56" s="148"/>
      <c r="C56" s="589" t="s">
        <v>27537</v>
      </c>
      <c r="D56" s="589"/>
      <c r="E56" s="589"/>
      <c r="F56" s="589"/>
      <c r="G56" s="589"/>
      <c r="H56" s="589"/>
      <c r="I56" s="589"/>
      <c r="J56" s="329"/>
      <c r="K56" s="326" t="s">
        <v>95</v>
      </c>
      <c r="L56" s="148">
        <f>1.6+2.7+2.6+2.7+11.1+10.1+7.9+5.3+9.01+10+5.5+10+8.1</f>
        <v>86.609999999999985</v>
      </c>
      <c r="M56" s="326"/>
      <c r="N56" s="326"/>
      <c r="O56" s="148"/>
      <c r="P56" s="148"/>
    </row>
    <row r="57" spans="1:16" ht="14.25" customHeight="1">
      <c r="A57" s="108"/>
      <c r="B57" s="148"/>
      <c r="C57" s="326"/>
      <c r="D57" s="326"/>
      <c r="E57" s="326"/>
      <c r="F57" s="326"/>
      <c r="G57" s="326"/>
      <c r="H57" s="326"/>
      <c r="I57" s="326"/>
      <c r="J57" s="330"/>
      <c r="K57" s="326"/>
      <c r="L57" s="326"/>
      <c r="M57" s="326"/>
      <c r="N57" s="326"/>
      <c r="O57" s="148"/>
      <c r="P57" s="148"/>
    </row>
    <row r="58" spans="1:16" ht="31.5" customHeight="1">
      <c r="A58" s="108">
        <v>3.12</v>
      </c>
      <c r="B58" s="148" t="s">
        <v>7505</v>
      </c>
      <c r="C58" s="589" t="s">
        <v>28170</v>
      </c>
      <c r="D58" s="589"/>
      <c r="E58" s="589"/>
      <c r="F58" s="589"/>
      <c r="G58" s="589"/>
      <c r="H58" s="589"/>
      <c r="I58" s="589"/>
      <c r="J58" s="589"/>
      <c r="K58" s="589"/>
      <c r="L58" s="589"/>
      <c r="M58" s="589"/>
      <c r="N58" s="589"/>
      <c r="O58" s="148" t="s">
        <v>9</v>
      </c>
      <c r="P58" s="323">
        <f>L60</f>
        <v>38.799999999999997</v>
      </c>
    </row>
    <row r="59" spans="1:16" ht="9" customHeight="1">
      <c r="A59" s="108"/>
      <c r="B59" s="148"/>
      <c r="C59" s="326"/>
      <c r="D59" s="326"/>
      <c r="E59" s="326"/>
      <c r="F59" s="326"/>
      <c r="G59" s="326"/>
      <c r="H59" s="326"/>
      <c r="I59" s="326"/>
      <c r="J59" s="326"/>
      <c r="K59" s="326"/>
      <c r="L59" s="326"/>
      <c r="M59" s="326"/>
      <c r="N59" s="326"/>
      <c r="O59" s="148"/>
      <c r="P59" s="323"/>
    </row>
    <row r="60" spans="1:16" ht="12" customHeight="1">
      <c r="A60" s="148"/>
      <c r="B60" s="148"/>
      <c r="C60" s="589" t="s">
        <v>27537</v>
      </c>
      <c r="D60" s="589"/>
      <c r="E60" s="589"/>
      <c r="F60" s="589"/>
      <c r="G60" s="589"/>
      <c r="H60" s="589"/>
      <c r="I60" s="589"/>
      <c r="J60" s="329"/>
      <c r="K60" s="326" t="s">
        <v>95</v>
      </c>
      <c r="L60" s="323">
        <f>4.5+34.3</f>
        <v>38.799999999999997</v>
      </c>
      <c r="M60" s="326"/>
      <c r="N60" s="326"/>
      <c r="O60" s="148"/>
      <c r="P60" s="148"/>
    </row>
    <row r="61" spans="1:16" ht="12" customHeight="1">
      <c r="A61" s="148"/>
      <c r="B61" s="148"/>
      <c r="C61" s="148"/>
      <c r="D61" s="148"/>
      <c r="E61" s="148"/>
      <c r="F61" s="148"/>
      <c r="G61" s="148"/>
      <c r="H61" s="148"/>
      <c r="I61" s="148"/>
      <c r="J61" s="148"/>
      <c r="K61" s="326"/>
      <c r="L61" s="326"/>
      <c r="M61" s="326"/>
      <c r="N61" s="326"/>
      <c r="O61" s="148"/>
      <c r="P61" s="148"/>
    </row>
    <row r="62" spans="1:16" ht="31.5" customHeight="1">
      <c r="A62" s="108">
        <v>3.13</v>
      </c>
      <c r="B62" s="148" t="s">
        <v>27508</v>
      </c>
      <c r="C62" s="591" t="s">
        <v>27538</v>
      </c>
      <c r="D62" s="591"/>
      <c r="E62" s="591"/>
      <c r="F62" s="591"/>
      <c r="G62" s="591"/>
      <c r="H62" s="591"/>
      <c r="I62" s="591"/>
      <c r="J62" s="591"/>
      <c r="K62" s="591"/>
      <c r="L62" s="591"/>
      <c r="M62" s="591"/>
      <c r="N62" s="591"/>
      <c r="O62" s="148" t="s">
        <v>9</v>
      </c>
      <c r="P62" s="323">
        <f>L64</f>
        <v>125.40999999999998</v>
      </c>
    </row>
    <row r="63" spans="1:16" ht="12" customHeight="1">
      <c r="A63" s="148"/>
      <c r="B63" s="148"/>
      <c r="C63" s="148"/>
      <c r="D63" s="148"/>
      <c r="E63" s="148"/>
      <c r="F63" s="148"/>
      <c r="G63" s="148"/>
      <c r="H63" s="148"/>
      <c r="I63" s="148"/>
      <c r="J63" s="148"/>
      <c r="K63" s="326"/>
      <c r="L63" s="326"/>
      <c r="M63" s="326"/>
      <c r="N63" s="326"/>
      <c r="O63" s="148"/>
      <c r="P63" s="148"/>
    </row>
    <row r="64" spans="1:16" ht="12" customHeight="1">
      <c r="A64" s="148"/>
      <c r="B64" s="148"/>
      <c r="C64" s="589" t="s">
        <v>27537</v>
      </c>
      <c r="D64" s="589"/>
      <c r="E64" s="589"/>
      <c r="F64" s="589"/>
      <c r="G64" s="589"/>
      <c r="H64" s="589"/>
      <c r="I64" s="589"/>
      <c r="J64" s="329"/>
      <c r="K64" s="326" t="s">
        <v>95</v>
      </c>
      <c r="L64" s="323">
        <f>L56+L60</f>
        <v>125.40999999999998</v>
      </c>
      <c r="M64" s="326"/>
      <c r="N64" s="326"/>
      <c r="O64" s="148"/>
      <c r="P64" s="148"/>
    </row>
    <row r="65" spans="1:16" ht="12" customHeight="1">
      <c r="A65" s="148"/>
      <c r="B65" s="148"/>
      <c r="C65" s="148"/>
      <c r="D65" s="148"/>
      <c r="E65" s="148"/>
      <c r="F65" s="148"/>
      <c r="G65" s="148"/>
      <c r="H65" s="148"/>
      <c r="I65" s="148"/>
      <c r="J65" s="148"/>
      <c r="K65" s="326"/>
      <c r="L65" s="326"/>
      <c r="M65" s="326"/>
      <c r="N65" s="326"/>
      <c r="O65" s="148"/>
      <c r="P65" s="148"/>
    </row>
    <row r="66" spans="1:16" ht="31.5" customHeight="1">
      <c r="A66" s="108">
        <v>3.14</v>
      </c>
      <c r="B66" s="148" t="s">
        <v>63</v>
      </c>
      <c r="C66" s="613" t="s">
        <v>27511</v>
      </c>
      <c r="D66" s="613"/>
      <c r="E66" s="613"/>
      <c r="F66" s="613"/>
      <c r="G66" s="613"/>
      <c r="H66" s="613"/>
      <c r="I66" s="613"/>
      <c r="J66" s="613"/>
      <c r="K66" s="613"/>
      <c r="L66" s="613"/>
      <c r="M66" s="613"/>
      <c r="N66" s="613"/>
      <c r="O66" s="148" t="s">
        <v>15</v>
      </c>
      <c r="P66" s="148">
        <f>L68</f>
        <v>11.52</v>
      </c>
    </row>
    <row r="67" spans="1:16" ht="12.75" customHeight="1">
      <c r="A67" s="148"/>
      <c r="B67" s="148"/>
      <c r="C67" s="148"/>
      <c r="D67" s="148"/>
      <c r="E67" s="148"/>
      <c r="F67" s="148"/>
      <c r="G67" s="148"/>
      <c r="H67" s="148"/>
      <c r="I67" s="148"/>
      <c r="J67" s="148"/>
      <c r="K67" s="326"/>
      <c r="L67" s="326"/>
      <c r="M67" s="326"/>
      <c r="N67" s="326"/>
      <c r="O67" s="148"/>
      <c r="P67" s="148"/>
    </row>
    <row r="68" spans="1:16" ht="12.75" customHeight="1">
      <c r="A68" s="148"/>
      <c r="B68" s="148"/>
      <c r="C68" s="330"/>
      <c r="D68" s="148" t="s">
        <v>27539</v>
      </c>
      <c r="E68" s="330"/>
      <c r="F68" s="148" t="s">
        <v>27540</v>
      </c>
      <c r="G68" s="330"/>
      <c r="H68" s="148"/>
      <c r="I68" s="330"/>
      <c r="J68" s="329"/>
      <c r="K68" s="326" t="s">
        <v>95</v>
      </c>
      <c r="L68" s="148">
        <f>3*(4*1.2*0.8)</f>
        <v>11.52</v>
      </c>
      <c r="M68" s="326"/>
      <c r="N68" s="326"/>
      <c r="O68" s="148"/>
      <c r="P68" s="148"/>
    </row>
    <row r="69" spans="1:16" ht="12.75" customHeight="1">
      <c r="A69" s="148"/>
      <c r="B69" s="148"/>
      <c r="C69" s="330"/>
      <c r="D69" s="148"/>
      <c r="E69" s="330"/>
      <c r="F69" s="148"/>
      <c r="G69" s="330"/>
      <c r="H69" s="148"/>
      <c r="I69" s="330"/>
      <c r="J69" s="329"/>
      <c r="K69" s="326"/>
      <c r="L69" s="148"/>
      <c r="M69" s="326"/>
      <c r="N69" s="326"/>
      <c r="O69" s="148"/>
      <c r="P69" s="148"/>
    </row>
    <row r="70" spans="1:16" ht="25.5" customHeight="1">
      <c r="A70" s="108">
        <v>3.15</v>
      </c>
      <c r="B70" s="148" t="s">
        <v>64</v>
      </c>
      <c r="C70" s="591" t="s">
        <v>117</v>
      </c>
      <c r="D70" s="591"/>
      <c r="E70" s="591"/>
      <c r="F70" s="591"/>
      <c r="G70" s="591"/>
      <c r="H70" s="591"/>
      <c r="I70" s="591"/>
      <c r="J70" s="591"/>
      <c r="K70" s="591"/>
      <c r="L70" s="591"/>
      <c r="M70" s="591"/>
      <c r="N70" s="591"/>
      <c r="O70" s="148" t="s">
        <v>15</v>
      </c>
      <c r="P70" s="148">
        <f>L72</f>
        <v>23.04</v>
      </c>
    </row>
    <row r="71" spans="1:16" ht="12" customHeight="1">
      <c r="A71" s="148"/>
      <c r="B71" s="148"/>
      <c r="C71" s="148"/>
      <c r="D71" s="148"/>
      <c r="E71" s="148"/>
      <c r="F71" s="148"/>
      <c r="G71" s="148"/>
      <c r="H71" s="148"/>
      <c r="I71" s="148"/>
      <c r="J71" s="148"/>
      <c r="K71" s="326"/>
      <c r="L71" s="326"/>
      <c r="M71" s="326"/>
      <c r="N71" s="326"/>
      <c r="O71" s="148"/>
      <c r="P71" s="148"/>
    </row>
    <row r="72" spans="1:16" ht="12" customHeight="1">
      <c r="A72" s="148"/>
      <c r="B72" s="148"/>
      <c r="C72" s="148"/>
      <c r="D72" s="148" t="s">
        <v>27539</v>
      </c>
      <c r="E72" s="330"/>
      <c r="F72" s="148" t="s">
        <v>27540</v>
      </c>
      <c r="G72" s="148"/>
      <c r="H72" s="148"/>
      <c r="I72" s="148"/>
      <c r="J72" s="329"/>
      <c r="K72" s="326" t="s">
        <v>95</v>
      </c>
      <c r="L72" s="148">
        <f>3*(1.2*0.8*2*4)</f>
        <v>23.04</v>
      </c>
      <c r="M72" s="326"/>
      <c r="N72" s="326"/>
      <c r="O72" s="148"/>
      <c r="P72" s="148"/>
    </row>
    <row r="73" spans="1:16" ht="12" customHeight="1">
      <c r="A73" s="148"/>
      <c r="B73" s="148"/>
      <c r="C73" s="148"/>
      <c r="D73" s="148"/>
      <c r="E73" s="148"/>
      <c r="F73" s="148"/>
      <c r="G73" s="148"/>
      <c r="H73" s="148"/>
      <c r="I73" s="148"/>
      <c r="J73" s="148"/>
      <c r="K73" s="326"/>
      <c r="L73" s="326"/>
      <c r="M73" s="326"/>
      <c r="N73" s="326"/>
      <c r="O73" s="148"/>
      <c r="P73" s="148"/>
    </row>
    <row r="74" spans="1:16" ht="30.75" customHeight="1">
      <c r="A74" s="108">
        <v>3.16</v>
      </c>
      <c r="B74" s="148" t="s">
        <v>27512</v>
      </c>
      <c r="C74" s="591" t="s">
        <v>27513</v>
      </c>
      <c r="D74" s="591"/>
      <c r="E74" s="591"/>
      <c r="F74" s="591"/>
      <c r="G74" s="591"/>
      <c r="H74" s="591"/>
      <c r="I74" s="591"/>
      <c r="J74" s="591"/>
      <c r="K74" s="591"/>
      <c r="L74" s="591"/>
      <c r="M74" s="591"/>
      <c r="N74" s="591"/>
      <c r="O74" s="148" t="s">
        <v>15</v>
      </c>
      <c r="P74" s="323">
        <f>L76</f>
        <v>30.295000000000005</v>
      </c>
    </row>
    <row r="75" spans="1:16" ht="12" customHeight="1">
      <c r="A75" s="148"/>
      <c r="B75" s="148"/>
      <c r="C75" s="148"/>
      <c r="D75" s="148"/>
      <c r="E75" s="148"/>
      <c r="F75" s="148"/>
      <c r="G75" s="148"/>
      <c r="H75" s="148"/>
      <c r="I75" s="148"/>
      <c r="J75" s="148"/>
      <c r="K75" s="326"/>
      <c r="L75" s="326"/>
      <c r="M75" s="326"/>
      <c r="N75" s="326"/>
      <c r="O75" s="148"/>
      <c r="P75" s="148"/>
    </row>
    <row r="76" spans="1:16" ht="12" customHeight="1">
      <c r="A76" s="148"/>
      <c r="B76" s="148"/>
      <c r="C76" s="589" t="s">
        <v>27541</v>
      </c>
      <c r="D76" s="589"/>
      <c r="E76" s="589"/>
      <c r="F76" s="589"/>
      <c r="G76" s="148"/>
      <c r="H76" s="323"/>
      <c r="I76" s="148"/>
      <c r="J76" s="329"/>
      <c r="K76" s="326" t="s">
        <v>95</v>
      </c>
      <c r="L76" s="323">
        <f>(3.6+3.3+3.2+2.6+2.9+3+4.1+3.9+4+2.6+3+2.7+2.6)*(0.3+0.3+0.13)</f>
        <v>30.295000000000005</v>
      </c>
      <c r="M76" s="326"/>
      <c r="N76" s="326"/>
      <c r="O76" s="148"/>
      <c r="P76" s="148"/>
    </row>
    <row r="77" spans="1:16" ht="12" customHeight="1">
      <c r="A77" s="148"/>
      <c r="B77" s="148"/>
      <c r="C77" s="148"/>
      <c r="D77" s="148"/>
      <c r="E77" s="148"/>
      <c r="F77" s="148"/>
      <c r="G77" s="148"/>
      <c r="H77" s="148"/>
      <c r="I77" s="148"/>
      <c r="J77" s="148"/>
      <c r="K77" s="326"/>
      <c r="L77" s="326"/>
      <c r="M77" s="326"/>
      <c r="N77" s="326"/>
      <c r="O77" s="148"/>
      <c r="P77" s="148"/>
    </row>
    <row r="78" spans="1:16" ht="31.5" customHeight="1">
      <c r="A78" s="108">
        <v>3.17</v>
      </c>
      <c r="B78" s="148" t="s">
        <v>27478</v>
      </c>
      <c r="C78" s="591" t="s">
        <v>27477</v>
      </c>
      <c r="D78" s="591"/>
      <c r="E78" s="591"/>
      <c r="F78" s="591"/>
      <c r="G78" s="591"/>
      <c r="H78" s="591"/>
      <c r="I78" s="591"/>
      <c r="J78" s="591"/>
      <c r="K78" s="591"/>
      <c r="L78" s="591"/>
      <c r="M78" s="591"/>
      <c r="N78" s="591"/>
      <c r="O78" s="148" t="s">
        <v>148</v>
      </c>
      <c r="P78" s="323">
        <f>L80</f>
        <v>47</v>
      </c>
    </row>
    <row r="79" spans="1:16" ht="12" customHeight="1">
      <c r="A79" s="148"/>
      <c r="B79" s="148"/>
      <c r="C79" s="148"/>
      <c r="D79" s="148"/>
      <c r="E79" s="148"/>
      <c r="F79" s="148"/>
      <c r="G79" s="148"/>
      <c r="H79" s="148"/>
      <c r="I79" s="148"/>
      <c r="J79" s="148"/>
      <c r="K79" s="326"/>
      <c r="L79" s="326"/>
      <c r="M79" s="326"/>
      <c r="N79" s="326"/>
      <c r="O79" s="148"/>
      <c r="P79" s="148"/>
    </row>
    <row r="80" spans="1:16" ht="12" customHeight="1">
      <c r="A80" s="148"/>
      <c r="B80" s="148"/>
      <c r="C80" s="330" t="s">
        <v>27542</v>
      </c>
      <c r="D80" s="330"/>
      <c r="E80" s="148" t="s">
        <v>95</v>
      </c>
      <c r="F80" s="148">
        <f>(3.6+3.3+3.2+2.6+2.9+3+4.1+3.9+4+2.6+3+2.7+2.6)</f>
        <v>41.500000000000007</v>
      </c>
      <c r="G80" s="148" t="s">
        <v>111</v>
      </c>
      <c r="H80" s="332">
        <v>0.9</v>
      </c>
      <c r="I80" s="330"/>
      <c r="J80" s="148"/>
      <c r="K80" s="326" t="s">
        <v>95</v>
      </c>
      <c r="L80" s="323">
        <f>ROUNDUP(F80/0.9,0)</f>
        <v>47</v>
      </c>
      <c r="M80" s="326"/>
      <c r="N80" s="326"/>
      <c r="O80" s="148"/>
      <c r="P80" s="148"/>
    </row>
    <row r="81" spans="1:16" ht="12" customHeight="1">
      <c r="A81" s="148"/>
      <c r="B81" s="148"/>
      <c r="C81" s="148"/>
      <c r="D81" s="148"/>
      <c r="E81" s="148"/>
      <c r="F81" s="148"/>
      <c r="G81" s="148"/>
      <c r="H81" s="148"/>
      <c r="I81" s="148"/>
      <c r="J81" s="148"/>
      <c r="K81" s="326"/>
      <c r="L81" s="326"/>
      <c r="M81" s="326"/>
      <c r="N81" s="326"/>
      <c r="O81" s="148"/>
      <c r="P81" s="148"/>
    </row>
    <row r="82" spans="1:16" ht="48" customHeight="1">
      <c r="A82" s="108">
        <v>3.18</v>
      </c>
      <c r="B82" s="148" t="s">
        <v>8347</v>
      </c>
      <c r="C82" s="591" t="s">
        <v>74</v>
      </c>
      <c r="D82" s="591"/>
      <c r="E82" s="591"/>
      <c r="F82" s="591"/>
      <c r="G82" s="591"/>
      <c r="H82" s="591"/>
      <c r="I82" s="591"/>
      <c r="J82" s="591"/>
      <c r="K82" s="591"/>
      <c r="L82" s="591"/>
      <c r="M82" s="591"/>
      <c r="N82" s="591"/>
      <c r="O82" s="148" t="s">
        <v>15</v>
      </c>
      <c r="P82" s="323">
        <f>L84</f>
        <v>283.5</v>
      </c>
    </row>
    <row r="83" spans="1:16" ht="12" customHeight="1">
      <c r="A83" s="148"/>
      <c r="B83" s="148"/>
      <c r="C83" s="148"/>
      <c r="D83" s="148"/>
      <c r="E83" s="148"/>
      <c r="F83" s="148"/>
      <c r="G83" s="148"/>
      <c r="H83" s="148"/>
      <c r="I83" s="148"/>
      <c r="J83" s="148"/>
      <c r="K83" s="326"/>
      <c r="L83" s="326"/>
      <c r="M83" s="326"/>
      <c r="N83" s="326"/>
      <c r="O83" s="148"/>
      <c r="P83" s="148"/>
    </row>
    <row r="84" spans="1:16" ht="12" customHeight="1">
      <c r="A84" s="148"/>
      <c r="B84" s="148"/>
      <c r="C84" s="330" t="s">
        <v>27542</v>
      </c>
      <c r="D84" s="330"/>
      <c r="E84" s="327"/>
      <c r="F84" s="327"/>
      <c r="G84" s="148"/>
      <c r="H84" s="148"/>
      <c r="I84" s="148"/>
      <c r="J84"/>
      <c r="K84" s="326" t="s">
        <v>95</v>
      </c>
      <c r="L84" s="323">
        <v>283.5</v>
      </c>
      <c r="M84" s="326"/>
      <c r="N84" s="326"/>
      <c r="O84" s="148"/>
      <c r="P84" s="148"/>
    </row>
    <row r="85" spans="1:16" ht="12" customHeight="1">
      <c r="A85" s="148"/>
      <c r="B85" s="148"/>
      <c r="C85" s="148"/>
      <c r="D85" s="148"/>
      <c r="E85" s="148"/>
      <c r="F85" s="148"/>
      <c r="G85" s="148"/>
      <c r="H85" s="148"/>
      <c r="I85" s="148"/>
      <c r="J85" s="148"/>
      <c r="K85" s="326"/>
      <c r="L85" s="326"/>
      <c r="M85" s="326"/>
      <c r="N85" s="326"/>
      <c r="O85" s="148"/>
      <c r="P85" s="148"/>
    </row>
    <row r="86" spans="1:16" ht="48" customHeight="1">
      <c r="A86" s="108">
        <v>3.19</v>
      </c>
      <c r="B86" s="148" t="s">
        <v>8355</v>
      </c>
      <c r="C86" s="591" t="s">
        <v>76</v>
      </c>
      <c r="D86" s="591"/>
      <c r="E86" s="591"/>
      <c r="F86" s="591"/>
      <c r="G86" s="591"/>
      <c r="H86" s="591"/>
      <c r="I86" s="591"/>
      <c r="J86" s="591"/>
      <c r="K86" s="591"/>
      <c r="L86" s="591"/>
      <c r="M86" s="591"/>
      <c r="N86" s="591"/>
      <c r="O86" s="148" t="s">
        <v>15</v>
      </c>
      <c r="P86" s="148">
        <f>L88</f>
        <v>86.06</v>
      </c>
    </row>
    <row r="87" spans="1:16" ht="12" customHeight="1">
      <c r="A87" s="148"/>
      <c r="B87" s="148"/>
      <c r="C87" s="148"/>
      <c r="D87" s="148"/>
      <c r="E87" s="148"/>
      <c r="F87" s="148"/>
      <c r="G87" s="148"/>
      <c r="H87" s="148"/>
      <c r="I87" s="148"/>
      <c r="J87" s="148"/>
      <c r="K87" s="326"/>
      <c r="L87" s="326"/>
      <c r="M87" s="326"/>
      <c r="N87" s="326"/>
      <c r="O87" s="148"/>
      <c r="P87" s="148"/>
    </row>
    <row r="88" spans="1:16" ht="18.75" customHeight="1">
      <c r="A88" s="148"/>
      <c r="B88" s="148"/>
      <c r="C88" s="330" t="s">
        <v>27542</v>
      </c>
      <c r="D88" s="330"/>
      <c r="E88" s="148"/>
      <c r="F88" s="148"/>
      <c r="G88" s="148"/>
      <c r="H88" s="148"/>
      <c r="I88" s="148"/>
      <c r="J88"/>
      <c r="K88" s="326" t="s">
        <v>95</v>
      </c>
      <c r="L88" s="148">
        <v>86.06</v>
      </c>
      <c r="M88" s="326"/>
      <c r="N88" s="326"/>
      <c r="O88" s="148"/>
      <c r="P88" s="148"/>
    </row>
    <row r="89" spans="1:16" ht="12" customHeight="1">
      <c r="A89" s="148"/>
      <c r="B89" s="148"/>
      <c r="C89" s="330"/>
      <c r="D89" s="330"/>
      <c r="E89" s="148"/>
      <c r="F89" s="148"/>
      <c r="G89" s="148"/>
      <c r="H89" s="148"/>
      <c r="I89" s="148"/>
      <c r="J89"/>
      <c r="K89" s="326"/>
      <c r="L89" s="148"/>
      <c r="M89" s="326"/>
      <c r="N89" s="326"/>
      <c r="O89" s="148"/>
      <c r="P89" s="148"/>
    </row>
    <row r="90" spans="1:16" ht="53.25" customHeight="1">
      <c r="A90" s="108">
        <v>3.2</v>
      </c>
      <c r="B90" s="148" t="s">
        <v>8149</v>
      </c>
      <c r="C90" s="591" t="s">
        <v>28063</v>
      </c>
      <c r="D90" s="591"/>
      <c r="E90" s="591"/>
      <c r="F90" s="591"/>
      <c r="G90" s="591"/>
      <c r="H90" s="591"/>
      <c r="I90" s="591"/>
      <c r="J90" s="591"/>
      <c r="K90" s="591"/>
      <c r="L90" s="591"/>
      <c r="M90" s="591"/>
      <c r="N90" s="591"/>
      <c r="O90" s="148" t="s">
        <v>36</v>
      </c>
      <c r="P90" s="323">
        <f>L92</f>
        <v>29.564800000000002</v>
      </c>
    </row>
    <row r="91" spans="1:16" ht="12" customHeight="1">
      <c r="A91" s="148"/>
      <c r="B91" s="148"/>
      <c r="C91" s="148"/>
      <c r="D91" s="148"/>
      <c r="E91" s="148"/>
      <c r="F91" s="148"/>
      <c r="G91" s="148"/>
      <c r="H91" s="148"/>
      <c r="I91" s="148"/>
      <c r="J91" s="148"/>
      <c r="K91" s="326"/>
      <c r="L91" s="326"/>
      <c r="M91" s="326"/>
      <c r="N91" s="326"/>
      <c r="O91" s="148"/>
      <c r="P91" s="148"/>
    </row>
    <row r="92" spans="1:16" ht="20.25" customHeight="1">
      <c r="A92" s="148"/>
      <c r="B92" s="148"/>
      <c r="C92" s="330" t="s">
        <v>28064</v>
      </c>
      <c r="D92" s="330"/>
      <c r="E92" s="148" t="s">
        <v>95</v>
      </c>
      <c r="F92" s="323">
        <f>P82+P86</f>
        <v>369.56</v>
      </c>
      <c r="G92" s="148" t="s">
        <v>94</v>
      </c>
      <c r="H92" s="148">
        <v>0.08</v>
      </c>
      <c r="I92" s="148"/>
      <c r="J92"/>
      <c r="K92" s="326" t="s">
        <v>95</v>
      </c>
      <c r="L92" s="323">
        <f>F92*H92</f>
        <v>29.564800000000002</v>
      </c>
      <c r="M92" s="326"/>
      <c r="N92" s="326"/>
      <c r="O92" s="148"/>
      <c r="P92" s="148"/>
    </row>
    <row r="93" spans="1:16" ht="12" customHeight="1">
      <c r="A93" s="148"/>
      <c r="B93" s="148"/>
      <c r="C93" s="330"/>
      <c r="D93" s="330"/>
      <c r="E93" s="148"/>
      <c r="F93" s="148"/>
      <c r="G93" s="148"/>
      <c r="H93" s="148"/>
      <c r="I93" s="148"/>
      <c r="J93"/>
      <c r="K93" s="326"/>
      <c r="L93" s="148"/>
      <c r="M93" s="326"/>
      <c r="N93" s="326"/>
      <c r="O93" s="148"/>
      <c r="P93" s="148"/>
    </row>
    <row r="94" spans="1:16" ht="12" customHeight="1">
      <c r="A94" s="148"/>
      <c r="B94" s="148"/>
      <c r="C94" s="330"/>
      <c r="D94" s="330"/>
      <c r="E94" s="148"/>
      <c r="F94" s="148"/>
      <c r="G94" s="148"/>
      <c r="H94" s="148"/>
      <c r="I94" s="148"/>
      <c r="J94" s="148"/>
      <c r="K94" s="326"/>
      <c r="L94" s="326"/>
      <c r="M94" s="326"/>
      <c r="N94" s="326"/>
      <c r="O94" s="148"/>
      <c r="P94" s="148"/>
    </row>
    <row r="95" spans="1:16" ht="48" customHeight="1">
      <c r="A95" s="165">
        <v>3.21</v>
      </c>
      <c r="B95" s="148" t="s">
        <v>135</v>
      </c>
      <c r="C95" s="591" t="s">
        <v>143</v>
      </c>
      <c r="D95" s="591"/>
      <c r="E95" s="591"/>
      <c r="F95" s="591"/>
      <c r="G95" s="591"/>
      <c r="H95" s="591"/>
      <c r="I95" s="591"/>
      <c r="J95" s="591"/>
      <c r="K95" s="591"/>
      <c r="L95" s="591"/>
      <c r="M95" s="591"/>
      <c r="N95" s="591"/>
      <c r="O95" s="148" t="s">
        <v>9</v>
      </c>
      <c r="P95" s="323">
        <f>L97</f>
        <v>10</v>
      </c>
    </row>
    <row r="96" spans="1:16" ht="12" customHeight="1">
      <c r="A96" s="148"/>
      <c r="B96" s="148"/>
      <c r="C96" s="330"/>
      <c r="D96" s="330"/>
      <c r="E96" s="148"/>
      <c r="F96" s="148"/>
      <c r="G96" s="148"/>
      <c r="H96" s="148"/>
      <c r="I96" s="148"/>
      <c r="J96" s="148"/>
      <c r="K96" s="326"/>
      <c r="L96" s="326"/>
      <c r="M96" s="326"/>
      <c r="N96" s="326"/>
      <c r="O96" s="148"/>
      <c r="P96" s="148"/>
    </row>
    <row r="97" spans="1:16" ht="12" customHeight="1">
      <c r="A97" s="148"/>
      <c r="B97" s="148"/>
      <c r="C97" s="330" t="s">
        <v>27542</v>
      </c>
      <c r="D97" s="330"/>
      <c r="E97" s="148"/>
      <c r="F97" s="148"/>
      <c r="G97" s="148"/>
      <c r="H97" s="148"/>
      <c r="I97" s="148"/>
      <c r="J97"/>
      <c r="K97" s="326" t="s">
        <v>95</v>
      </c>
      <c r="L97" s="323">
        <v>10</v>
      </c>
      <c r="M97" s="326"/>
      <c r="N97" s="326"/>
      <c r="O97" s="148"/>
      <c r="P97" s="148"/>
    </row>
    <row r="98" spans="1:16" ht="12" customHeight="1">
      <c r="A98" s="148"/>
      <c r="B98" s="148"/>
      <c r="C98" s="330"/>
      <c r="D98" s="330"/>
      <c r="E98" s="148"/>
      <c r="F98" s="148"/>
      <c r="G98" s="148"/>
      <c r="H98" s="148"/>
      <c r="I98" s="148"/>
      <c r="J98" s="148"/>
      <c r="K98" s="326"/>
      <c r="L98" s="326"/>
      <c r="M98" s="326"/>
      <c r="N98" s="326"/>
      <c r="O98" s="148"/>
      <c r="P98" s="148"/>
    </row>
    <row r="99" spans="1:16" ht="31.5" customHeight="1">
      <c r="A99" s="108">
        <v>3.22</v>
      </c>
      <c r="B99" s="148" t="s">
        <v>79</v>
      </c>
      <c r="C99" s="589" t="s">
        <v>80</v>
      </c>
      <c r="D99" s="589"/>
      <c r="E99" s="589"/>
      <c r="F99" s="589"/>
      <c r="G99" s="589"/>
      <c r="H99" s="589"/>
      <c r="I99" s="589"/>
      <c r="J99" s="589"/>
      <c r="K99" s="589"/>
      <c r="L99" s="589"/>
      <c r="M99" s="589"/>
      <c r="N99" s="589"/>
      <c r="O99" s="148" t="s">
        <v>9</v>
      </c>
      <c r="P99" s="323">
        <f>L101</f>
        <v>27.1</v>
      </c>
    </row>
    <row r="100" spans="1:16" ht="12" customHeight="1">
      <c r="A100" s="108"/>
      <c r="B100" s="148"/>
      <c r="C100" s="326"/>
      <c r="D100" s="326"/>
      <c r="E100" s="326"/>
      <c r="F100" s="326"/>
      <c r="G100" s="326"/>
      <c r="H100" s="326"/>
      <c r="I100" s="326"/>
      <c r="J100" s="326"/>
      <c r="K100" s="326"/>
      <c r="L100" s="326"/>
      <c r="M100" s="326"/>
      <c r="N100" s="326"/>
      <c r="O100" s="148"/>
      <c r="P100" s="148"/>
    </row>
    <row r="101" spans="1:16" ht="12" customHeight="1">
      <c r="A101" s="108"/>
      <c r="B101" s="148"/>
      <c r="C101" s="330" t="s">
        <v>27542</v>
      </c>
      <c r="D101" s="330"/>
      <c r="E101" s="326"/>
      <c r="F101" s="326"/>
      <c r="G101" s="326"/>
      <c r="H101" s="326"/>
      <c r="I101" s="326"/>
      <c r="J101"/>
      <c r="K101" s="326" t="s">
        <v>95</v>
      </c>
      <c r="L101" s="323">
        <v>27.1</v>
      </c>
      <c r="M101" s="326"/>
      <c r="N101" s="326"/>
      <c r="O101" s="148"/>
      <c r="P101" s="148"/>
    </row>
    <row r="102" spans="1:16" ht="12" customHeight="1">
      <c r="A102" s="108"/>
      <c r="B102" s="148"/>
      <c r="C102" s="326"/>
      <c r="D102" s="326"/>
      <c r="E102" s="326"/>
      <c r="F102" s="326"/>
      <c r="G102" s="326"/>
      <c r="H102" s="326"/>
      <c r="I102" s="326"/>
      <c r="J102" s="326"/>
      <c r="K102" s="326"/>
      <c r="L102" s="326"/>
      <c r="M102" s="326"/>
      <c r="N102" s="326"/>
      <c r="O102" s="148"/>
      <c r="P102" s="148"/>
    </row>
    <row r="103" spans="1:16" ht="34.5" customHeight="1">
      <c r="A103" s="108">
        <v>3.23</v>
      </c>
      <c r="B103" s="148" t="s">
        <v>27668</v>
      </c>
      <c r="C103" s="591" t="s">
        <v>27669</v>
      </c>
      <c r="D103" s="591"/>
      <c r="E103" s="591"/>
      <c r="F103" s="591"/>
      <c r="G103" s="591"/>
      <c r="H103" s="591"/>
      <c r="I103" s="591"/>
      <c r="J103" s="591"/>
      <c r="K103" s="591"/>
      <c r="L103" s="591"/>
      <c r="M103" s="591"/>
      <c r="N103" s="591"/>
      <c r="O103" s="148" t="s">
        <v>148</v>
      </c>
      <c r="P103" s="148">
        <f>L105</f>
        <v>3</v>
      </c>
    </row>
    <row r="104" spans="1:16" ht="15" customHeight="1">
      <c r="A104" s="108"/>
      <c r="B104" s="148"/>
      <c r="C104" s="326"/>
      <c r="D104" s="326"/>
      <c r="E104" s="326"/>
      <c r="F104" s="326"/>
      <c r="G104" s="326"/>
      <c r="H104" s="326"/>
      <c r="I104" s="326"/>
      <c r="J104" s="326"/>
      <c r="K104" s="326"/>
      <c r="L104" s="326"/>
      <c r="M104" s="326"/>
      <c r="N104" s="326"/>
      <c r="O104" s="148"/>
      <c r="P104" s="148"/>
    </row>
    <row r="105" spans="1:16" ht="12" customHeight="1">
      <c r="A105" s="108"/>
      <c r="B105" s="148"/>
      <c r="C105" s="326" t="s">
        <v>27543</v>
      </c>
      <c r="D105" s="326"/>
      <c r="E105" s="326"/>
      <c r="F105" s="326"/>
      <c r="G105" s="326"/>
      <c r="H105" s="326"/>
      <c r="I105" s="326"/>
      <c r="J105"/>
      <c r="K105" s="326" t="s">
        <v>95</v>
      </c>
      <c r="L105" s="148">
        <v>3</v>
      </c>
      <c r="M105" s="326"/>
      <c r="N105" s="326"/>
      <c r="O105" s="148"/>
      <c r="P105" s="148"/>
    </row>
    <row r="106" spans="1:16" ht="12" customHeight="1">
      <c r="A106" s="108"/>
      <c r="B106" s="148"/>
      <c r="C106" s="326"/>
      <c r="D106" s="326"/>
      <c r="E106" s="326"/>
      <c r="F106" s="326"/>
      <c r="G106" s="326"/>
      <c r="H106" s="326"/>
      <c r="I106" s="326"/>
      <c r="J106" s="148"/>
      <c r="K106" s="326"/>
      <c r="L106" s="326"/>
      <c r="M106" s="326"/>
      <c r="N106" s="326"/>
      <c r="O106" s="148"/>
      <c r="P106" s="148"/>
    </row>
    <row r="107" spans="1:16" ht="31.5" customHeight="1">
      <c r="A107" s="108">
        <v>3.24</v>
      </c>
      <c r="B107" s="148" t="s">
        <v>84</v>
      </c>
      <c r="C107" s="591" t="s">
        <v>118</v>
      </c>
      <c r="D107" s="591"/>
      <c r="E107" s="591"/>
      <c r="F107" s="591"/>
      <c r="G107" s="591"/>
      <c r="H107" s="591"/>
      <c r="I107" s="591"/>
      <c r="J107" s="591"/>
      <c r="K107" s="591"/>
      <c r="L107" s="591"/>
      <c r="M107" s="591"/>
      <c r="N107" s="591"/>
      <c r="O107" s="148" t="s">
        <v>148</v>
      </c>
      <c r="P107" s="148">
        <f>L109</f>
        <v>2</v>
      </c>
    </row>
    <row r="108" spans="1:16" ht="12" customHeight="1">
      <c r="A108" s="108"/>
      <c r="B108" s="148"/>
      <c r="C108" s="326"/>
      <c r="D108" s="326"/>
      <c r="E108" s="326"/>
      <c r="F108" s="326"/>
      <c r="G108" s="326"/>
      <c r="H108" s="326"/>
      <c r="I108" s="326"/>
      <c r="J108" s="148"/>
      <c r="K108" s="326"/>
      <c r="L108" s="326"/>
      <c r="M108" s="326"/>
      <c r="N108" s="326"/>
      <c r="O108" s="148"/>
      <c r="P108" s="148"/>
    </row>
    <row r="109" spans="1:16" ht="12" customHeight="1">
      <c r="A109" s="108"/>
      <c r="B109" s="148"/>
      <c r="C109" s="326" t="s">
        <v>27543</v>
      </c>
      <c r="D109" s="326"/>
      <c r="E109" s="326"/>
      <c r="F109" s="326"/>
      <c r="G109" s="326"/>
      <c r="H109" s="326"/>
      <c r="I109" s="326"/>
      <c r="J109"/>
      <c r="K109" s="326" t="s">
        <v>95</v>
      </c>
      <c r="L109" s="148">
        <v>2</v>
      </c>
      <c r="M109" s="326"/>
      <c r="N109" s="326"/>
      <c r="O109" s="148"/>
      <c r="P109" s="148"/>
    </row>
    <row r="110" spans="1:16" ht="12" customHeight="1">
      <c r="A110" s="108"/>
      <c r="B110" s="148"/>
      <c r="C110" s="326"/>
      <c r="D110" s="326"/>
      <c r="E110" s="326"/>
      <c r="F110" s="326"/>
      <c r="G110" s="326"/>
      <c r="H110" s="326"/>
      <c r="I110" s="326"/>
      <c r="J110" s="148"/>
      <c r="K110" s="326"/>
      <c r="L110" s="326"/>
      <c r="M110" s="326"/>
      <c r="N110" s="326"/>
      <c r="O110" s="148"/>
      <c r="P110" s="148"/>
    </row>
    <row r="111" spans="1:16" ht="70.5" customHeight="1">
      <c r="A111" s="108">
        <v>3.25</v>
      </c>
      <c r="B111" s="148" t="s">
        <v>27515</v>
      </c>
      <c r="C111" s="591" t="s">
        <v>27516</v>
      </c>
      <c r="D111" s="591"/>
      <c r="E111" s="591"/>
      <c r="F111" s="591"/>
      <c r="G111" s="591"/>
      <c r="H111" s="591"/>
      <c r="I111" s="591"/>
      <c r="J111" s="591"/>
      <c r="K111" s="591"/>
      <c r="L111" s="591"/>
      <c r="M111" s="591"/>
      <c r="N111" s="591"/>
      <c r="O111" s="148" t="s">
        <v>148</v>
      </c>
      <c r="P111" s="148">
        <f>L113</f>
        <v>2</v>
      </c>
    </row>
    <row r="112" spans="1:16" ht="12" customHeight="1">
      <c r="A112" s="108"/>
      <c r="B112" s="148"/>
      <c r="C112" s="326"/>
      <c r="D112" s="326"/>
      <c r="E112" s="326"/>
      <c r="F112" s="326"/>
      <c r="G112" s="326"/>
      <c r="H112" s="326"/>
      <c r="I112" s="326"/>
      <c r="J112" s="148"/>
      <c r="K112" s="326"/>
      <c r="L112" s="326"/>
      <c r="M112" s="326"/>
      <c r="N112" s="326"/>
      <c r="O112" s="148"/>
      <c r="P112" s="148"/>
    </row>
    <row r="113" spans="1:16" ht="12" customHeight="1">
      <c r="A113" s="108"/>
      <c r="B113" s="148"/>
      <c r="C113" s="326" t="s">
        <v>27543</v>
      </c>
      <c r="D113" s="326"/>
      <c r="E113" s="326"/>
      <c r="F113" s="326"/>
      <c r="G113" s="326"/>
      <c r="H113" s="326"/>
      <c r="I113" s="326"/>
      <c r="J113"/>
      <c r="K113" s="326" t="s">
        <v>95</v>
      </c>
      <c r="L113" s="148">
        <v>2</v>
      </c>
      <c r="M113" s="326"/>
      <c r="N113" s="326"/>
      <c r="O113" s="148"/>
      <c r="P113" s="148"/>
    </row>
    <row r="114" spans="1:16" ht="12" customHeight="1">
      <c r="A114" s="148"/>
      <c r="B114" s="148"/>
      <c r="C114" s="148"/>
      <c r="D114" s="148"/>
      <c r="E114" s="148"/>
      <c r="F114" s="148"/>
      <c r="G114" s="148"/>
      <c r="H114" s="148"/>
      <c r="I114" s="148"/>
      <c r="J114" s="148"/>
      <c r="K114" s="326"/>
      <c r="L114" s="326"/>
      <c r="M114" s="326"/>
      <c r="N114" s="326"/>
      <c r="O114" s="148"/>
      <c r="P114" s="148"/>
    </row>
    <row r="115" spans="1:16" ht="31.5" customHeight="1">
      <c r="A115" s="108">
        <v>3.26</v>
      </c>
      <c r="B115" s="148" t="s">
        <v>27517</v>
      </c>
      <c r="C115" s="591" t="s">
        <v>27518</v>
      </c>
      <c r="D115" s="591"/>
      <c r="E115" s="591"/>
      <c r="F115" s="591"/>
      <c r="G115" s="591"/>
      <c r="H115" s="591"/>
      <c r="I115" s="591"/>
      <c r="J115" s="591"/>
      <c r="K115" s="591"/>
      <c r="L115" s="591"/>
      <c r="M115" s="591"/>
      <c r="N115" s="591"/>
      <c r="O115" s="148" t="s">
        <v>148</v>
      </c>
      <c r="P115" s="333">
        <f>L117</f>
        <v>2</v>
      </c>
    </row>
    <row r="116" spans="1:16" ht="14.25">
      <c r="A116" s="148"/>
      <c r="B116" s="148"/>
      <c r="C116" s="326"/>
      <c r="D116" s="148"/>
      <c r="E116" s="148"/>
      <c r="F116" s="148"/>
      <c r="G116" s="148"/>
      <c r="H116" s="148"/>
      <c r="I116" s="148"/>
      <c r="J116" s="148"/>
      <c r="K116" s="148"/>
      <c r="L116" s="148"/>
      <c r="M116" s="148"/>
      <c r="N116" s="148"/>
      <c r="O116" s="148"/>
      <c r="P116" s="148"/>
    </row>
    <row r="117" spans="1:16" ht="14.25">
      <c r="A117" s="148"/>
      <c r="B117" s="148"/>
      <c r="C117" s="326" t="s">
        <v>27543</v>
      </c>
      <c r="D117" s="326"/>
      <c r="E117" s="148"/>
      <c r="F117" s="148"/>
      <c r="G117" s="148"/>
      <c r="H117" s="333"/>
      <c r="I117" s="148"/>
      <c r="K117" s="148" t="s">
        <v>95</v>
      </c>
      <c r="L117" s="148">
        <v>2</v>
      </c>
      <c r="M117" s="148"/>
      <c r="N117" s="148"/>
      <c r="O117" s="148"/>
      <c r="P117" s="148"/>
    </row>
    <row r="118" spans="1:16" ht="14.25">
      <c r="A118" s="148"/>
      <c r="B118" s="148"/>
      <c r="C118" s="326"/>
      <c r="D118" s="326"/>
      <c r="E118" s="148"/>
      <c r="F118" s="148"/>
      <c r="G118" s="148"/>
      <c r="H118" s="333"/>
      <c r="I118" s="148"/>
      <c r="J118" s="148"/>
      <c r="K118" s="148"/>
      <c r="L118" s="148"/>
      <c r="M118" s="148"/>
      <c r="N118" s="148"/>
      <c r="O118" s="148"/>
      <c r="P118" s="148"/>
    </row>
    <row r="119" spans="1:16" ht="15" thickBot="1">
      <c r="A119" s="148"/>
      <c r="B119" s="148"/>
      <c r="C119" s="326"/>
      <c r="D119" s="326"/>
      <c r="E119" s="148"/>
      <c r="F119" s="148"/>
      <c r="G119" s="148"/>
      <c r="H119" s="333"/>
      <c r="I119" s="148"/>
      <c r="J119" s="148"/>
      <c r="K119" s="148"/>
      <c r="L119" s="148"/>
      <c r="M119" s="148"/>
      <c r="N119" s="148"/>
      <c r="O119" s="148"/>
      <c r="P119" s="148"/>
    </row>
    <row r="120" spans="1:16" ht="30" customHeight="1" thickBot="1">
      <c r="A120" s="607" t="s">
        <v>28294</v>
      </c>
      <c r="B120" s="608"/>
      <c r="C120" s="608"/>
      <c r="D120" s="608"/>
      <c r="E120" s="608"/>
      <c r="F120" s="608"/>
      <c r="G120" s="608"/>
      <c r="H120" s="608"/>
      <c r="I120" s="608"/>
      <c r="J120" s="608"/>
      <c r="K120" s="608"/>
      <c r="L120" s="608"/>
      <c r="M120" s="608"/>
      <c r="N120" s="608"/>
      <c r="O120" s="608"/>
      <c r="P120" s="609"/>
    </row>
    <row r="121" spans="1:16" ht="13.5" thickBot="1">
      <c r="C121" s="75"/>
      <c r="D121" s="78"/>
      <c r="H121" s="73"/>
    </row>
    <row r="122" spans="1:16" ht="30" customHeight="1" thickBot="1">
      <c r="A122" s="428" t="s">
        <v>28295</v>
      </c>
      <c r="B122" s="429"/>
      <c r="C122" s="429"/>
      <c r="D122" s="429"/>
      <c r="E122" s="429"/>
      <c r="F122" s="429"/>
      <c r="G122" s="429"/>
      <c r="H122" s="429"/>
      <c r="I122" s="429"/>
      <c r="J122" s="429"/>
      <c r="K122" s="429"/>
      <c r="L122" s="429"/>
      <c r="M122" s="429"/>
      <c r="N122" s="429"/>
      <c r="O122" s="429"/>
      <c r="P122" s="430"/>
    </row>
    <row r="123" spans="1:16">
      <c r="C123" s="75"/>
      <c r="D123" s="78"/>
      <c r="H123" s="73"/>
    </row>
    <row r="124" spans="1:16" ht="31.5" customHeight="1">
      <c r="A124" s="108" t="s">
        <v>28081</v>
      </c>
      <c r="B124" s="148" t="s">
        <v>3213</v>
      </c>
      <c r="C124" s="589" t="s">
        <v>37</v>
      </c>
      <c r="D124" s="589"/>
      <c r="E124" s="589"/>
      <c r="F124" s="589"/>
      <c r="G124" s="589"/>
      <c r="H124" s="589"/>
      <c r="I124" s="589"/>
      <c r="J124" s="589"/>
      <c r="K124" s="589"/>
      <c r="L124" s="589"/>
      <c r="M124" s="589"/>
      <c r="N124" s="589"/>
      <c r="O124" s="148" t="s">
        <v>36</v>
      </c>
      <c r="P124" s="323">
        <f>N127</f>
        <v>54.552</v>
      </c>
    </row>
    <row r="125" spans="1:16" ht="14.25">
      <c r="A125" s="148"/>
      <c r="B125" s="148"/>
      <c r="C125" s="326"/>
      <c r="D125" s="326"/>
      <c r="E125" s="148"/>
      <c r="F125" s="148"/>
      <c r="G125" s="148"/>
      <c r="H125" s="333"/>
      <c r="I125" s="148"/>
      <c r="J125" s="148"/>
      <c r="K125" s="148"/>
      <c r="L125" s="148"/>
      <c r="M125" s="148"/>
      <c r="N125" s="148"/>
      <c r="O125" s="148"/>
      <c r="P125" s="148"/>
    </row>
    <row r="126" spans="1:16" ht="28.5">
      <c r="A126" s="148"/>
      <c r="B126" s="148"/>
      <c r="C126" s="326"/>
      <c r="D126" s="148" t="s">
        <v>28065</v>
      </c>
      <c r="E126" s="148"/>
      <c r="F126" s="148" t="s">
        <v>27545</v>
      </c>
      <c r="G126" s="148"/>
      <c r="H126" s="340" t="s">
        <v>27546</v>
      </c>
      <c r="I126" s="148"/>
      <c r="J126" s="148"/>
      <c r="K126" s="148"/>
      <c r="L126" s="148"/>
      <c r="M126" s="148"/>
      <c r="N126" s="148"/>
      <c r="O126" s="148"/>
      <c r="P126" s="148"/>
    </row>
    <row r="127" spans="1:16" ht="14.25">
      <c r="A127" s="148"/>
      <c r="B127" s="148"/>
      <c r="C127" s="326"/>
      <c r="D127" s="323">
        <f>P146</f>
        <v>201</v>
      </c>
      <c r="E127" s="148" t="s">
        <v>27961</v>
      </c>
      <c r="F127" s="323">
        <f>P150</f>
        <v>31.799999999999997</v>
      </c>
      <c r="G127" s="148" t="s">
        <v>27961</v>
      </c>
      <c r="H127" s="323">
        <f>P170</f>
        <v>312.72000000000003</v>
      </c>
      <c r="I127" s="148" t="s">
        <v>95</v>
      </c>
      <c r="J127" s="323">
        <f>D127+F127+H127</f>
        <v>545.52</v>
      </c>
      <c r="K127" s="148" t="s">
        <v>94</v>
      </c>
      <c r="L127" s="148">
        <v>0.1</v>
      </c>
      <c r="M127" s="332" t="s">
        <v>95</v>
      </c>
      <c r="N127" s="148">
        <f>J127*0.1</f>
        <v>54.552</v>
      </c>
      <c r="O127" s="148"/>
      <c r="P127" s="148"/>
    </row>
    <row r="128" spans="1:16" ht="14.25">
      <c r="A128" s="148"/>
      <c r="B128" s="148"/>
      <c r="C128" s="326"/>
      <c r="D128" s="326"/>
      <c r="E128" s="148"/>
      <c r="F128" s="148"/>
      <c r="G128" s="148"/>
      <c r="H128" s="333"/>
      <c r="I128" s="148"/>
      <c r="J128" s="148"/>
      <c r="K128" s="148"/>
      <c r="L128" s="148"/>
      <c r="M128" s="148"/>
      <c r="N128" s="148"/>
      <c r="O128" s="148"/>
      <c r="P128" s="148"/>
    </row>
    <row r="129" spans="1:16" ht="31.5" customHeight="1">
      <c r="A129" s="108" t="s">
        <v>28082</v>
      </c>
      <c r="B129" s="148" t="s">
        <v>38</v>
      </c>
      <c r="C129" s="591" t="s">
        <v>70</v>
      </c>
      <c r="D129" s="591"/>
      <c r="E129" s="591"/>
      <c r="F129" s="591"/>
      <c r="G129" s="591"/>
      <c r="H129" s="591"/>
      <c r="I129" s="591"/>
      <c r="J129" s="591"/>
      <c r="K129" s="591"/>
      <c r="L129" s="591"/>
      <c r="M129" s="591"/>
      <c r="N129" s="591"/>
      <c r="O129" s="148" t="s">
        <v>148</v>
      </c>
      <c r="P129" s="323">
        <f>L132</f>
        <v>11</v>
      </c>
    </row>
    <row r="130" spans="1:16" ht="14.25">
      <c r="A130" s="148"/>
      <c r="B130" s="148"/>
      <c r="C130" s="326"/>
      <c r="D130" s="326"/>
      <c r="E130" s="148"/>
      <c r="F130" s="148"/>
      <c r="G130" s="148"/>
      <c r="H130" s="333"/>
      <c r="I130" s="148"/>
      <c r="J130" s="148"/>
      <c r="K130" s="148"/>
      <c r="L130" s="148"/>
      <c r="M130" s="148"/>
      <c r="N130" s="148"/>
      <c r="O130" s="148"/>
      <c r="P130" s="148"/>
    </row>
    <row r="131" spans="1:16" ht="14.25">
      <c r="A131" s="148"/>
      <c r="B131" s="148"/>
      <c r="C131" s="326"/>
      <c r="D131" s="148" t="s">
        <v>27548</v>
      </c>
      <c r="E131" s="148"/>
      <c r="F131" s="148" t="s">
        <v>27547</v>
      </c>
      <c r="G131" s="148"/>
      <c r="H131" s="333"/>
      <c r="I131" s="148"/>
      <c r="J131" s="148"/>
      <c r="K131" s="148"/>
      <c r="L131" s="148"/>
      <c r="M131" s="148"/>
      <c r="N131" s="148"/>
      <c r="O131" s="148"/>
      <c r="P131" s="148"/>
    </row>
    <row r="132" spans="1:16" ht="14.25">
      <c r="A132" s="148"/>
      <c r="B132" s="148"/>
      <c r="C132" s="326"/>
      <c r="D132" s="323">
        <f>P124</f>
        <v>54.552</v>
      </c>
      <c r="E132" s="148" t="s">
        <v>111</v>
      </c>
      <c r="F132" s="323">
        <v>5</v>
      </c>
      <c r="G132" s="148"/>
      <c r="H132" s="333"/>
      <c r="I132" s="148"/>
      <c r="J132" s="329"/>
      <c r="K132" s="148" t="s">
        <v>95</v>
      </c>
      <c r="L132" s="148">
        <f>ROUNDUP(D132/F132,0)</f>
        <v>11</v>
      </c>
      <c r="M132" s="148"/>
      <c r="N132" s="148"/>
      <c r="O132" s="148"/>
      <c r="P132" s="148"/>
    </row>
    <row r="133" spans="1:16" ht="14.25">
      <c r="A133" s="148"/>
      <c r="B133" s="148"/>
      <c r="C133" s="326"/>
      <c r="D133" s="326"/>
      <c r="E133" s="148"/>
      <c r="F133" s="148"/>
      <c r="G133" s="148"/>
      <c r="H133" s="333"/>
      <c r="I133" s="148"/>
      <c r="J133" s="148"/>
      <c r="K133" s="148"/>
      <c r="L133" s="148"/>
      <c r="M133" s="148"/>
      <c r="N133" s="148"/>
      <c r="O133" s="148"/>
      <c r="P133" s="148"/>
    </row>
    <row r="134" spans="1:16" ht="31.5" customHeight="1">
      <c r="A134" s="165" t="s">
        <v>28083</v>
      </c>
      <c r="B134" s="148" t="s">
        <v>132</v>
      </c>
      <c r="C134" s="591" t="s">
        <v>27531</v>
      </c>
      <c r="D134" s="591"/>
      <c r="E134" s="591"/>
      <c r="F134" s="591"/>
      <c r="G134" s="591"/>
      <c r="H134" s="591"/>
      <c r="I134" s="591"/>
      <c r="J134" s="591"/>
      <c r="K134" s="591"/>
      <c r="L134" s="591"/>
      <c r="M134" s="591"/>
      <c r="N134" s="591"/>
      <c r="O134" s="148" t="s">
        <v>15</v>
      </c>
      <c r="P134" s="323">
        <f>L136</f>
        <v>545.52</v>
      </c>
    </row>
    <row r="135" spans="1:16" ht="14.25">
      <c r="A135" s="148"/>
      <c r="B135" s="148"/>
      <c r="C135" s="326"/>
      <c r="D135" s="326"/>
      <c r="E135" s="148"/>
      <c r="F135" s="148"/>
      <c r="G135" s="148"/>
      <c r="H135" s="333"/>
      <c r="I135" s="148"/>
      <c r="J135" s="148"/>
      <c r="K135" s="148"/>
      <c r="L135" s="148"/>
      <c r="M135" s="148"/>
      <c r="N135" s="148"/>
      <c r="O135" s="148"/>
      <c r="P135" s="148"/>
    </row>
    <row r="136" spans="1:16" ht="14.25">
      <c r="A136" s="148"/>
      <c r="B136" s="148"/>
      <c r="C136" s="326"/>
      <c r="D136" s="330" t="s">
        <v>27549</v>
      </c>
      <c r="E136" s="330"/>
      <c r="F136" s="330"/>
      <c r="G136" s="148"/>
      <c r="H136" s="625"/>
      <c r="I136" s="625"/>
      <c r="J136" s="148"/>
      <c r="K136" s="148" t="s">
        <v>95</v>
      </c>
      <c r="L136" s="323">
        <f>P146+P150+P170</f>
        <v>545.52</v>
      </c>
      <c r="M136" s="148"/>
      <c r="N136" s="148"/>
      <c r="O136" s="148"/>
      <c r="P136" s="148"/>
    </row>
    <row r="137" spans="1:16" ht="14.25">
      <c r="A137" s="148"/>
      <c r="B137" s="148"/>
      <c r="C137" s="326"/>
      <c r="D137" s="326"/>
      <c r="E137" s="148"/>
      <c r="F137" s="148"/>
      <c r="G137" s="148"/>
      <c r="H137" s="333"/>
      <c r="I137" s="148"/>
      <c r="J137" s="148"/>
      <c r="K137" s="148"/>
      <c r="L137" s="148"/>
      <c r="M137" s="148"/>
      <c r="N137" s="148"/>
      <c r="O137" s="148"/>
      <c r="P137" s="148"/>
    </row>
    <row r="138" spans="1:16" ht="31.5" customHeight="1">
      <c r="A138" s="108" t="s">
        <v>28084</v>
      </c>
      <c r="B138" s="148" t="s">
        <v>27532</v>
      </c>
      <c r="C138" s="589" t="s">
        <v>27533</v>
      </c>
      <c r="D138" s="589"/>
      <c r="E138" s="589"/>
      <c r="F138" s="589"/>
      <c r="G138" s="589"/>
      <c r="H138" s="589"/>
      <c r="I138" s="589"/>
      <c r="J138" s="589"/>
      <c r="K138" s="589"/>
      <c r="L138" s="589"/>
      <c r="M138" s="589"/>
      <c r="N138" s="589"/>
      <c r="O138" s="110" t="s">
        <v>36</v>
      </c>
      <c r="P138" s="323">
        <f>L140</f>
        <v>54.552</v>
      </c>
    </row>
    <row r="139" spans="1:16" ht="14.25">
      <c r="A139" s="148"/>
      <c r="B139" s="148"/>
      <c r="C139" s="326"/>
      <c r="D139" s="326"/>
      <c r="E139" s="148"/>
      <c r="F139" s="148"/>
      <c r="G139" s="148"/>
      <c r="H139" s="333"/>
      <c r="I139" s="148"/>
      <c r="J139" s="148"/>
      <c r="K139" s="148"/>
      <c r="L139" s="329"/>
      <c r="M139" s="148"/>
      <c r="N139" s="148"/>
      <c r="O139" s="148"/>
      <c r="P139" s="148"/>
    </row>
    <row r="140" spans="1:16" ht="14.25">
      <c r="A140" s="148"/>
      <c r="B140" s="148"/>
      <c r="C140" s="326"/>
      <c r="D140" s="611" t="s">
        <v>27548</v>
      </c>
      <c r="E140" s="611"/>
      <c r="F140" s="611"/>
      <c r="G140" s="148"/>
      <c r="H140" s="333"/>
      <c r="I140" s="148"/>
      <c r="J140" s="329"/>
      <c r="K140" s="148" t="s">
        <v>95</v>
      </c>
      <c r="L140" s="323">
        <f>P124</f>
        <v>54.552</v>
      </c>
      <c r="M140" s="148"/>
      <c r="N140" s="148"/>
      <c r="O140" s="148"/>
      <c r="P140" s="148"/>
    </row>
    <row r="141" spans="1:16" ht="14.25">
      <c r="A141" s="148"/>
      <c r="B141" s="148"/>
      <c r="C141" s="326"/>
      <c r="D141" s="326"/>
      <c r="E141" s="148"/>
      <c r="F141" s="148"/>
      <c r="G141" s="148"/>
      <c r="H141" s="333"/>
      <c r="I141" s="148"/>
      <c r="J141" s="323"/>
      <c r="K141" s="148"/>
      <c r="L141" s="148"/>
      <c r="M141" s="148"/>
      <c r="N141" s="148"/>
      <c r="O141" s="148"/>
      <c r="P141" s="148"/>
    </row>
    <row r="142" spans="1:16" ht="31.5" customHeight="1">
      <c r="A142" s="108" t="s">
        <v>28085</v>
      </c>
      <c r="B142" s="148" t="s">
        <v>27534</v>
      </c>
      <c r="C142" s="589" t="s">
        <v>27536</v>
      </c>
      <c r="D142" s="589"/>
      <c r="E142" s="589"/>
      <c r="F142" s="589"/>
      <c r="G142" s="589"/>
      <c r="H142" s="589"/>
      <c r="I142" s="589"/>
      <c r="J142" s="589"/>
      <c r="K142" s="589"/>
      <c r="L142" s="589"/>
      <c r="M142" s="589"/>
      <c r="N142" s="589"/>
      <c r="O142" s="148" t="s">
        <v>36</v>
      </c>
      <c r="P142" s="323">
        <f>L144</f>
        <v>54.552</v>
      </c>
    </row>
    <row r="143" spans="1:16" ht="14.25">
      <c r="A143" s="148"/>
      <c r="B143" s="148"/>
      <c r="C143" s="326"/>
      <c r="D143" s="326"/>
      <c r="E143" s="148"/>
      <c r="F143" s="148"/>
      <c r="G143" s="148"/>
      <c r="H143" s="333"/>
      <c r="I143" s="148"/>
      <c r="J143" s="323"/>
      <c r="K143" s="148"/>
      <c r="L143" s="148"/>
      <c r="M143" s="148"/>
      <c r="N143" s="148"/>
      <c r="O143" s="148"/>
      <c r="P143" s="148"/>
    </row>
    <row r="144" spans="1:16" ht="12.75" customHeight="1">
      <c r="A144" s="148"/>
      <c r="B144" s="148"/>
      <c r="C144" s="329"/>
      <c r="D144" s="330" t="s">
        <v>28066</v>
      </c>
      <c r="E144" s="148" t="s">
        <v>94</v>
      </c>
      <c r="F144" s="148" t="s">
        <v>28132</v>
      </c>
      <c r="G144" s="148"/>
      <c r="H144" s="333"/>
      <c r="I144" s="148"/>
      <c r="J144" s="329"/>
      <c r="K144" s="148" t="s">
        <v>95</v>
      </c>
      <c r="L144" s="323">
        <f>P134*0.1</f>
        <v>54.552</v>
      </c>
      <c r="M144" s="148"/>
      <c r="N144" s="148"/>
      <c r="O144" s="148"/>
      <c r="P144" s="148"/>
    </row>
    <row r="145" spans="1:16" ht="14.25">
      <c r="A145" s="148"/>
      <c r="B145" s="148"/>
      <c r="C145" s="326"/>
      <c r="D145" s="326"/>
      <c r="E145" s="148"/>
      <c r="F145" s="148"/>
      <c r="G145" s="148"/>
      <c r="H145" s="333"/>
      <c r="I145" s="148"/>
      <c r="J145" s="148"/>
      <c r="K145" s="148"/>
      <c r="L145" s="148"/>
      <c r="M145" s="148"/>
      <c r="N145" s="148"/>
      <c r="O145" s="148"/>
      <c r="P145" s="148"/>
    </row>
    <row r="146" spans="1:16" ht="53.25" customHeight="1">
      <c r="A146" s="108" t="s">
        <v>28086</v>
      </c>
      <c r="B146" s="148" t="s">
        <v>73</v>
      </c>
      <c r="C146" s="591" t="s">
        <v>74</v>
      </c>
      <c r="D146" s="591"/>
      <c r="E146" s="591"/>
      <c r="F146" s="591"/>
      <c r="G146" s="591"/>
      <c r="H146" s="591"/>
      <c r="I146" s="591"/>
      <c r="J146" s="591"/>
      <c r="K146" s="591"/>
      <c r="L146" s="591"/>
      <c r="M146" s="591"/>
      <c r="N146" s="591"/>
      <c r="O146" s="148" t="s">
        <v>15</v>
      </c>
      <c r="P146" s="323">
        <f>L148</f>
        <v>201</v>
      </c>
    </row>
    <row r="147" spans="1:16" ht="14.25">
      <c r="A147" s="148"/>
      <c r="B147" s="148"/>
      <c r="C147" s="326"/>
      <c r="D147" s="326"/>
      <c r="E147" s="148"/>
      <c r="F147" s="148"/>
      <c r="G147" s="148"/>
      <c r="H147" s="333"/>
      <c r="I147" s="148"/>
      <c r="J147" s="148"/>
      <c r="K147" s="148"/>
      <c r="L147" s="148"/>
      <c r="M147" s="148"/>
      <c r="N147" s="148"/>
      <c r="O147" s="148"/>
      <c r="P147" s="148"/>
    </row>
    <row r="148" spans="1:16" ht="14.25">
      <c r="A148" s="148"/>
      <c r="B148" s="148"/>
      <c r="C148" s="329"/>
      <c r="D148" s="330" t="s">
        <v>27550</v>
      </c>
      <c r="E148" s="148"/>
      <c r="F148" s="148"/>
      <c r="G148" s="148"/>
      <c r="H148" s="333"/>
      <c r="I148" s="148"/>
      <c r="J148" s="329"/>
      <c r="K148" s="148" t="s">
        <v>95</v>
      </c>
      <c r="L148" s="323">
        <v>201</v>
      </c>
      <c r="M148" s="148"/>
      <c r="N148" s="148"/>
      <c r="O148" s="148"/>
      <c r="P148" s="148"/>
    </row>
    <row r="149" spans="1:16" ht="14.25">
      <c r="A149" s="148"/>
      <c r="B149" s="148"/>
      <c r="C149" s="326"/>
      <c r="D149" s="326"/>
      <c r="E149" s="148"/>
      <c r="F149" s="148"/>
      <c r="G149" s="148"/>
      <c r="H149" s="333"/>
      <c r="I149" s="148"/>
      <c r="J149" s="148"/>
      <c r="K149" s="148"/>
      <c r="L149" s="148"/>
      <c r="M149" s="148"/>
      <c r="N149" s="148"/>
      <c r="O149" s="148"/>
      <c r="P149" s="148"/>
    </row>
    <row r="150" spans="1:16" ht="53.25" customHeight="1">
      <c r="A150" s="108" t="s">
        <v>28087</v>
      </c>
      <c r="B150" s="148" t="s">
        <v>75</v>
      </c>
      <c r="C150" s="591" t="s">
        <v>76</v>
      </c>
      <c r="D150" s="591"/>
      <c r="E150" s="591"/>
      <c r="F150" s="591"/>
      <c r="G150" s="591"/>
      <c r="H150" s="591"/>
      <c r="I150" s="591"/>
      <c r="J150" s="591"/>
      <c r="K150" s="591"/>
      <c r="L150" s="591"/>
      <c r="M150" s="591"/>
      <c r="N150" s="591"/>
      <c r="O150" s="148" t="s">
        <v>15</v>
      </c>
      <c r="P150" s="323">
        <f>L152</f>
        <v>31.799999999999997</v>
      </c>
    </row>
    <row r="151" spans="1:16" ht="14.25">
      <c r="A151" s="148"/>
      <c r="B151" s="148"/>
      <c r="C151" s="326"/>
      <c r="D151" s="326"/>
      <c r="E151" s="148"/>
      <c r="F151" s="148"/>
      <c r="G151" s="148"/>
      <c r="H151" s="333"/>
      <c r="I151" s="148"/>
      <c r="J151" s="148"/>
      <c r="K151" s="148"/>
      <c r="L151" s="148"/>
      <c r="M151" s="148"/>
      <c r="N151" s="148"/>
      <c r="O151" s="148"/>
      <c r="P151" s="148"/>
    </row>
    <row r="152" spans="1:16" ht="14.25">
      <c r="A152" s="148"/>
      <c r="B152" s="148"/>
      <c r="C152" s="329"/>
      <c r="D152" s="330" t="s">
        <v>27550</v>
      </c>
      <c r="E152" s="148"/>
      <c r="F152" s="148"/>
      <c r="G152" s="148"/>
      <c r="H152" s="333"/>
      <c r="I152" s="148"/>
      <c r="J152" s="329"/>
      <c r="K152" s="148" t="s">
        <v>95</v>
      </c>
      <c r="L152" s="323">
        <f>14.9+16.9</f>
        <v>31.799999999999997</v>
      </c>
      <c r="M152" s="148"/>
      <c r="N152" s="148"/>
      <c r="O152" s="148"/>
      <c r="P152" s="148"/>
    </row>
    <row r="153" spans="1:16" ht="14.25">
      <c r="A153" s="148"/>
      <c r="B153" s="148"/>
      <c r="C153" s="329"/>
      <c r="D153" s="330"/>
      <c r="E153" s="148"/>
      <c r="F153" s="148"/>
      <c r="G153" s="148"/>
      <c r="H153" s="333"/>
      <c r="I153" s="148"/>
      <c r="J153" s="329"/>
      <c r="K153" s="148"/>
      <c r="L153" s="323"/>
      <c r="M153" s="148"/>
      <c r="N153" s="148"/>
      <c r="O153" s="148"/>
      <c r="P153" s="148"/>
    </row>
    <row r="154" spans="1:16" ht="14.25">
      <c r="A154" s="108" t="s">
        <v>28088</v>
      </c>
      <c r="B154" s="148" t="s">
        <v>8149</v>
      </c>
      <c r="C154" s="591" t="s">
        <v>28063</v>
      </c>
      <c r="D154" s="591"/>
      <c r="E154" s="591"/>
      <c r="F154" s="591"/>
      <c r="G154" s="591"/>
      <c r="H154" s="591"/>
      <c r="I154" s="591"/>
      <c r="J154" s="591"/>
      <c r="K154" s="591"/>
      <c r="L154" s="591"/>
      <c r="M154" s="591"/>
      <c r="N154" s="591"/>
      <c r="O154" s="148" t="s">
        <v>36</v>
      </c>
      <c r="P154" s="323">
        <f>L156</f>
        <v>18.624000000000002</v>
      </c>
    </row>
    <row r="155" spans="1:16" ht="14.25">
      <c r="A155" s="148"/>
      <c r="B155" s="148"/>
      <c r="C155" s="148"/>
      <c r="D155" s="148"/>
      <c r="E155" s="148"/>
      <c r="F155" s="148"/>
      <c r="G155" s="148"/>
      <c r="H155" s="148"/>
      <c r="I155" s="148"/>
      <c r="J155" s="148"/>
      <c r="K155" s="326"/>
      <c r="L155" s="326"/>
      <c r="M155" s="326"/>
      <c r="N155" s="326"/>
      <c r="O155" s="148"/>
      <c r="P155" s="148"/>
    </row>
    <row r="156" spans="1:16" ht="14.25">
      <c r="A156" s="148"/>
      <c r="B156" s="148"/>
      <c r="C156" s="330" t="s">
        <v>28067</v>
      </c>
      <c r="D156" s="330"/>
      <c r="E156" s="148" t="s">
        <v>95</v>
      </c>
      <c r="F156" s="323">
        <f>P146+P150</f>
        <v>232.8</v>
      </c>
      <c r="G156" s="148" t="s">
        <v>94</v>
      </c>
      <c r="H156" s="148">
        <v>0.08</v>
      </c>
      <c r="I156" s="148"/>
      <c r="J156" s="329"/>
      <c r="K156" s="326" t="s">
        <v>95</v>
      </c>
      <c r="L156" s="323">
        <f>F156*H156</f>
        <v>18.624000000000002</v>
      </c>
      <c r="M156" s="326"/>
      <c r="N156" s="326"/>
      <c r="O156" s="148"/>
      <c r="P156" s="148"/>
    </row>
    <row r="157" spans="1:16" ht="14.25">
      <c r="A157" s="148"/>
      <c r="B157" s="148"/>
      <c r="C157" s="326"/>
      <c r="D157" s="326"/>
      <c r="E157" s="148"/>
      <c r="F157" s="148"/>
      <c r="G157" s="148"/>
      <c r="H157" s="333"/>
      <c r="I157" s="148"/>
      <c r="J157" s="148"/>
      <c r="K157" s="148"/>
      <c r="L157" s="148"/>
      <c r="M157" s="148"/>
      <c r="N157" s="148"/>
      <c r="O157" s="148"/>
      <c r="P157" s="148"/>
    </row>
    <row r="158" spans="1:16" ht="31.5" customHeight="1">
      <c r="A158" s="108" t="s">
        <v>28089</v>
      </c>
      <c r="B158" s="148" t="s">
        <v>79</v>
      </c>
      <c r="C158" s="589" t="s">
        <v>80</v>
      </c>
      <c r="D158" s="589"/>
      <c r="E158" s="589"/>
      <c r="F158" s="589"/>
      <c r="G158" s="589"/>
      <c r="H158" s="589"/>
      <c r="I158" s="589"/>
      <c r="J158" s="589"/>
      <c r="K158" s="589"/>
      <c r="L158" s="589"/>
      <c r="M158" s="589"/>
      <c r="N158" s="589"/>
      <c r="O158" s="148" t="s">
        <v>9</v>
      </c>
      <c r="P158" s="148">
        <f>L160</f>
        <v>12</v>
      </c>
    </row>
    <row r="159" spans="1:16" ht="14.25">
      <c r="A159" s="148"/>
      <c r="B159" s="148"/>
      <c r="C159" s="326"/>
      <c r="D159" s="326"/>
      <c r="E159" s="148"/>
      <c r="F159" s="148"/>
      <c r="G159" s="148"/>
      <c r="H159" s="333"/>
      <c r="I159" s="148"/>
      <c r="J159" s="148"/>
      <c r="K159" s="148"/>
      <c r="L159" s="148"/>
      <c r="M159" s="148"/>
      <c r="N159" s="148"/>
      <c r="O159" s="148"/>
      <c r="P159" s="148"/>
    </row>
    <row r="160" spans="1:16" ht="14.25">
      <c r="A160" s="148"/>
      <c r="B160" s="148"/>
      <c r="C160" s="326"/>
      <c r="D160" s="330" t="s">
        <v>27543</v>
      </c>
      <c r="E160" s="148"/>
      <c r="F160" s="148"/>
      <c r="G160" s="148"/>
      <c r="H160" s="333"/>
      <c r="I160" s="148"/>
      <c r="J160" s="329"/>
      <c r="K160" s="148" t="s">
        <v>95</v>
      </c>
      <c r="L160" s="148">
        <v>12</v>
      </c>
      <c r="M160" s="148"/>
      <c r="N160" s="148"/>
      <c r="O160" s="148"/>
      <c r="P160" s="148"/>
    </row>
    <row r="161" spans="1:16" ht="14.25">
      <c r="A161" s="148"/>
      <c r="B161" s="148"/>
      <c r="C161" s="326"/>
      <c r="D161" s="326"/>
      <c r="E161" s="148"/>
      <c r="F161" s="148"/>
      <c r="G161" s="148"/>
      <c r="H161" s="333"/>
      <c r="I161" s="148"/>
      <c r="J161" s="148"/>
      <c r="K161" s="148"/>
      <c r="L161" s="148"/>
      <c r="M161" s="148"/>
      <c r="N161" s="148"/>
      <c r="O161" s="148"/>
      <c r="P161" s="148"/>
    </row>
    <row r="162" spans="1:16" ht="31.5" customHeight="1">
      <c r="A162" s="108" t="s">
        <v>28090</v>
      </c>
      <c r="B162" s="148" t="s">
        <v>81</v>
      </c>
      <c r="C162" s="591" t="s">
        <v>82</v>
      </c>
      <c r="D162" s="591"/>
      <c r="E162" s="591"/>
      <c r="F162" s="591"/>
      <c r="G162" s="591"/>
      <c r="H162" s="591"/>
      <c r="I162" s="591"/>
      <c r="J162" s="591"/>
      <c r="K162" s="591"/>
      <c r="L162" s="591"/>
      <c r="M162" s="591"/>
      <c r="N162" s="591"/>
      <c r="O162" s="341" t="s">
        <v>36</v>
      </c>
      <c r="P162" s="148">
        <f>L164</f>
        <v>31.272000000000006</v>
      </c>
    </row>
    <row r="163" spans="1:16" ht="14.25">
      <c r="A163" s="148"/>
      <c r="B163" s="148"/>
      <c r="C163" s="326"/>
      <c r="D163" s="326"/>
      <c r="E163" s="148"/>
      <c r="F163" s="148"/>
      <c r="G163" s="148"/>
      <c r="H163" s="333" t="s">
        <v>27963</v>
      </c>
      <c r="I163" s="148"/>
      <c r="J163" s="148"/>
      <c r="K163" s="148"/>
      <c r="L163" s="148"/>
      <c r="M163" s="148"/>
      <c r="N163" s="148"/>
      <c r="O163" s="148"/>
      <c r="P163" s="148"/>
    </row>
    <row r="164" spans="1:16" ht="14.25">
      <c r="A164" s="148"/>
      <c r="B164" s="148"/>
      <c r="C164" s="326"/>
      <c r="D164" s="330" t="s">
        <v>27550</v>
      </c>
      <c r="E164" s="330" t="s">
        <v>95</v>
      </c>
      <c r="F164" s="148">
        <f>P170</f>
        <v>312.72000000000003</v>
      </c>
      <c r="G164" s="148" t="s">
        <v>94</v>
      </c>
      <c r="H164" s="323">
        <v>0.1</v>
      </c>
      <c r="I164" s="148"/>
      <c r="J164" s="329"/>
      <c r="K164" s="148" t="s">
        <v>95</v>
      </c>
      <c r="L164" s="323">
        <f>312.72*0.1</f>
        <v>31.272000000000006</v>
      </c>
      <c r="M164" s="148"/>
      <c r="N164" s="148"/>
      <c r="O164" s="148"/>
      <c r="P164" s="148"/>
    </row>
    <row r="165" spans="1:16" ht="14.25">
      <c r="A165" s="148"/>
      <c r="B165" s="148"/>
      <c r="C165" s="326"/>
      <c r="D165" s="326"/>
      <c r="E165" s="148"/>
      <c r="F165" s="148"/>
      <c r="G165" s="148"/>
      <c r="H165" s="333"/>
      <c r="I165" s="148"/>
      <c r="J165" s="148"/>
      <c r="K165" s="148"/>
      <c r="L165" s="148"/>
      <c r="M165" s="148"/>
      <c r="N165" s="148"/>
      <c r="O165" s="148"/>
      <c r="P165" s="148"/>
    </row>
    <row r="166" spans="1:16" ht="31.5" customHeight="1">
      <c r="A166" s="108" t="s">
        <v>28091</v>
      </c>
      <c r="B166" s="148" t="s">
        <v>60</v>
      </c>
      <c r="C166" s="591" t="s">
        <v>61</v>
      </c>
      <c r="D166" s="591"/>
      <c r="E166" s="591"/>
      <c r="F166" s="591"/>
      <c r="G166" s="591"/>
      <c r="H166" s="591"/>
      <c r="I166" s="591"/>
      <c r="J166" s="591"/>
      <c r="K166" s="591"/>
      <c r="L166" s="591"/>
      <c r="M166" s="591"/>
      <c r="N166" s="591"/>
      <c r="O166" s="148" t="s">
        <v>62</v>
      </c>
      <c r="P166" s="323">
        <f>L168</f>
        <v>687.98400000000015</v>
      </c>
    </row>
    <row r="167" spans="1:16" ht="14.25">
      <c r="A167" s="148"/>
      <c r="B167" s="148"/>
      <c r="C167" s="326"/>
      <c r="D167" s="326"/>
      <c r="E167" s="148"/>
      <c r="F167" s="148"/>
      <c r="G167" s="148"/>
      <c r="H167" s="333"/>
      <c r="I167" s="148"/>
      <c r="J167" s="148"/>
      <c r="K167" s="148"/>
      <c r="L167" s="148"/>
      <c r="M167" s="148"/>
      <c r="N167" s="148"/>
      <c r="O167" s="148"/>
      <c r="P167" s="148"/>
    </row>
    <row r="168" spans="1:16" ht="14.25">
      <c r="A168" s="148"/>
      <c r="B168" s="148"/>
      <c r="C168" s="330"/>
      <c r="D168" s="330" t="s">
        <v>27550</v>
      </c>
      <c r="E168" s="330" t="s">
        <v>95</v>
      </c>
      <c r="F168" s="148">
        <f>P170</f>
        <v>312.72000000000003</v>
      </c>
      <c r="G168" s="148" t="s">
        <v>94</v>
      </c>
      <c r="H168" s="323">
        <v>2.2000000000000002</v>
      </c>
      <c r="I168" s="148"/>
      <c r="J168" s="329"/>
      <c r="K168" s="148" t="s">
        <v>95</v>
      </c>
      <c r="L168" s="323">
        <f>F168*H168</f>
        <v>687.98400000000015</v>
      </c>
      <c r="M168" s="148"/>
      <c r="N168" s="148"/>
      <c r="O168" s="148"/>
      <c r="P168" s="148"/>
    </row>
    <row r="169" spans="1:16" ht="14.25">
      <c r="A169" s="148"/>
      <c r="B169" s="148"/>
      <c r="C169" s="326"/>
      <c r="D169" s="326"/>
      <c r="E169" s="148"/>
      <c r="F169" s="148"/>
      <c r="G169" s="148"/>
      <c r="H169" s="333"/>
      <c r="I169" s="148"/>
      <c r="J169" s="148"/>
      <c r="K169" s="148"/>
      <c r="L169" s="148"/>
      <c r="M169" s="148"/>
      <c r="N169" s="148"/>
      <c r="O169" s="148"/>
      <c r="P169" s="148"/>
    </row>
    <row r="170" spans="1:16" ht="31.5" customHeight="1">
      <c r="A170" s="108" t="s">
        <v>28092</v>
      </c>
      <c r="B170" s="148" t="s">
        <v>27519</v>
      </c>
      <c r="C170" s="591" t="s">
        <v>27551</v>
      </c>
      <c r="D170" s="591"/>
      <c r="E170" s="591"/>
      <c r="F170" s="591"/>
      <c r="G170" s="591"/>
      <c r="H170" s="591"/>
      <c r="I170" s="591"/>
      <c r="J170" s="591"/>
      <c r="K170" s="591"/>
      <c r="L170" s="591"/>
      <c r="M170" s="591"/>
      <c r="N170" s="591"/>
      <c r="O170" s="148" t="s">
        <v>15</v>
      </c>
      <c r="P170" s="148">
        <f>L172</f>
        <v>312.72000000000003</v>
      </c>
    </row>
    <row r="171" spans="1:16" ht="14.25">
      <c r="A171" s="148"/>
      <c r="B171" s="148"/>
      <c r="C171" s="326"/>
      <c r="D171" s="326"/>
      <c r="E171" s="148"/>
      <c r="F171" s="148"/>
      <c r="G171" s="148"/>
      <c r="H171" s="333"/>
      <c r="I171" s="148"/>
      <c r="J171" s="148"/>
      <c r="K171" s="148"/>
      <c r="L171" s="148"/>
      <c r="M171" s="148"/>
      <c r="N171" s="148"/>
      <c r="O171" s="148"/>
      <c r="P171" s="148"/>
    </row>
    <row r="172" spans="1:16" ht="14.25">
      <c r="A172" s="148"/>
      <c r="B172" s="148"/>
      <c r="C172" s="326"/>
      <c r="D172" s="330" t="s">
        <v>27550</v>
      </c>
      <c r="E172" s="148"/>
      <c r="F172" s="148"/>
      <c r="G172" s="148"/>
      <c r="H172" s="333"/>
      <c r="I172" s="148"/>
      <c r="J172" s="329"/>
      <c r="K172" s="148" t="s">
        <v>95</v>
      </c>
      <c r="L172" s="148">
        <v>312.72000000000003</v>
      </c>
      <c r="M172" s="148"/>
      <c r="N172" s="148"/>
      <c r="O172" s="148"/>
      <c r="P172" s="148"/>
    </row>
    <row r="173" spans="1:16" ht="14.25">
      <c r="A173" s="148"/>
      <c r="B173" s="148"/>
      <c r="C173" s="326"/>
      <c r="D173" s="326"/>
      <c r="E173" s="148"/>
      <c r="F173" s="148"/>
      <c r="G173" s="148"/>
      <c r="H173" s="333"/>
      <c r="I173" s="148"/>
      <c r="J173" s="148"/>
      <c r="K173" s="148"/>
      <c r="L173" s="148"/>
      <c r="M173" s="148"/>
      <c r="N173" s="148"/>
      <c r="O173" s="148"/>
      <c r="P173" s="148"/>
    </row>
    <row r="174" spans="1:16" ht="30" customHeight="1">
      <c r="A174" s="108" t="s">
        <v>28093</v>
      </c>
      <c r="B174" s="148" t="s">
        <v>27512</v>
      </c>
      <c r="C174" s="591" t="s">
        <v>27513</v>
      </c>
      <c r="D174" s="591"/>
      <c r="E174" s="591"/>
      <c r="F174" s="591"/>
      <c r="G174" s="591"/>
      <c r="H174" s="591"/>
      <c r="I174" s="591"/>
      <c r="J174" s="591"/>
      <c r="K174" s="591"/>
      <c r="L174" s="591"/>
      <c r="M174" s="591"/>
      <c r="N174" s="591"/>
      <c r="O174" s="148" t="s">
        <v>15</v>
      </c>
      <c r="P174" s="148">
        <f>L176</f>
        <v>45.559999999999995</v>
      </c>
    </row>
    <row r="175" spans="1:16" ht="12" customHeight="1">
      <c r="A175" s="108"/>
      <c r="B175" s="148"/>
      <c r="C175" s="326"/>
      <c r="D175" s="326"/>
      <c r="E175" s="148"/>
      <c r="F175" s="148"/>
      <c r="G175" s="148"/>
      <c r="H175" s="333"/>
      <c r="I175" s="148"/>
      <c r="J175" s="148"/>
      <c r="K175" s="148"/>
      <c r="L175" s="148"/>
      <c r="M175" s="148"/>
      <c r="N175" s="148"/>
      <c r="O175" s="148"/>
      <c r="P175" s="148"/>
    </row>
    <row r="176" spans="1:16" ht="12" customHeight="1">
      <c r="A176" s="108"/>
      <c r="B176" s="148"/>
      <c r="C176" s="329"/>
      <c r="D176" s="330" t="s">
        <v>27541</v>
      </c>
      <c r="E176" s="330"/>
      <c r="F176" s="330"/>
      <c r="G176" s="148"/>
      <c r="H176" s="333"/>
      <c r="I176" s="148"/>
      <c r="J176" s="329"/>
      <c r="K176" s="148" t="s">
        <v>95</v>
      </c>
      <c r="L176" s="148">
        <f>(40.4+40.4+4.3)*(0.2+0.2+0.1)+(4.3)*(0.3+0.3+0.1)</f>
        <v>45.559999999999995</v>
      </c>
      <c r="M176" s="148"/>
      <c r="N176" s="148"/>
      <c r="O176" s="148"/>
      <c r="P176" s="148"/>
    </row>
    <row r="177" spans="1:16" ht="12" customHeight="1">
      <c r="A177" s="108"/>
      <c r="B177" s="148"/>
      <c r="C177" s="326"/>
      <c r="D177" s="326"/>
      <c r="E177" s="148"/>
      <c r="F177" s="148"/>
      <c r="G177" s="148"/>
      <c r="H177" s="333"/>
      <c r="I177" s="148"/>
      <c r="J177" s="148"/>
      <c r="K177" s="148"/>
      <c r="L177" s="148"/>
      <c r="M177" s="148"/>
      <c r="N177" s="148"/>
      <c r="O177" s="148"/>
      <c r="P177" s="148"/>
    </row>
    <row r="178" spans="1:16" ht="31.5" customHeight="1">
      <c r="A178" s="108" t="s">
        <v>28094</v>
      </c>
      <c r="B178" s="148" t="s">
        <v>27478</v>
      </c>
      <c r="C178" s="591" t="s">
        <v>27477</v>
      </c>
      <c r="D178" s="591"/>
      <c r="E178" s="591"/>
      <c r="F178" s="591"/>
      <c r="G178" s="591"/>
      <c r="H178" s="591"/>
      <c r="I178" s="591"/>
      <c r="J178" s="591"/>
      <c r="K178" s="591"/>
      <c r="L178" s="591"/>
      <c r="M178" s="591"/>
      <c r="N178" s="591"/>
      <c r="O178" s="148" t="s">
        <v>148</v>
      </c>
      <c r="P178" s="323">
        <f>L180</f>
        <v>51</v>
      </c>
    </row>
    <row r="179" spans="1:16" ht="12" customHeight="1">
      <c r="A179" s="108"/>
      <c r="B179" s="148"/>
      <c r="C179" s="326"/>
      <c r="D179" s="326"/>
      <c r="E179" s="148"/>
      <c r="F179" s="148"/>
      <c r="G179" s="148"/>
      <c r="H179" s="333"/>
      <c r="I179" s="148"/>
      <c r="J179" s="148"/>
      <c r="K179" s="148"/>
      <c r="L179" s="148"/>
      <c r="M179" s="148"/>
      <c r="N179" s="148"/>
      <c r="O179" s="148"/>
      <c r="P179" s="148"/>
    </row>
    <row r="180" spans="1:16" ht="12" customHeight="1">
      <c r="A180" s="108"/>
      <c r="B180" s="148"/>
      <c r="C180" s="330"/>
      <c r="D180" s="330" t="s">
        <v>27542</v>
      </c>
      <c r="E180" s="330"/>
      <c r="F180" s="148" t="s">
        <v>95</v>
      </c>
      <c r="G180" s="148">
        <f>P174</f>
        <v>45.559999999999995</v>
      </c>
      <c r="H180" s="148" t="s">
        <v>111</v>
      </c>
      <c r="I180" s="332">
        <v>0.9</v>
      </c>
      <c r="J180" s="323"/>
      <c r="K180" s="148" t="s">
        <v>95</v>
      </c>
      <c r="L180" s="148">
        <f>ROUNDUP(G180/0.9,0)</f>
        <v>51</v>
      </c>
      <c r="M180" s="148"/>
      <c r="N180" s="148"/>
      <c r="O180" s="148"/>
      <c r="P180" s="148"/>
    </row>
    <row r="181" spans="1:16" ht="12" customHeight="1">
      <c r="A181" s="108"/>
      <c r="B181" s="148"/>
      <c r="C181" s="330"/>
      <c r="D181" s="330"/>
      <c r="E181" s="148"/>
      <c r="F181" s="148"/>
      <c r="G181" s="148"/>
      <c r="H181" s="333"/>
      <c r="I181" s="148"/>
      <c r="J181" s="323"/>
      <c r="K181" s="148"/>
      <c r="L181" s="148"/>
      <c r="M181" s="148"/>
      <c r="N181" s="148"/>
      <c r="O181" s="148"/>
      <c r="P181" s="148"/>
    </row>
    <row r="182" spans="1:16" ht="49.5" customHeight="1">
      <c r="A182" s="108" t="s">
        <v>28095</v>
      </c>
      <c r="B182" s="107" t="s">
        <v>135</v>
      </c>
      <c r="C182" s="591" t="s">
        <v>143</v>
      </c>
      <c r="D182" s="591"/>
      <c r="E182" s="591"/>
      <c r="F182" s="591"/>
      <c r="G182" s="591"/>
      <c r="H182" s="591"/>
      <c r="I182" s="591"/>
      <c r="J182" s="591"/>
      <c r="K182" s="591"/>
      <c r="L182" s="591"/>
      <c r="M182" s="591"/>
      <c r="N182" s="591"/>
      <c r="O182" s="148" t="s">
        <v>9</v>
      </c>
      <c r="P182" s="323">
        <f>L184</f>
        <v>101.8</v>
      </c>
    </row>
    <row r="183" spans="1:16" ht="12" customHeight="1">
      <c r="A183" s="108"/>
      <c r="B183" s="148"/>
      <c r="C183" s="330"/>
      <c r="D183" s="330"/>
      <c r="E183" s="148"/>
      <c r="F183" s="148"/>
      <c r="G183" s="148"/>
      <c r="H183" s="333"/>
      <c r="I183" s="148"/>
      <c r="J183" s="323"/>
      <c r="K183" s="148"/>
      <c r="L183" s="148"/>
      <c r="M183" s="148"/>
      <c r="N183" s="148"/>
      <c r="O183" s="148"/>
      <c r="P183" s="148"/>
    </row>
    <row r="184" spans="1:16" ht="12" customHeight="1">
      <c r="A184" s="108"/>
      <c r="B184" s="148"/>
      <c r="C184" s="329"/>
      <c r="D184" s="330" t="s">
        <v>27542</v>
      </c>
      <c r="E184" s="148"/>
      <c r="F184" s="148"/>
      <c r="G184" s="148"/>
      <c r="H184" s="333"/>
      <c r="I184" s="148"/>
      <c r="J184" s="329"/>
      <c r="K184" s="148" t="s">
        <v>95</v>
      </c>
      <c r="L184" s="323">
        <f>40.4+40.4+3+3+3.5+3.5+4+4</f>
        <v>101.8</v>
      </c>
      <c r="M184" s="148"/>
      <c r="N184" s="148"/>
      <c r="O184" s="148"/>
      <c r="P184" s="148"/>
    </row>
    <row r="185" spans="1:16" ht="12" customHeight="1">
      <c r="A185" s="108"/>
      <c r="B185" s="148"/>
      <c r="C185" s="330"/>
      <c r="D185" s="330"/>
      <c r="E185" s="148"/>
      <c r="F185" s="148"/>
      <c r="G185" s="148"/>
      <c r="H185" s="333"/>
      <c r="I185" s="148"/>
      <c r="J185" s="323"/>
      <c r="K185" s="148"/>
      <c r="L185" s="148"/>
      <c r="M185" s="148"/>
      <c r="N185" s="148"/>
      <c r="O185" s="148"/>
      <c r="P185" s="148"/>
    </row>
    <row r="186" spans="1:16" ht="12" customHeight="1">
      <c r="A186" s="108"/>
      <c r="B186" s="148"/>
      <c r="C186" s="330"/>
      <c r="D186" s="330"/>
      <c r="E186" s="148"/>
      <c r="F186" s="148"/>
      <c r="G186" s="148"/>
      <c r="H186" s="333"/>
      <c r="I186" s="148"/>
      <c r="J186" s="323"/>
      <c r="K186" s="148"/>
      <c r="L186" s="148"/>
      <c r="M186" s="148"/>
      <c r="N186" s="148"/>
      <c r="O186" s="148"/>
      <c r="P186" s="148"/>
    </row>
    <row r="187" spans="1:16" ht="31.5" customHeight="1">
      <c r="A187" s="108" t="s">
        <v>28096</v>
      </c>
      <c r="B187" s="107" t="s">
        <v>7505</v>
      </c>
      <c r="C187" s="589" t="s">
        <v>28170</v>
      </c>
      <c r="D187" s="589"/>
      <c r="E187" s="589"/>
      <c r="F187" s="589"/>
      <c r="G187" s="589"/>
      <c r="H187" s="589"/>
      <c r="I187" s="589"/>
      <c r="J187" s="589"/>
      <c r="K187" s="589"/>
      <c r="L187" s="589"/>
      <c r="M187" s="589"/>
      <c r="N187" s="589"/>
      <c r="O187" s="148" t="s">
        <v>9</v>
      </c>
      <c r="P187" s="323">
        <f>L189</f>
        <v>6</v>
      </c>
    </row>
    <row r="188" spans="1:16" ht="12" customHeight="1">
      <c r="A188" s="108"/>
      <c r="B188" s="148"/>
      <c r="C188" s="330"/>
      <c r="D188" s="330"/>
      <c r="E188" s="148"/>
      <c r="F188" s="148"/>
      <c r="G188" s="148"/>
      <c r="H188" s="333"/>
      <c r="I188" s="148"/>
      <c r="J188" s="323"/>
      <c r="K188" s="148"/>
      <c r="L188" s="148"/>
      <c r="M188" s="148"/>
      <c r="N188" s="148"/>
      <c r="O188" s="148"/>
      <c r="P188" s="148"/>
    </row>
    <row r="189" spans="1:16" ht="12" customHeight="1">
      <c r="A189" s="108"/>
      <c r="B189" s="148"/>
      <c r="C189" s="329"/>
      <c r="D189" s="330" t="s">
        <v>27542</v>
      </c>
      <c r="E189" s="148"/>
      <c r="F189" s="148"/>
      <c r="G189" s="148"/>
      <c r="H189" s="333"/>
      <c r="I189" s="148"/>
      <c r="J189" s="329"/>
      <c r="K189" s="148" t="s">
        <v>95</v>
      </c>
      <c r="L189" s="323">
        <v>6</v>
      </c>
      <c r="M189" s="148"/>
      <c r="N189" s="148"/>
      <c r="O189" s="148"/>
      <c r="P189" s="148"/>
    </row>
    <row r="190" spans="1:16" ht="12" customHeight="1">
      <c r="A190" s="108"/>
      <c r="B190" s="148"/>
      <c r="C190" s="330"/>
      <c r="D190" s="330"/>
      <c r="E190" s="148"/>
      <c r="F190" s="148"/>
      <c r="G190" s="148"/>
      <c r="H190" s="333"/>
      <c r="I190" s="148"/>
      <c r="J190" s="323"/>
      <c r="K190" s="148"/>
      <c r="L190" s="148"/>
      <c r="M190" s="148"/>
      <c r="N190" s="148"/>
      <c r="O190" s="148"/>
      <c r="P190" s="148"/>
    </row>
    <row r="191" spans="1:16" ht="31.5" customHeight="1">
      <c r="A191" s="108" t="s">
        <v>28097</v>
      </c>
      <c r="B191" s="107" t="s">
        <v>27642</v>
      </c>
      <c r="C191" s="591" t="s">
        <v>27641</v>
      </c>
      <c r="D191" s="591"/>
      <c r="E191" s="591"/>
      <c r="F191" s="591"/>
      <c r="G191" s="591"/>
      <c r="H191" s="591"/>
      <c r="I191" s="591"/>
      <c r="J191" s="591"/>
      <c r="K191" s="591"/>
      <c r="L191" s="591"/>
      <c r="M191" s="591"/>
      <c r="N191" s="591"/>
      <c r="O191" s="148" t="s">
        <v>148</v>
      </c>
      <c r="P191" s="323">
        <f>L193</f>
        <v>5</v>
      </c>
    </row>
    <row r="192" spans="1:16" ht="12" customHeight="1">
      <c r="A192" s="108"/>
      <c r="B192" s="148"/>
      <c r="C192" s="330"/>
      <c r="D192" s="329"/>
      <c r="E192" s="329"/>
      <c r="F192" s="329"/>
      <c r="G192" s="329"/>
      <c r="H192" s="329"/>
      <c r="I192" s="329"/>
      <c r="J192" s="329"/>
      <c r="K192" s="148"/>
      <c r="L192" s="148"/>
      <c r="M192" s="148"/>
      <c r="N192" s="148"/>
      <c r="O192" s="148"/>
      <c r="P192" s="148"/>
    </row>
    <row r="193" spans="1:16" ht="12" customHeight="1">
      <c r="A193" s="108"/>
      <c r="B193" s="148"/>
      <c r="C193" s="329"/>
      <c r="D193" s="330" t="s">
        <v>27637</v>
      </c>
      <c r="E193" s="148"/>
      <c r="F193" s="148"/>
      <c r="G193" s="333"/>
      <c r="H193" s="148"/>
      <c r="I193" s="329"/>
      <c r="J193" s="323"/>
      <c r="K193" s="148" t="s">
        <v>95</v>
      </c>
      <c r="L193" s="323">
        <v>5</v>
      </c>
      <c r="M193" s="148"/>
      <c r="N193" s="148"/>
      <c r="O193" s="148"/>
      <c r="P193" s="148"/>
    </row>
    <row r="194" spans="1:16" ht="12" customHeight="1">
      <c r="A194" s="108"/>
      <c r="B194" s="148"/>
      <c r="C194" s="330"/>
      <c r="D194" s="330"/>
      <c r="E194" s="148"/>
      <c r="F194" s="148"/>
      <c r="G194" s="148"/>
      <c r="H194" s="333"/>
      <c r="I194" s="148"/>
      <c r="J194" s="323"/>
      <c r="K194" s="148"/>
      <c r="L194" s="148"/>
      <c r="M194" s="148"/>
      <c r="N194" s="148"/>
      <c r="O194" s="148"/>
      <c r="P194" s="148"/>
    </row>
    <row r="195" spans="1:16" ht="31.5" customHeight="1">
      <c r="A195" s="108" t="s">
        <v>28098</v>
      </c>
      <c r="B195" s="107" t="s">
        <v>27638</v>
      </c>
      <c r="C195" s="591" t="s">
        <v>27639</v>
      </c>
      <c r="D195" s="591"/>
      <c r="E195" s="591"/>
      <c r="F195" s="591"/>
      <c r="G195" s="591"/>
      <c r="H195" s="591"/>
      <c r="I195" s="591"/>
      <c r="J195" s="591"/>
      <c r="K195" s="591"/>
      <c r="L195" s="591"/>
      <c r="M195" s="591"/>
      <c r="N195" s="591"/>
      <c r="O195" s="148" t="s">
        <v>148</v>
      </c>
      <c r="P195" s="323">
        <f>L197</f>
        <v>5</v>
      </c>
    </row>
    <row r="196" spans="1:16" ht="10.5" customHeight="1">
      <c r="A196" s="108"/>
      <c r="B196" s="107"/>
      <c r="C196" s="324"/>
      <c r="D196" s="324"/>
      <c r="E196" s="324"/>
      <c r="F196" s="324"/>
      <c r="G196" s="324"/>
      <c r="H196" s="324"/>
      <c r="I196" s="324"/>
      <c r="J196" s="324"/>
      <c r="K196" s="324"/>
      <c r="L196" s="324"/>
      <c r="M196" s="324"/>
      <c r="N196" s="324"/>
      <c r="O196" s="148"/>
      <c r="P196" s="323"/>
    </row>
    <row r="197" spans="1:16" ht="12" customHeight="1">
      <c r="A197" s="108"/>
      <c r="B197" s="148"/>
      <c r="C197" s="329"/>
      <c r="D197" s="330" t="s">
        <v>27637</v>
      </c>
      <c r="E197" s="148"/>
      <c r="F197" s="148"/>
      <c r="G197" s="148"/>
      <c r="H197" s="333"/>
      <c r="I197" s="148"/>
      <c r="J197" s="329"/>
      <c r="K197" s="148" t="s">
        <v>95</v>
      </c>
      <c r="L197" s="323">
        <v>5</v>
      </c>
      <c r="M197" s="148"/>
      <c r="N197" s="148"/>
      <c r="O197" s="148"/>
      <c r="P197" s="148"/>
    </row>
    <row r="198" spans="1:16" ht="12" customHeight="1">
      <c r="A198" s="108"/>
      <c r="B198" s="148"/>
      <c r="C198" s="330"/>
      <c r="D198" s="330"/>
      <c r="E198" s="148"/>
      <c r="F198" s="148"/>
      <c r="G198" s="148"/>
      <c r="H198" s="333"/>
      <c r="I198" s="148"/>
      <c r="J198" s="323"/>
      <c r="K198" s="148"/>
      <c r="L198" s="148"/>
      <c r="M198" s="148"/>
      <c r="N198" s="148"/>
      <c r="O198" s="148"/>
      <c r="P198" s="148"/>
    </row>
    <row r="199" spans="1:16" ht="31.5" customHeight="1">
      <c r="A199" s="108" t="s">
        <v>28099</v>
      </c>
      <c r="B199" s="107" t="s">
        <v>25074</v>
      </c>
      <c r="C199" s="589" t="s">
        <v>27640</v>
      </c>
      <c r="D199" s="589"/>
      <c r="E199" s="589"/>
      <c r="F199" s="589"/>
      <c r="G199" s="589"/>
      <c r="H199" s="589"/>
      <c r="I199" s="589"/>
      <c r="J199" s="589"/>
      <c r="K199" s="589"/>
      <c r="L199" s="589"/>
      <c r="M199" s="589"/>
      <c r="N199" s="589"/>
      <c r="O199" s="148" t="s">
        <v>148</v>
      </c>
      <c r="P199" s="323">
        <f>L201</f>
        <v>5</v>
      </c>
    </row>
    <row r="200" spans="1:16" ht="8.25" customHeight="1">
      <c r="A200" s="108"/>
      <c r="B200" s="107"/>
      <c r="C200" s="326"/>
      <c r="D200" s="326"/>
      <c r="E200" s="326"/>
      <c r="F200" s="326"/>
      <c r="G200" s="326"/>
      <c r="H200" s="326"/>
      <c r="I200" s="326"/>
      <c r="J200" s="326"/>
      <c r="K200" s="326"/>
      <c r="L200" s="326"/>
      <c r="M200" s="326"/>
      <c r="N200" s="326"/>
      <c r="O200" s="148"/>
      <c r="P200" s="323"/>
    </row>
    <row r="201" spans="1:16" ht="12" customHeight="1">
      <c r="A201" s="108"/>
      <c r="B201" s="148"/>
      <c r="C201" s="329"/>
      <c r="D201" s="330" t="s">
        <v>27637</v>
      </c>
      <c r="E201" s="148"/>
      <c r="F201" s="148"/>
      <c r="G201" s="148"/>
      <c r="H201" s="333"/>
      <c r="I201" s="148"/>
      <c r="J201" s="329"/>
      <c r="K201" s="148" t="s">
        <v>95</v>
      </c>
      <c r="L201" s="323">
        <v>5</v>
      </c>
      <c r="M201" s="148"/>
      <c r="N201" s="148"/>
      <c r="O201" s="148"/>
      <c r="P201" s="148"/>
    </row>
    <row r="202" spans="1:16" ht="12" customHeight="1">
      <c r="A202" s="108"/>
      <c r="B202" s="148"/>
      <c r="C202" s="330"/>
      <c r="D202" s="330"/>
      <c r="E202" s="148"/>
      <c r="F202" s="148"/>
      <c r="G202" s="148"/>
      <c r="H202" s="333"/>
      <c r="I202" s="148"/>
      <c r="J202" s="323"/>
      <c r="K202" s="148"/>
      <c r="L202" s="148"/>
      <c r="M202" s="148"/>
      <c r="N202" s="148"/>
      <c r="O202" s="148"/>
      <c r="P202" s="148"/>
    </row>
    <row r="203" spans="1:16" ht="31.5" customHeight="1">
      <c r="A203" s="108" t="s">
        <v>28100</v>
      </c>
      <c r="B203" s="107" t="s">
        <v>27643</v>
      </c>
      <c r="C203" s="589" t="s">
        <v>27644</v>
      </c>
      <c r="D203" s="589"/>
      <c r="E203" s="589"/>
      <c r="F203" s="589"/>
      <c r="G203" s="589"/>
      <c r="H203" s="589"/>
      <c r="I203" s="589"/>
      <c r="J203" s="589"/>
      <c r="K203" s="589"/>
      <c r="L203" s="589"/>
      <c r="M203" s="589"/>
      <c r="N203" s="589"/>
      <c r="O203" s="148" t="s">
        <v>148</v>
      </c>
      <c r="P203" s="323">
        <f>L205</f>
        <v>5</v>
      </c>
    </row>
    <row r="204" spans="1:16" ht="12.75" customHeight="1">
      <c r="A204" s="108"/>
      <c r="B204" s="107"/>
      <c r="C204" s="326"/>
      <c r="D204" s="326"/>
      <c r="E204" s="326"/>
      <c r="F204" s="326"/>
      <c r="G204" s="326"/>
      <c r="H204" s="326"/>
      <c r="I204" s="326"/>
      <c r="J204" s="326"/>
      <c r="K204" s="326"/>
      <c r="L204" s="326"/>
      <c r="M204" s="326"/>
      <c r="N204" s="326"/>
      <c r="O204" s="148"/>
      <c r="P204" s="323"/>
    </row>
    <row r="205" spans="1:16" ht="12" customHeight="1">
      <c r="A205" s="108"/>
      <c r="B205" s="148"/>
      <c r="C205" s="329"/>
      <c r="D205" s="330" t="s">
        <v>27637</v>
      </c>
      <c r="E205" s="148"/>
      <c r="F205" s="148"/>
      <c r="G205" s="148"/>
      <c r="H205" s="333"/>
      <c r="I205" s="148"/>
      <c r="J205" s="329"/>
      <c r="K205" s="148" t="s">
        <v>95</v>
      </c>
      <c r="L205" s="323">
        <v>5</v>
      </c>
      <c r="M205" s="148"/>
      <c r="N205" s="148"/>
      <c r="O205" s="148"/>
      <c r="P205" s="148"/>
    </row>
    <row r="206" spans="1:16" ht="12" customHeight="1">
      <c r="A206" s="108"/>
      <c r="B206" s="148"/>
      <c r="C206" s="330"/>
      <c r="D206" s="330"/>
      <c r="E206" s="148"/>
      <c r="F206" s="148"/>
      <c r="G206" s="148"/>
      <c r="H206" s="333"/>
      <c r="I206" s="148"/>
      <c r="J206" s="323"/>
      <c r="K206" s="148"/>
      <c r="L206" s="148"/>
      <c r="M206" s="148"/>
      <c r="N206" s="148"/>
      <c r="O206" s="148"/>
      <c r="P206" s="148"/>
    </row>
    <row r="207" spans="1:16" ht="31.5" customHeight="1">
      <c r="A207" s="108" t="s">
        <v>28101</v>
      </c>
      <c r="B207" s="107" t="s">
        <v>27645</v>
      </c>
      <c r="C207" s="612" t="s">
        <v>27646</v>
      </c>
      <c r="D207" s="612"/>
      <c r="E207" s="612"/>
      <c r="F207" s="612"/>
      <c r="G207" s="612"/>
      <c r="H207" s="612"/>
      <c r="I207" s="612"/>
      <c r="J207" s="612"/>
      <c r="K207" s="612"/>
      <c r="L207" s="612"/>
      <c r="M207" s="612"/>
      <c r="N207" s="612"/>
      <c r="O207" s="148" t="s">
        <v>148</v>
      </c>
      <c r="P207" s="323">
        <f>L209</f>
        <v>5</v>
      </c>
    </row>
    <row r="208" spans="1:16" ht="15.75" customHeight="1">
      <c r="A208" s="108"/>
      <c r="B208" s="107"/>
      <c r="C208" s="330"/>
      <c r="D208" s="330"/>
      <c r="E208" s="330"/>
      <c r="F208" s="330"/>
      <c r="G208" s="330"/>
      <c r="H208" s="330"/>
      <c r="I208" s="330"/>
      <c r="J208" s="330"/>
      <c r="K208" s="330"/>
      <c r="L208" s="330"/>
      <c r="M208" s="330"/>
      <c r="N208" s="330"/>
      <c r="O208" s="148"/>
      <c r="P208" s="323"/>
    </row>
    <row r="209" spans="1:16" ht="12" customHeight="1">
      <c r="A209" s="108"/>
      <c r="B209" s="148"/>
      <c r="C209" s="329"/>
      <c r="D209" s="330" t="s">
        <v>27637</v>
      </c>
      <c r="E209" s="148"/>
      <c r="F209" s="148"/>
      <c r="G209" s="148"/>
      <c r="H209" s="333"/>
      <c r="I209" s="148"/>
      <c r="J209" s="329"/>
      <c r="K209" s="148" t="s">
        <v>95</v>
      </c>
      <c r="L209" s="323">
        <v>5</v>
      </c>
      <c r="M209" s="148"/>
      <c r="N209" s="148"/>
      <c r="O209" s="148"/>
      <c r="P209" s="148"/>
    </row>
    <row r="210" spans="1:16" ht="12" customHeight="1">
      <c r="A210" s="108"/>
      <c r="B210" s="148"/>
      <c r="C210" s="329"/>
      <c r="D210" s="330"/>
      <c r="E210" s="148"/>
      <c r="F210" s="148"/>
      <c r="G210" s="148"/>
      <c r="H210" s="333"/>
      <c r="I210" s="148"/>
      <c r="J210" s="329"/>
      <c r="K210" s="148"/>
      <c r="L210" s="323"/>
      <c r="M210" s="148"/>
      <c r="N210" s="148"/>
      <c r="O210" s="148"/>
      <c r="P210" s="148"/>
    </row>
    <row r="211" spans="1:16" ht="31.5" customHeight="1">
      <c r="A211" s="108" t="s">
        <v>28102</v>
      </c>
      <c r="B211" s="107" t="s">
        <v>28266</v>
      </c>
      <c r="C211" s="589" t="s">
        <v>28268</v>
      </c>
      <c r="D211" s="589"/>
      <c r="E211" s="589"/>
      <c r="F211" s="589"/>
      <c r="G211" s="589"/>
      <c r="H211" s="589"/>
      <c r="I211" s="589"/>
      <c r="J211" s="589"/>
      <c r="K211" s="589"/>
      <c r="L211" s="589"/>
      <c r="M211" s="589"/>
      <c r="N211" s="589"/>
      <c r="O211" s="148" t="s">
        <v>148</v>
      </c>
      <c r="P211" s="323">
        <f>L213</f>
        <v>6</v>
      </c>
    </row>
    <row r="212" spans="1:16" ht="12" customHeight="1">
      <c r="A212" s="148"/>
      <c r="B212" s="148"/>
      <c r="C212" s="326"/>
      <c r="D212" s="148"/>
      <c r="E212" s="323"/>
      <c r="F212" s="148"/>
      <c r="G212" s="326"/>
      <c r="H212" s="326"/>
      <c r="I212" s="326"/>
      <c r="J212" s="323"/>
      <c r="K212" s="148"/>
      <c r="L212" s="148"/>
      <c r="M212" s="148"/>
      <c r="N212" s="148"/>
      <c r="O212" s="148"/>
      <c r="P212" s="148"/>
    </row>
    <row r="213" spans="1:16" ht="12" customHeight="1">
      <c r="A213" s="148"/>
      <c r="B213" s="148"/>
      <c r="C213" s="326"/>
      <c r="D213" s="326" t="s">
        <v>27995</v>
      </c>
      <c r="E213" s="323"/>
      <c r="F213" s="148"/>
      <c r="G213" s="326"/>
      <c r="H213" s="326"/>
      <c r="I213" s="326"/>
      <c r="J213"/>
      <c r="K213" s="148" t="s">
        <v>95</v>
      </c>
      <c r="L213" s="323">
        <v>6</v>
      </c>
      <c r="M213" s="148"/>
      <c r="N213" s="148"/>
      <c r="O213" s="148"/>
      <c r="P213" s="148"/>
    </row>
    <row r="214" spans="1:16" ht="12" customHeight="1">
      <c r="A214" s="148"/>
      <c r="B214" s="148"/>
      <c r="C214" s="326"/>
      <c r="D214" s="326"/>
      <c r="E214" s="323"/>
      <c r="F214" s="148"/>
      <c r="G214" s="326"/>
      <c r="H214" s="326"/>
      <c r="I214" s="326"/>
      <c r="J214"/>
      <c r="K214" s="148"/>
      <c r="L214" s="323"/>
      <c r="M214" s="148"/>
      <c r="N214" s="148"/>
      <c r="O214" s="148"/>
      <c r="P214" s="148"/>
    </row>
    <row r="215" spans="1:16" ht="27.75" customHeight="1">
      <c r="A215" s="108" t="s">
        <v>28103</v>
      </c>
      <c r="B215" s="107" t="s">
        <v>28269</v>
      </c>
      <c r="C215" s="591" t="s">
        <v>28270</v>
      </c>
      <c r="D215" s="591"/>
      <c r="E215" s="591"/>
      <c r="F215" s="591"/>
      <c r="G215" s="591"/>
      <c r="H215" s="591"/>
      <c r="I215" s="591"/>
      <c r="J215" s="591"/>
      <c r="K215" s="591"/>
      <c r="L215" s="591"/>
      <c r="M215" s="591"/>
      <c r="N215" s="591"/>
      <c r="O215" s="148"/>
      <c r="P215" s="323">
        <f>L217</f>
        <v>6</v>
      </c>
    </row>
    <row r="216" spans="1:16" ht="12" customHeight="1">
      <c r="A216" s="148"/>
      <c r="B216" s="148"/>
      <c r="C216" s="326"/>
      <c r="D216" s="326"/>
      <c r="E216" s="323"/>
      <c r="F216" s="148"/>
      <c r="G216" s="326"/>
      <c r="H216" s="326"/>
      <c r="I216" s="326"/>
      <c r="J216"/>
      <c r="K216" s="148"/>
      <c r="L216" s="323"/>
      <c r="M216" s="148"/>
      <c r="N216" s="148"/>
      <c r="O216" s="148"/>
      <c r="P216" s="148"/>
    </row>
    <row r="217" spans="1:16" ht="24" customHeight="1">
      <c r="A217" s="148"/>
      <c r="B217" s="148"/>
      <c r="C217" s="326"/>
      <c r="D217" s="326" t="s">
        <v>27995</v>
      </c>
      <c r="E217" s="323"/>
      <c r="F217" s="148"/>
      <c r="G217" s="326"/>
      <c r="H217" s="326"/>
      <c r="I217" s="326"/>
      <c r="J217"/>
      <c r="K217" s="148" t="s">
        <v>95</v>
      </c>
      <c r="L217" s="323">
        <v>6</v>
      </c>
      <c r="M217" s="148"/>
      <c r="N217" s="148"/>
      <c r="O217" s="148"/>
      <c r="P217" s="148"/>
    </row>
    <row r="218" spans="1:16" ht="12" customHeight="1">
      <c r="A218" s="108"/>
      <c r="B218" s="148"/>
      <c r="C218" s="329"/>
      <c r="D218" s="329"/>
      <c r="E218" s="148"/>
      <c r="F218" s="148"/>
      <c r="G218" s="148"/>
      <c r="H218" s="333"/>
      <c r="I218" s="148"/>
      <c r="J218" s="329"/>
      <c r="K218" s="148"/>
      <c r="L218" s="323"/>
      <c r="M218" s="148"/>
      <c r="N218" s="148"/>
      <c r="O218" s="148"/>
      <c r="P218" s="148"/>
    </row>
    <row r="219" spans="1:16" ht="30" customHeight="1">
      <c r="A219" s="108" t="s">
        <v>28104</v>
      </c>
      <c r="B219" s="107" t="s">
        <v>27881</v>
      </c>
      <c r="C219" s="589" t="s">
        <v>27882</v>
      </c>
      <c r="D219" s="589"/>
      <c r="E219" s="589"/>
      <c r="F219" s="589"/>
      <c r="G219" s="589"/>
      <c r="H219" s="589"/>
      <c r="I219" s="589"/>
      <c r="J219" s="589"/>
      <c r="K219" s="589"/>
      <c r="L219" s="589"/>
      <c r="M219" s="589"/>
      <c r="N219" s="148"/>
      <c r="O219" s="148" t="s">
        <v>148</v>
      </c>
      <c r="P219" s="323">
        <f>L221</f>
        <v>24</v>
      </c>
    </row>
    <row r="220" spans="1:16" ht="12" customHeight="1">
      <c r="A220" s="108"/>
      <c r="B220" s="148"/>
      <c r="C220" s="329"/>
      <c r="D220" s="330"/>
      <c r="E220" s="148"/>
      <c r="F220" s="148"/>
      <c r="G220" s="148"/>
      <c r="H220" s="333"/>
      <c r="I220" s="148"/>
      <c r="J220" s="329"/>
      <c r="K220" s="148"/>
      <c r="L220" s="323"/>
      <c r="M220" s="148"/>
      <c r="N220" s="148"/>
      <c r="O220" s="148"/>
      <c r="P220" s="148"/>
    </row>
    <row r="221" spans="1:16" ht="12" customHeight="1">
      <c r="A221" s="108"/>
      <c r="B221" s="148"/>
      <c r="C221" s="329"/>
      <c r="D221" s="330" t="s">
        <v>28276</v>
      </c>
      <c r="E221" s="148"/>
      <c r="F221" s="148">
        <v>6</v>
      </c>
      <c r="G221" s="148" t="s">
        <v>94</v>
      </c>
      <c r="H221" s="333">
        <v>4</v>
      </c>
      <c r="I221" s="148"/>
      <c r="J221" s="329"/>
      <c r="K221" s="148" t="s">
        <v>95</v>
      </c>
      <c r="L221" s="323">
        <f>F221*H221</f>
        <v>24</v>
      </c>
      <c r="M221" s="148"/>
      <c r="N221" s="148"/>
      <c r="O221" s="148"/>
      <c r="P221" s="148"/>
    </row>
    <row r="222" spans="1:16" ht="12" customHeight="1">
      <c r="A222" s="108"/>
      <c r="B222" s="148"/>
      <c r="C222" s="329"/>
      <c r="D222" s="330"/>
      <c r="E222" s="148"/>
      <c r="F222" s="148"/>
      <c r="G222" s="148"/>
      <c r="H222" s="333"/>
      <c r="I222" s="148"/>
      <c r="J222" s="329"/>
      <c r="K222" s="148"/>
      <c r="L222" s="323"/>
      <c r="M222" s="148"/>
      <c r="N222" s="148"/>
      <c r="O222" s="148"/>
      <c r="P222" s="148"/>
    </row>
    <row r="223" spans="1:16" ht="12" customHeight="1">
      <c r="A223" s="108" t="s">
        <v>28105</v>
      </c>
      <c r="B223" s="148" t="s">
        <v>13876</v>
      </c>
      <c r="C223" s="589" t="s">
        <v>28265</v>
      </c>
      <c r="D223" s="589" t="s">
        <v>9</v>
      </c>
      <c r="E223" s="589"/>
      <c r="F223" s="589"/>
      <c r="G223" s="589"/>
      <c r="H223" s="589"/>
      <c r="I223" s="589"/>
      <c r="J223" s="589"/>
      <c r="K223" s="589"/>
      <c r="L223" s="589"/>
      <c r="M223" s="589"/>
      <c r="N223" s="589"/>
      <c r="O223" s="148" t="s">
        <v>9</v>
      </c>
      <c r="P223" s="323">
        <f>L226</f>
        <v>400</v>
      </c>
    </row>
    <row r="224" spans="1:16" ht="12" customHeight="1">
      <c r="A224" s="167"/>
      <c r="B224" s="148"/>
      <c r="C224" s="326"/>
      <c r="D224" s="326"/>
      <c r="E224" s="326"/>
      <c r="F224" s="326"/>
      <c r="G224" s="326"/>
      <c r="H224" s="326"/>
      <c r="I224" s="326"/>
      <c r="J224" s="326"/>
      <c r="K224" s="326"/>
      <c r="L224" s="326"/>
      <c r="M224" s="326"/>
      <c r="N224" s="326"/>
      <c r="O224" s="148"/>
      <c r="P224" s="148"/>
    </row>
    <row r="225" spans="1:16" ht="12" customHeight="1">
      <c r="A225" s="148"/>
      <c r="B225" s="148"/>
      <c r="C225" s="326"/>
      <c r="D225" s="148"/>
      <c r="E225" s="323"/>
      <c r="F225" s="148"/>
      <c r="G225" s="326"/>
      <c r="H225" s="148"/>
      <c r="I225" s="326"/>
      <c r="J225" s="323"/>
      <c r="K225" s="148"/>
      <c r="L225" s="148"/>
      <c r="M225" s="148"/>
      <c r="N225" s="148"/>
      <c r="O225" s="148"/>
      <c r="P225" s="148"/>
    </row>
    <row r="226" spans="1:16" ht="12" customHeight="1">
      <c r="A226" s="148"/>
      <c r="B226" s="148"/>
      <c r="C226" s="326"/>
      <c r="D226" s="326" t="s">
        <v>27880</v>
      </c>
      <c r="E226" s="323"/>
      <c r="F226" s="323"/>
      <c r="G226" s="148"/>
      <c r="H226" s="148"/>
      <c r="I226" s="326"/>
      <c r="J226" s="329"/>
      <c r="K226" s="326" t="s">
        <v>95</v>
      </c>
      <c r="L226" s="323">
        <v>400</v>
      </c>
      <c r="M226" s="148"/>
      <c r="N226" s="148"/>
      <c r="O226" s="148"/>
      <c r="P226" s="148"/>
    </row>
    <row r="227" spans="1:16" ht="12" customHeight="1">
      <c r="A227" s="108"/>
      <c r="B227" s="148"/>
      <c r="C227" s="329"/>
      <c r="D227" s="330"/>
      <c r="E227" s="148"/>
      <c r="F227" s="148"/>
      <c r="G227" s="148"/>
      <c r="H227" s="333"/>
      <c r="I227" s="148"/>
      <c r="J227" s="329"/>
      <c r="K227" s="148"/>
      <c r="L227" s="323"/>
      <c r="M227" s="148"/>
      <c r="N227" s="148"/>
      <c r="O227" s="148"/>
      <c r="P227" s="148"/>
    </row>
    <row r="228" spans="1:16" ht="30.75" customHeight="1">
      <c r="A228" s="108" t="s">
        <v>28106</v>
      </c>
      <c r="B228" s="107" t="s">
        <v>27873</v>
      </c>
      <c r="C228" s="591" t="s">
        <v>28069</v>
      </c>
      <c r="D228" s="591"/>
      <c r="E228" s="591"/>
      <c r="F228" s="591"/>
      <c r="G228" s="591"/>
      <c r="H228" s="591"/>
      <c r="I228" s="591"/>
      <c r="J228" s="591"/>
      <c r="K228" s="591"/>
      <c r="L228" s="591"/>
      <c r="M228" s="591"/>
      <c r="N228" s="148"/>
      <c r="O228" s="148" t="s">
        <v>9</v>
      </c>
      <c r="P228" s="323">
        <f>L230</f>
        <v>120</v>
      </c>
    </row>
    <row r="229" spans="1:16" ht="12" customHeight="1">
      <c r="A229" s="108"/>
      <c r="B229" s="148"/>
      <c r="C229" s="329"/>
      <c r="D229" s="330"/>
      <c r="E229" s="148"/>
      <c r="F229" s="148"/>
      <c r="G229" s="148"/>
      <c r="H229" s="333"/>
      <c r="I229" s="148"/>
      <c r="J229" s="329"/>
      <c r="K229" s="148"/>
      <c r="L229" s="323"/>
      <c r="M229" s="148"/>
      <c r="N229" s="148"/>
      <c r="O229" s="148"/>
      <c r="P229" s="148"/>
    </row>
    <row r="230" spans="1:16" ht="12" customHeight="1">
      <c r="A230" s="108"/>
      <c r="B230" s="148"/>
      <c r="C230" s="329"/>
      <c r="D230" s="330" t="s">
        <v>27970</v>
      </c>
      <c r="E230" s="148"/>
      <c r="F230" s="148"/>
      <c r="G230" s="148"/>
      <c r="H230" s="333"/>
      <c r="I230" s="148"/>
      <c r="J230" s="329"/>
      <c r="K230" s="148" t="s">
        <v>95</v>
      </c>
      <c r="L230" s="323">
        <v>120</v>
      </c>
      <c r="M230" s="148"/>
      <c r="N230" s="148"/>
      <c r="O230" s="148"/>
      <c r="P230" s="148"/>
    </row>
    <row r="231" spans="1:16" ht="12" customHeight="1">
      <c r="A231" s="108"/>
      <c r="B231" s="148"/>
      <c r="C231" s="329"/>
      <c r="D231" s="330"/>
      <c r="E231" s="148"/>
      <c r="F231" s="148"/>
      <c r="G231" s="148"/>
      <c r="H231" s="333"/>
      <c r="I231" s="148"/>
      <c r="J231" s="329"/>
      <c r="K231" s="148"/>
      <c r="L231" s="323"/>
      <c r="M231" s="148"/>
      <c r="N231" s="148"/>
      <c r="O231" s="148"/>
      <c r="P231" s="148"/>
    </row>
    <row r="232" spans="1:16" ht="12" customHeight="1">
      <c r="A232" s="108"/>
      <c r="B232" s="148"/>
      <c r="C232" s="329"/>
      <c r="D232" s="330"/>
      <c r="E232" s="148"/>
      <c r="F232" s="148"/>
      <c r="G232" s="148"/>
      <c r="H232" s="333"/>
      <c r="I232" s="148"/>
      <c r="J232" s="329"/>
      <c r="K232" s="148"/>
      <c r="L232" s="323"/>
      <c r="M232" s="148"/>
      <c r="N232" s="148"/>
      <c r="O232" s="148"/>
      <c r="P232" s="148"/>
    </row>
    <row r="233" spans="1:16" ht="32.25" customHeight="1">
      <c r="A233" s="108" t="s">
        <v>28107</v>
      </c>
      <c r="B233" s="107" t="s">
        <v>57</v>
      </c>
      <c r="C233" s="591" t="s">
        <v>28048</v>
      </c>
      <c r="D233" s="591"/>
      <c r="E233" s="591"/>
      <c r="F233" s="591"/>
      <c r="G233" s="591"/>
      <c r="H233" s="591"/>
      <c r="I233" s="591"/>
      <c r="J233" s="591"/>
      <c r="K233" s="591"/>
      <c r="L233" s="591"/>
      <c r="M233" s="591"/>
      <c r="N233" s="148"/>
      <c r="O233" s="148" t="s">
        <v>36</v>
      </c>
      <c r="P233" s="323">
        <f>L236</f>
        <v>43.199999999999996</v>
      </c>
    </row>
    <row r="234" spans="1:16" ht="12" customHeight="1">
      <c r="A234" s="329"/>
      <c r="B234" s="329"/>
      <c r="C234" s="329"/>
      <c r="D234" s="329"/>
      <c r="E234" s="148"/>
      <c r="F234" s="148"/>
      <c r="G234" s="148"/>
      <c r="H234" s="333"/>
      <c r="I234" s="148"/>
      <c r="J234" s="329"/>
      <c r="K234" s="148"/>
      <c r="L234" s="323"/>
      <c r="M234" s="148"/>
      <c r="N234" s="148"/>
      <c r="O234" s="148"/>
      <c r="P234" s="148"/>
    </row>
    <row r="235" spans="1:16" ht="12" customHeight="1">
      <c r="A235" s="108"/>
      <c r="B235" s="148"/>
      <c r="C235" s="148" t="s">
        <v>27970</v>
      </c>
      <c r="D235" s="323"/>
      <c r="E235" s="148" t="s">
        <v>27983</v>
      </c>
      <c r="F235" s="326"/>
      <c r="G235" s="326" t="s">
        <v>27984</v>
      </c>
      <c r="H235" s="326"/>
      <c r="I235" s="323"/>
      <c r="J235" s="329"/>
      <c r="K235" s="148"/>
      <c r="L235" s="323"/>
      <c r="M235" s="148"/>
      <c r="N235" s="148"/>
      <c r="O235" s="148"/>
      <c r="P235" s="148"/>
    </row>
    <row r="236" spans="1:16" ht="12" customHeight="1">
      <c r="A236" s="108"/>
      <c r="B236" s="148"/>
      <c r="C236" s="323">
        <v>120</v>
      </c>
      <c r="D236" s="323" t="s">
        <v>94</v>
      </c>
      <c r="E236" s="148">
        <v>0.6</v>
      </c>
      <c r="F236" s="148" t="s">
        <v>94</v>
      </c>
      <c r="G236" s="148">
        <v>0.6</v>
      </c>
      <c r="H236" s="329"/>
      <c r="I236" s="329"/>
      <c r="J236" s="329"/>
      <c r="K236" s="148" t="s">
        <v>95</v>
      </c>
      <c r="L236" s="323">
        <f>C236*E236*G236</f>
        <v>43.199999999999996</v>
      </c>
      <c r="M236" s="148"/>
      <c r="N236" s="148"/>
      <c r="O236" s="148"/>
      <c r="P236" s="148"/>
    </row>
    <row r="237" spans="1:16" ht="12" customHeight="1">
      <c r="A237" s="108"/>
      <c r="B237" s="148"/>
      <c r="C237" s="329"/>
      <c r="D237" s="330"/>
      <c r="E237" s="148"/>
      <c r="F237" s="148"/>
      <c r="G237" s="148"/>
      <c r="H237" s="333"/>
      <c r="I237" s="148"/>
      <c r="J237" s="329"/>
      <c r="K237" s="148"/>
      <c r="L237" s="323"/>
      <c r="M237" s="148"/>
      <c r="N237" s="148"/>
      <c r="O237" s="148"/>
      <c r="P237" s="148"/>
    </row>
    <row r="238" spans="1:16" ht="30.75" customHeight="1">
      <c r="A238" s="108" t="s">
        <v>28108</v>
      </c>
      <c r="B238" s="107" t="s">
        <v>27509</v>
      </c>
      <c r="C238" s="591" t="s">
        <v>28049</v>
      </c>
      <c r="D238" s="591"/>
      <c r="E238" s="591"/>
      <c r="F238" s="591"/>
      <c r="G238" s="591"/>
      <c r="H238" s="591"/>
      <c r="I238" s="591"/>
      <c r="J238" s="591"/>
      <c r="K238" s="591"/>
      <c r="L238" s="591"/>
      <c r="M238" s="591"/>
      <c r="N238" s="148"/>
      <c r="O238" s="148" t="s">
        <v>36</v>
      </c>
      <c r="P238" s="323">
        <f>G241</f>
        <v>43.063906206246486</v>
      </c>
    </row>
    <row r="239" spans="1:16" ht="12" customHeight="1">
      <c r="A239" s="108"/>
      <c r="B239" s="148"/>
      <c r="C239" s="329"/>
      <c r="D239" s="330"/>
      <c r="E239" s="148"/>
      <c r="F239" s="148"/>
      <c r="G239" s="148"/>
      <c r="H239" s="333"/>
      <c r="I239" s="148"/>
      <c r="J239" s="329"/>
      <c r="K239" s="148"/>
      <c r="L239" s="323"/>
      <c r="M239" s="148"/>
      <c r="N239" s="148"/>
      <c r="O239" s="148"/>
      <c r="P239" s="148"/>
    </row>
    <row r="240" spans="1:16" ht="12" customHeight="1">
      <c r="A240" s="108"/>
      <c r="B240" s="148"/>
      <c r="C240" s="323" t="s">
        <v>27987</v>
      </c>
      <c r="D240" s="323"/>
      <c r="E240" s="148" t="s">
        <v>27988</v>
      </c>
      <c r="F240" s="326"/>
      <c r="G240" s="148"/>
      <c r="H240" s="333"/>
      <c r="I240" s="148"/>
      <c r="J240" s="329"/>
      <c r="K240" s="148"/>
      <c r="L240" s="323"/>
      <c r="M240" s="148"/>
      <c r="N240" s="148"/>
      <c r="O240" s="148"/>
      <c r="P240" s="148"/>
    </row>
    <row r="241" spans="1:16" ht="12" customHeight="1">
      <c r="A241" s="108"/>
      <c r="B241" s="148"/>
      <c r="C241" s="323">
        <f>P233</f>
        <v>43.199999999999996</v>
      </c>
      <c r="D241" s="323" t="s">
        <v>27989</v>
      </c>
      <c r="E241" s="323">
        <f>(0.038^2*PI()/4)*(C236)</f>
        <v>0.13609379375350983</v>
      </c>
      <c r="F241" s="148" t="s">
        <v>95</v>
      </c>
      <c r="G241" s="323">
        <f>C241-E241</f>
        <v>43.063906206246486</v>
      </c>
      <c r="H241" s="333"/>
      <c r="I241" s="148"/>
      <c r="J241" s="329"/>
      <c r="K241" s="148"/>
      <c r="L241" s="323"/>
      <c r="M241" s="148"/>
      <c r="N241" s="148"/>
      <c r="O241" s="148"/>
      <c r="P241" s="148"/>
    </row>
    <row r="242" spans="1:16" ht="12" customHeight="1">
      <c r="A242" s="108"/>
      <c r="B242" s="148"/>
      <c r="C242" s="329"/>
      <c r="D242" s="330"/>
      <c r="E242" s="148"/>
      <c r="F242" s="148"/>
      <c r="G242" s="148"/>
      <c r="H242" s="333"/>
      <c r="I242" s="148"/>
      <c r="J242" s="329"/>
      <c r="K242" s="148"/>
      <c r="L242" s="323"/>
      <c r="M242" s="148"/>
      <c r="N242" s="148"/>
      <c r="O242" s="148"/>
      <c r="P242" s="148"/>
    </row>
    <row r="243" spans="1:16" ht="12" customHeight="1">
      <c r="A243" s="108" t="s">
        <v>28109</v>
      </c>
      <c r="B243" s="107" t="s">
        <v>27978</v>
      </c>
      <c r="C243" s="591" t="s">
        <v>27979</v>
      </c>
      <c r="D243" s="591" t="s">
        <v>9</v>
      </c>
      <c r="E243" s="591"/>
      <c r="F243" s="591"/>
      <c r="G243" s="591"/>
      <c r="H243" s="591"/>
      <c r="I243" s="591"/>
      <c r="J243" s="591"/>
      <c r="K243" s="591"/>
      <c r="L243" s="591"/>
      <c r="M243" s="591"/>
      <c r="N243" s="591"/>
      <c r="O243" s="148" t="s">
        <v>9</v>
      </c>
      <c r="P243" s="323">
        <f>C246</f>
        <v>120</v>
      </c>
    </row>
    <row r="244" spans="1:16" ht="12" customHeight="1">
      <c r="A244" s="108"/>
      <c r="B244" s="148"/>
      <c r="C244" s="326"/>
      <c r="D244" s="148"/>
      <c r="E244" s="323"/>
      <c r="F244" s="148"/>
      <c r="G244" s="326"/>
      <c r="H244" s="326"/>
      <c r="I244" s="326"/>
      <c r="J244" s="323"/>
      <c r="K244" s="148"/>
      <c r="L244" s="148"/>
      <c r="M244" s="148"/>
      <c r="N244" s="148"/>
      <c r="O244" s="148"/>
      <c r="P244" s="148"/>
    </row>
    <row r="245" spans="1:16" ht="12" customHeight="1">
      <c r="A245" s="108"/>
      <c r="B245" s="148"/>
      <c r="C245" s="148" t="s">
        <v>28070</v>
      </c>
      <c r="D245" s="329"/>
      <c r="E245" s="323"/>
      <c r="F245" s="148"/>
      <c r="G245" s="326"/>
      <c r="H245" s="326"/>
      <c r="I245" s="326"/>
      <c r="J245" s="323"/>
      <c r="K245" s="148"/>
      <c r="L245" s="148"/>
      <c r="M245" s="148"/>
      <c r="N245" s="148"/>
      <c r="O245" s="148"/>
      <c r="P245" s="148"/>
    </row>
    <row r="246" spans="1:16" ht="12" customHeight="1">
      <c r="A246" s="108"/>
      <c r="B246" s="148"/>
      <c r="C246" s="323">
        <v>120</v>
      </c>
      <c r="D246" s="329"/>
      <c r="E246" s="323"/>
      <c r="F246" s="148"/>
      <c r="G246" s="326"/>
      <c r="H246" s="326"/>
      <c r="I246" s="326"/>
      <c r="J246" s="323"/>
      <c r="K246" s="148"/>
      <c r="L246" s="148"/>
      <c r="M246" s="148"/>
      <c r="N246" s="148"/>
      <c r="O246" s="148"/>
      <c r="P246" s="148"/>
    </row>
    <row r="247" spans="1:16" ht="12" customHeight="1">
      <c r="A247" s="108"/>
      <c r="B247" s="148"/>
      <c r="C247" s="323"/>
      <c r="D247" s="329"/>
      <c r="E247" s="323"/>
      <c r="F247" s="148"/>
      <c r="G247" s="326"/>
      <c r="H247" s="326"/>
      <c r="I247" s="326"/>
      <c r="J247" s="323"/>
      <c r="K247" s="148"/>
      <c r="L247" s="148"/>
      <c r="M247" s="148"/>
      <c r="N247" s="148"/>
      <c r="O247" s="148"/>
      <c r="P247" s="148"/>
    </row>
    <row r="248" spans="1:16" ht="12" customHeight="1">
      <c r="A248" s="108" t="s">
        <v>28110</v>
      </c>
      <c r="B248" s="107" t="s">
        <v>27552</v>
      </c>
      <c r="C248" s="591" t="s">
        <v>27553</v>
      </c>
      <c r="D248" s="591"/>
      <c r="E248" s="591"/>
      <c r="F248" s="591"/>
      <c r="G248" s="591"/>
      <c r="H248" s="591"/>
      <c r="I248" s="591"/>
      <c r="J248" s="591"/>
      <c r="K248" s="591"/>
      <c r="L248" s="591"/>
      <c r="M248" s="591"/>
      <c r="N248" s="591"/>
      <c r="O248" s="148" t="s">
        <v>148</v>
      </c>
      <c r="P248" s="323">
        <f>L250</f>
        <v>1</v>
      </c>
    </row>
    <row r="249" spans="1:16" ht="12" customHeight="1">
      <c r="A249" s="148"/>
      <c r="B249" s="148"/>
      <c r="C249" s="326"/>
      <c r="D249" s="326"/>
      <c r="E249" s="326"/>
      <c r="F249" s="326"/>
      <c r="G249" s="326"/>
      <c r="H249" s="326"/>
      <c r="I249" s="326"/>
      <c r="J249" s="148"/>
      <c r="K249" s="148"/>
      <c r="L249" s="148"/>
      <c r="M249" s="148"/>
      <c r="N249" s="148"/>
      <c r="O249" s="148"/>
      <c r="P249" s="148"/>
    </row>
    <row r="250" spans="1:16" ht="12" customHeight="1">
      <c r="A250" s="148"/>
      <c r="B250" s="148"/>
      <c r="C250" s="326" t="s">
        <v>27543</v>
      </c>
      <c r="D250"/>
      <c r="E250" s="326"/>
      <c r="F250" s="326"/>
      <c r="G250" s="326"/>
      <c r="H250" s="326"/>
      <c r="I250" s="326"/>
      <c r="J250"/>
      <c r="K250" s="148" t="s">
        <v>95</v>
      </c>
      <c r="L250" s="323">
        <v>1</v>
      </c>
      <c r="M250" s="148"/>
      <c r="N250" s="148"/>
      <c r="O250" s="148"/>
      <c r="P250" s="148"/>
    </row>
    <row r="251" spans="1:16" ht="12" customHeight="1">
      <c r="A251" s="108"/>
      <c r="B251" s="148"/>
      <c r="C251" s="329"/>
      <c r="D251" s="330"/>
      <c r="E251" s="148"/>
      <c r="F251" s="148"/>
      <c r="G251" s="148"/>
      <c r="H251" s="333"/>
      <c r="I251" s="148"/>
      <c r="J251" s="329"/>
      <c r="K251" s="148"/>
      <c r="L251" s="323"/>
      <c r="M251" s="148"/>
      <c r="N251" s="148"/>
      <c r="O251" s="148"/>
      <c r="P251" s="148"/>
    </row>
    <row r="252" spans="1:16" ht="12" customHeight="1" thickBot="1">
      <c r="A252" s="108"/>
      <c r="C252" s="161"/>
      <c r="D252" s="160"/>
      <c r="H252" s="73"/>
      <c r="J252" s="66"/>
    </row>
    <row r="253" spans="1:16" ht="30" customHeight="1" thickBot="1">
      <c r="A253" s="428" t="s">
        <v>28490</v>
      </c>
      <c r="B253" s="429"/>
      <c r="C253" s="429"/>
      <c r="D253" s="429"/>
      <c r="E253" s="429"/>
      <c r="F253" s="429"/>
      <c r="G253" s="429"/>
      <c r="H253" s="429"/>
      <c r="I253" s="429"/>
      <c r="J253" s="429"/>
      <c r="K253" s="429"/>
      <c r="L253" s="429"/>
      <c r="M253" s="429"/>
      <c r="N253" s="429"/>
      <c r="O253" s="429"/>
      <c r="P253" s="430"/>
    </row>
    <row r="254" spans="1:16" ht="12" customHeight="1">
      <c r="A254" s="108"/>
      <c r="C254" s="161"/>
      <c r="D254" s="160"/>
      <c r="H254" s="73"/>
      <c r="J254" s="66"/>
    </row>
    <row r="255" spans="1:16" ht="31.5" customHeight="1">
      <c r="A255" s="108" t="s">
        <v>28173</v>
      </c>
      <c r="B255" s="107" t="s">
        <v>3213</v>
      </c>
      <c r="C255" s="591" t="s">
        <v>37</v>
      </c>
      <c r="D255" s="591"/>
      <c r="E255" s="591"/>
      <c r="F255" s="591"/>
      <c r="G255" s="591"/>
      <c r="H255" s="591"/>
      <c r="I255" s="591"/>
      <c r="J255" s="591"/>
      <c r="K255" s="591"/>
      <c r="L255" s="591"/>
      <c r="M255" s="591"/>
      <c r="N255" s="591"/>
      <c r="O255" s="148" t="s">
        <v>36</v>
      </c>
      <c r="P255" s="323">
        <f>L258</f>
        <v>31.423000000000002</v>
      </c>
    </row>
    <row r="256" spans="1:16" ht="12" customHeight="1">
      <c r="A256" s="108"/>
      <c r="B256" s="148"/>
      <c r="C256" s="330"/>
      <c r="D256" s="330"/>
      <c r="E256" s="148"/>
      <c r="F256" s="148"/>
      <c r="G256" s="148"/>
      <c r="H256" s="333"/>
      <c r="I256" s="148"/>
      <c r="J256" s="323"/>
      <c r="K256" s="148"/>
      <c r="L256" s="148"/>
      <c r="M256" s="148"/>
      <c r="N256" s="148"/>
      <c r="O256" s="148"/>
      <c r="P256" s="148"/>
    </row>
    <row r="257" spans="1:16" ht="12" customHeight="1">
      <c r="A257" s="108"/>
      <c r="B257" s="148"/>
      <c r="C257" s="148"/>
      <c r="D257" s="148" t="s">
        <v>27523</v>
      </c>
      <c r="E257" s="148"/>
      <c r="F257" s="148" t="s">
        <v>27524</v>
      </c>
      <c r="G257" s="148"/>
      <c r="H257" s="333"/>
      <c r="I257" s="329"/>
      <c r="J257" s="323"/>
      <c r="K257" s="148"/>
      <c r="L257" s="148"/>
      <c r="M257" s="148"/>
      <c r="N257" s="148"/>
      <c r="O257" s="148"/>
      <c r="P257" s="148"/>
    </row>
    <row r="258" spans="1:16" ht="12" customHeight="1">
      <c r="A258" s="108"/>
      <c r="B258" s="148"/>
      <c r="C258" s="330"/>
      <c r="D258" s="148">
        <f>P305</f>
        <v>241.03</v>
      </c>
      <c r="E258" s="148" t="s">
        <v>27961</v>
      </c>
      <c r="F258" s="323">
        <f>P309</f>
        <v>73.199999999999989</v>
      </c>
      <c r="G258" s="148" t="s">
        <v>95</v>
      </c>
      <c r="H258" s="323">
        <f>(D258+F258)</f>
        <v>314.23</v>
      </c>
      <c r="I258" s="148" t="s">
        <v>94</v>
      </c>
      <c r="J258" s="323">
        <v>0.1</v>
      </c>
      <c r="K258" s="148" t="s">
        <v>95</v>
      </c>
      <c r="L258" s="148">
        <f>H258*J258</f>
        <v>31.423000000000002</v>
      </c>
      <c r="M258" s="148"/>
      <c r="N258" s="148"/>
      <c r="O258" s="148"/>
      <c r="P258" s="148"/>
    </row>
    <row r="259" spans="1:16" ht="12" customHeight="1">
      <c r="A259" s="108"/>
      <c r="B259" s="148"/>
      <c r="C259" s="330"/>
      <c r="D259" s="330"/>
      <c r="E259" s="148"/>
      <c r="F259" s="148"/>
      <c r="G259" s="148"/>
      <c r="H259" s="333"/>
      <c r="I259" s="148"/>
      <c r="J259" s="323"/>
      <c r="K259" s="148"/>
      <c r="L259" s="148"/>
      <c r="M259" s="148"/>
      <c r="N259" s="148"/>
      <c r="O259" s="148"/>
      <c r="P259" s="148"/>
    </row>
    <row r="260" spans="1:16" ht="31.5" customHeight="1">
      <c r="A260" s="108" t="s">
        <v>28174</v>
      </c>
      <c r="B260" s="107" t="s">
        <v>65</v>
      </c>
      <c r="C260" s="591" t="s">
        <v>27525</v>
      </c>
      <c r="D260" s="591"/>
      <c r="E260" s="591"/>
      <c r="F260" s="591"/>
      <c r="G260" s="591"/>
      <c r="H260" s="591"/>
      <c r="I260" s="591"/>
      <c r="J260" s="591"/>
      <c r="K260" s="591"/>
      <c r="L260" s="591"/>
      <c r="M260" s="591"/>
      <c r="N260" s="591"/>
      <c r="O260" s="148" t="s">
        <v>36</v>
      </c>
      <c r="P260" s="323">
        <f>L262</f>
        <v>53.1</v>
      </c>
    </row>
    <row r="261" spans="1:16" ht="12" customHeight="1">
      <c r="A261" s="108"/>
      <c r="B261" s="148"/>
      <c r="C261" s="330"/>
      <c r="D261" s="330"/>
      <c r="E261" s="148"/>
      <c r="F261" s="148"/>
      <c r="G261" s="148"/>
      <c r="H261" s="333"/>
      <c r="I261" s="148"/>
      <c r="J261" s="323"/>
      <c r="K261" s="148"/>
      <c r="L261" s="148"/>
      <c r="M261" s="148"/>
      <c r="N261" s="148"/>
      <c r="O261" s="148"/>
      <c r="P261" s="148"/>
    </row>
    <row r="262" spans="1:16" ht="14.25">
      <c r="A262" s="148"/>
      <c r="B262" s="148"/>
      <c r="C262" s="589" t="s">
        <v>28056</v>
      </c>
      <c r="D262" s="589"/>
      <c r="E262" s="589"/>
      <c r="F262" s="589"/>
      <c r="G262" s="589"/>
      <c r="H262" s="589"/>
      <c r="I262" s="589"/>
      <c r="J262" s="329"/>
      <c r="K262" s="148" t="s">
        <v>95</v>
      </c>
      <c r="L262" s="323">
        <f>(10+10+3.6+12.4+12+11)*0.9*1</f>
        <v>53.1</v>
      </c>
      <c r="M262" s="148"/>
      <c r="N262" s="148"/>
      <c r="O262" s="148"/>
      <c r="P262" s="148"/>
    </row>
    <row r="263" spans="1:16" ht="14.25">
      <c r="A263" s="148"/>
      <c r="B263" s="148"/>
      <c r="C263" s="326"/>
      <c r="D263" s="326"/>
      <c r="E263" s="326"/>
      <c r="F263" s="326"/>
      <c r="G263" s="326"/>
      <c r="H263" s="326"/>
      <c r="I263" s="326"/>
      <c r="J263" s="148"/>
      <c r="K263" s="148"/>
      <c r="L263" s="148"/>
      <c r="M263" s="148"/>
      <c r="N263" s="148"/>
      <c r="O263" s="148"/>
      <c r="P263" s="148"/>
    </row>
    <row r="264" spans="1:16" ht="32.25" customHeight="1">
      <c r="A264" s="108" t="s">
        <v>28175</v>
      </c>
      <c r="B264" s="107" t="s">
        <v>59</v>
      </c>
      <c r="C264" s="589" t="s">
        <v>27526</v>
      </c>
      <c r="D264" s="589"/>
      <c r="E264" s="589"/>
      <c r="F264" s="589"/>
      <c r="G264" s="589"/>
      <c r="H264" s="589"/>
      <c r="I264" s="589"/>
      <c r="J264" s="589"/>
      <c r="K264" s="589"/>
      <c r="L264" s="589"/>
      <c r="M264" s="589"/>
      <c r="N264" s="589"/>
      <c r="O264" s="148" t="s">
        <v>36</v>
      </c>
      <c r="P264" s="323">
        <f>L266</f>
        <v>27.64646033438202</v>
      </c>
    </row>
    <row r="265" spans="1:16" ht="14.25">
      <c r="A265" s="148"/>
      <c r="B265" s="148"/>
      <c r="C265" s="326"/>
      <c r="D265" s="326"/>
      <c r="E265" s="326"/>
      <c r="F265" s="326"/>
      <c r="G265" s="326"/>
      <c r="H265" s="326"/>
      <c r="I265" s="326"/>
      <c r="J265" s="148"/>
      <c r="K265" s="148"/>
      <c r="L265" s="148"/>
      <c r="M265" s="148"/>
      <c r="N265" s="148"/>
      <c r="O265" s="148"/>
      <c r="P265" s="148"/>
    </row>
    <row r="266" spans="1:16" ht="14.25">
      <c r="A266" s="148"/>
      <c r="B266" s="148"/>
      <c r="C266" s="589" t="s">
        <v>28073</v>
      </c>
      <c r="D266" s="589"/>
      <c r="E266" s="589"/>
      <c r="F266" s="589"/>
      <c r="G266" s="589"/>
      <c r="H266" s="589"/>
      <c r="I266" s="589"/>
      <c r="J266"/>
      <c r="K266" s="148" t="s">
        <v>95</v>
      </c>
      <c r="L266" s="323">
        <f>(10+10+3.6+12.4+12+11)*0.5*1-(0.2^2*PI()/4)*(10+10+3.6+12.4+12+11)</f>
        <v>27.64646033438202</v>
      </c>
      <c r="M266" s="148"/>
      <c r="N266" s="148"/>
      <c r="O266" s="148"/>
      <c r="P266" s="148"/>
    </row>
    <row r="267" spans="1:16" ht="14.25">
      <c r="A267" s="148"/>
      <c r="B267" s="148"/>
      <c r="C267" s="326"/>
      <c r="D267" s="326"/>
      <c r="E267" s="326"/>
      <c r="F267" s="326"/>
      <c r="G267" s="326"/>
      <c r="H267" s="326"/>
      <c r="I267" s="326"/>
      <c r="J267" s="148"/>
      <c r="K267" s="148"/>
      <c r="L267" s="148"/>
      <c r="M267" s="148"/>
      <c r="N267" s="148"/>
      <c r="O267" s="148"/>
      <c r="P267" s="148"/>
    </row>
    <row r="268" spans="1:16" ht="31.5" customHeight="1">
      <c r="A268" s="108" t="s">
        <v>28176</v>
      </c>
      <c r="B268" s="107" t="s">
        <v>27510</v>
      </c>
      <c r="C268" s="589" t="s">
        <v>27530</v>
      </c>
      <c r="D268" s="589"/>
      <c r="E268" s="589"/>
      <c r="F268" s="589"/>
      <c r="G268" s="589"/>
      <c r="H268" s="589"/>
      <c r="I268" s="589"/>
      <c r="J268" s="589"/>
      <c r="K268" s="589"/>
      <c r="L268" s="589"/>
      <c r="M268" s="589"/>
      <c r="N268" s="589"/>
      <c r="O268" s="148" t="s">
        <v>36</v>
      </c>
      <c r="P268" s="323">
        <f>L270</f>
        <v>9.9710000000000001</v>
      </c>
    </row>
    <row r="269" spans="1:16" ht="14.25">
      <c r="A269" s="148"/>
      <c r="B269" s="148"/>
      <c r="C269" s="326"/>
      <c r="D269" s="326"/>
      <c r="E269" s="326"/>
      <c r="F269" s="326"/>
      <c r="G269" s="326"/>
      <c r="H269" s="326"/>
      <c r="I269" s="326"/>
      <c r="J269" s="148"/>
      <c r="K269" s="148"/>
      <c r="L269" s="148"/>
      <c r="M269" s="148"/>
      <c r="N269" s="148"/>
      <c r="O269" s="148"/>
      <c r="P269" s="148"/>
    </row>
    <row r="270" spans="1:16" ht="14.25">
      <c r="A270" s="148"/>
      <c r="B270" s="148"/>
      <c r="C270" s="589" t="s">
        <v>27554</v>
      </c>
      <c r="D270" s="589"/>
      <c r="E270" s="589"/>
      <c r="F270" s="589"/>
      <c r="G270" s="589"/>
      <c r="H270" s="589"/>
      <c r="I270" s="589"/>
      <c r="J270"/>
      <c r="K270" s="148" t="s">
        <v>95</v>
      </c>
      <c r="L270" s="323">
        <f>(10+10+3.6+12.4+12+11)*0.2-0.031*(10+10+3.6+12.4+12+11)</f>
        <v>9.9710000000000001</v>
      </c>
      <c r="M270" s="148"/>
      <c r="N270" s="148"/>
      <c r="O270" s="148"/>
      <c r="P270" s="148"/>
    </row>
    <row r="271" spans="1:16" ht="14.25">
      <c r="A271" s="148"/>
      <c r="B271" s="148"/>
      <c r="C271" s="326"/>
      <c r="D271" s="326"/>
      <c r="E271" s="326"/>
      <c r="F271" s="326"/>
      <c r="G271" s="326"/>
      <c r="H271" s="326"/>
      <c r="I271" s="326"/>
      <c r="J271" s="148"/>
      <c r="K271" s="148"/>
      <c r="L271" s="148"/>
      <c r="M271" s="148"/>
      <c r="N271" s="148"/>
      <c r="O271" s="148"/>
      <c r="P271" s="148"/>
    </row>
    <row r="272" spans="1:16" ht="31.5" customHeight="1">
      <c r="A272" s="108" t="s">
        <v>28177</v>
      </c>
      <c r="B272" s="107" t="s">
        <v>142</v>
      </c>
      <c r="C272" s="591" t="s">
        <v>70</v>
      </c>
      <c r="D272" s="591"/>
      <c r="E272" s="591"/>
      <c r="F272" s="591"/>
      <c r="G272" s="591"/>
      <c r="H272" s="591"/>
      <c r="I272" s="591"/>
      <c r="J272" s="591"/>
      <c r="K272" s="591"/>
      <c r="L272" s="591"/>
      <c r="M272" s="591"/>
      <c r="N272" s="591"/>
      <c r="O272" s="148" t="s">
        <v>148</v>
      </c>
      <c r="P272" s="323">
        <f>L274</f>
        <v>10</v>
      </c>
    </row>
    <row r="273" spans="1:16" ht="14.25">
      <c r="A273" s="148"/>
      <c r="B273" s="148"/>
      <c r="C273" s="326"/>
      <c r="D273" s="326"/>
      <c r="E273" s="326"/>
      <c r="F273" s="326"/>
      <c r="G273" s="326"/>
      <c r="H273" s="326"/>
      <c r="I273" s="326"/>
      <c r="J273" s="148"/>
      <c r="K273" s="148"/>
      <c r="L273" s="148"/>
      <c r="M273" s="148"/>
      <c r="N273" s="148"/>
      <c r="O273" s="148"/>
      <c r="P273" s="148"/>
    </row>
    <row r="274" spans="1:16" ht="14.25">
      <c r="A274" s="148"/>
      <c r="B274" s="148"/>
      <c r="C274" s="330" t="s">
        <v>28071</v>
      </c>
      <c r="D274"/>
      <c r="E274" s="330"/>
      <c r="F274" s="148" t="s">
        <v>95</v>
      </c>
      <c r="G274" s="331">
        <f>P255+(P260-P264-P268)</f>
        <v>46.905539665617979</v>
      </c>
      <c r="H274" s="148" t="s">
        <v>111</v>
      </c>
      <c r="I274" s="323">
        <f>5</f>
        <v>5</v>
      </c>
      <c r="J274" s="323"/>
      <c r="K274" s="148" t="s">
        <v>95</v>
      </c>
      <c r="L274" s="148">
        <f>ROUNDUP(G274/I274,0)</f>
        <v>10</v>
      </c>
      <c r="M274" s="148"/>
      <c r="N274" s="148"/>
      <c r="O274" s="148"/>
      <c r="P274" s="148"/>
    </row>
    <row r="275" spans="1:16" ht="14.25">
      <c r="A275" s="148"/>
      <c r="B275" s="148"/>
      <c r="C275" s="326"/>
      <c r="D275" s="326"/>
      <c r="E275" s="326"/>
      <c r="F275" s="326"/>
      <c r="G275" s="326"/>
      <c r="H275" s="326"/>
      <c r="I275" s="326"/>
      <c r="J275" s="148"/>
      <c r="K275" s="148"/>
      <c r="L275" s="148"/>
      <c r="M275" s="148"/>
      <c r="N275" s="148"/>
      <c r="O275" s="148"/>
      <c r="P275" s="148"/>
    </row>
    <row r="276" spans="1:16" ht="31.5" customHeight="1">
      <c r="A276" s="108" t="s">
        <v>28178</v>
      </c>
      <c r="B276" s="107" t="s">
        <v>132</v>
      </c>
      <c r="C276" s="591" t="s">
        <v>27531</v>
      </c>
      <c r="D276" s="591"/>
      <c r="E276" s="591"/>
      <c r="F276" s="591"/>
      <c r="G276" s="591"/>
      <c r="H276" s="591"/>
      <c r="I276" s="591"/>
      <c r="J276" s="591"/>
      <c r="K276" s="591"/>
      <c r="L276" s="591"/>
      <c r="M276" s="591"/>
      <c r="N276" s="591"/>
      <c r="O276" s="148" t="s">
        <v>15</v>
      </c>
      <c r="P276" s="323">
        <f>L279</f>
        <v>314.23</v>
      </c>
    </row>
    <row r="277" spans="1:16" ht="14.25">
      <c r="A277" s="148"/>
      <c r="B277" s="148"/>
      <c r="C277" s="326"/>
      <c r="D277" s="326"/>
      <c r="E277" s="326"/>
      <c r="F277" s="326"/>
      <c r="G277" s="326"/>
      <c r="H277" s="326"/>
      <c r="I277" s="326"/>
      <c r="J277" s="148"/>
      <c r="K277" s="148"/>
      <c r="L277" s="148"/>
      <c r="M277" s="148"/>
      <c r="N277" s="148"/>
      <c r="O277" s="148"/>
      <c r="P277" s="148"/>
    </row>
    <row r="278" spans="1:16" ht="14.25">
      <c r="A278" s="148"/>
      <c r="B278" s="148"/>
      <c r="C278" s="326"/>
      <c r="D278" s="326"/>
      <c r="E278" s="326"/>
      <c r="F278" s="326"/>
      <c r="G278" s="326"/>
      <c r="H278" s="326"/>
      <c r="I278" s="326"/>
      <c r="J278" s="148"/>
      <c r="K278" s="148"/>
      <c r="L278" s="148"/>
      <c r="M278" s="148"/>
      <c r="N278" s="148"/>
      <c r="O278" s="148"/>
      <c r="P278" s="148"/>
    </row>
    <row r="279" spans="1:16" ht="14.25">
      <c r="A279" s="148"/>
      <c r="B279" s="148"/>
      <c r="C279" s="589" t="s">
        <v>28072</v>
      </c>
      <c r="D279" s="589"/>
      <c r="E279" s="589"/>
      <c r="F279" s="589"/>
      <c r="G279" s="326"/>
      <c r="H279" s="611"/>
      <c r="I279" s="611"/>
      <c r="J279" s="148"/>
      <c r="K279" s="148" t="s">
        <v>95</v>
      </c>
      <c r="L279" s="323">
        <f>P305+P309</f>
        <v>314.23</v>
      </c>
      <c r="M279" s="148"/>
      <c r="N279" s="148"/>
      <c r="O279" s="148"/>
      <c r="P279" s="148"/>
    </row>
    <row r="280" spans="1:16" ht="14.25">
      <c r="A280" s="148"/>
      <c r="B280" s="148"/>
      <c r="C280" s="326"/>
      <c r="D280" s="326"/>
      <c r="E280" s="326"/>
      <c r="F280" s="326"/>
      <c r="G280" s="326"/>
      <c r="H280" s="326"/>
      <c r="I280" s="326"/>
      <c r="J280" s="148"/>
      <c r="K280" s="148"/>
      <c r="L280" s="148"/>
      <c r="M280" s="148"/>
      <c r="N280" s="148"/>
      <c r="O280" s="148"/>
      <c r="P280" s="148"/>
    </row>
    <row r="281" spans="1:16" ht="31.5" customHeight="1">
      <c r="A281" s="108" t="s">
        <v>28179</v>
      </c>
      <c r="B281" s="107" t="s">
        <v>27532</v>
      </c>
      <c r="C281" s="589" t="s">
        <v>27533</v>
      </c>
      <c r="D281" s="589"/>
      <c r="E281" s="589"/>
      <c r="F281" s="589"/>
      <c r="G281" s="589"/>
      <c r="H281" s="589"/>
      <c r="I281" s="589"/>
      <c r="J281" s="589"/>
      <c r="K281" s="589"/>
      <c r="L281" s="589"/>
      <c r="M281" s="589"/>
      <c r="N281" s="589"/>
      <c r="O281" s="148" t="s">
        <v>36</v>
      </c>
      <c r="P281" s="323">
        <f>L283</f>
        <v>46.905539665617979</v>
      </c>
    </row>
    <row r="282" spans="1:16" ht="14.25">
      <c r="A282" s="148"/>
      <c r="B282" s="148"/>
      <c r="C282" s="326"/>
      <c r="D282" s="326"/>
      <c r="E282" s="326"/>
      <c r="F282" s="326"/>
      <c r="G282" s="326"/>
      <c r="H282" s="326"/>
      <c r="I282" s="326"/>
      <c r="J282" s="148"/>
      <c r="K282" s="148"/>
      <c r="L282" s="148"/>
      <c r="M282" s="148"/>
      <c r="N282" s="148"/>
      <c r="O282" s="148"/>
      <c r="P282" s="148"/>
    </row>
    <row r="283" spans="1:16" ht="14.25">
      <c r="A283" s="148"/>
      <c r="B283" s="148"/>
      <c r="C283" s="589" t="s">
        <v>28071</v>
      </c>
      <c r="D283" s="589"/>
      <c r="E283" s="589"/>
      <c r="F283" s="589"/>
      <c r="G283" s="589"/>
      <c r="H283" s="589"/>
      <c r="I283" s="323"/>
      <c r="J283" s="323"/>
      <c r="K283" s="148" t="s">
        <v>95</v>
      </c>
      <c r="L283" s="323">
        <f>P255+P260-P264-P268</f>
        <v>46.905539665617979</v>
      </c>
      <c r="M283" s="148"/>
      <c r="N283" s="148"/>
      <c r="O283" s="148"/>
      <c r="P283" s="148"/>
    </row>
    <row r="284" spans="1:16" ht="14.25">
      <c r="A284" s="148"/>
      <c r="B284" s="148"/>
      <c r="C284" s="326"/>
      <c r="D284" s="326"/>
      <c r="E284" s="326"/>
      <c r="F284" s="326"/>
      <c r="G284" s="326"/>
      <c r="H284" s="326"/>
      <c r="I284" s="326"/>
      <c r="J284" s="148"/>
      <c r="K284" s="148"/>
      <c r="L284" s="148"/>
      <c r="M284" s="148"/>
      <c r="N284" s="148"/>
      <c r="O284" s="148"/>
      <c r="P284" s="148"/>
    </row>
    <row r="285" spans="1:16" ht="31.5" customHeight="1">
      <c r="A285" s="108" t="s">
        <v>28180</v>
      </c>
      <c r="B285" s="107" t="s">
        <v>27534</v>
      </c>
      <c r="C285" s="589" t="s">
        <v>27536</v>
      </c>
      <c r="D285" s="589"/>
      <c r="E285" s="589"/>
      <c r="F285" s="589"/>
      <c r="G285" s="589"/>
      <c r="H285" s="589"/>
      <c r="I285" s="589"/>
      <c r="J285" s="589"/>
      <c r="K285" s="589"/>
      <c r="L285" s="589"/>
      <c r="M285" s="589"/>
      <c r="N285" s="589"/>
      <c r="O285" s="148" t="s">
        <v>36</v>
      </c>
      <c r="P285" s="323">
        <f>L287</f>
        <v>31.423000000000002</v>
      </c>
    </row>
    <row r="286" spans="1:16" ht="14.25">
      <c r="A286" s="148"/>
      <c r="B286" s="148"/>
      <c r="C286" s="326"/>
      <c r="D286" s="326"/>
      <c r="E286" s="326"/>
      <c r="F286" s="326"/>
      <c r="G286" s="326"/>
      <c r="H286" s="326"/>
      <c r="I286" s="326"/>
      <c r="J286" s="148"/>
      <c r="K286" s="148"/>
      <c r="L286" s="148"/>
      <c r="M286" s="148"/>
      <c r="N286" s="148"/>
      <c r="O286" s="148"/>
      <c r="P286" s="148"/>
    </row>
    <row r="287" spans="1:16" ht="14.25">
      <c r="A287" s="148"/>
      <c r="B287" s="148"/>
      <c r="C287" s="589" t="s">
        <v>28133</v>
      </c>
      <c r="D287" s="589"/>
      <c r="E287" s="589"/>
      <c r="F287" s="589"/>
      <c r="G287" s="326"/>
      <c r="H287" s="326"/>
      <c r="I287" s="326"/>
      <c r="J287"/>
      <c r="K287" s="148" t="s">
        <v>95</v>
      </c>
      <c r="L287" s="323">
        <f>P276*0.1</f>
        <v>31.423000000000002</v>
      </c>
      <c r="M287" s="148"/>
      <c r="N287" s="148"/>
      <c r="O287" s="148"/>
      <c r="P287" s="148"/>
    </row>
    <row r="288" spans="1:16" ht="14.25">
      <c r="A288" s="148"/>
      <c r="B288" s="148"/>
      <c r="C288" s="326"/>
      <c r="D288" s="326"/>
      <c r="E288" s="326"/>
      <c r="F288" s="326"/>
      <c r="G288" s="326"/>
      <c r="H288" s="326"/>
      <c r="I288" s="326"/>
      <c r="J288" s="148"/>
      <c r="K288" s="148"/>
      <c r="L288" s="148"/>
      <c r="M288" s="148"/>
      <c r="N288" s="148"/>
      <c r="O288" s="148"/>
      <c r="P288" s="148"/>
    </row>
    <row r="289" spans="1:16" ht="31.5" customHeight="1">
      <c r="A289" s="108" t="s">
        <v>28181</v>
      </c>
      <c r="B289" s="107" t="s">
        <v>27480</v>
      </c>
      <c r="C289" s="589" t="s">
        <v>27481</v>
      </c>
      <c r="D289" s="589"/>
      <c r="E289" s="589"/>
      <c r="F289" s="589"/>
      <c r="G289" s="589"/>
      <c r="H289" s="589"/>
      <c r="I289" s="589"/>
      <c r="J289" s="589"/>
      <c r="K289" s="589"/>
      <c r="L289" s="589"/>
      <c r="M289" s="589"/>
      <c r="N289" s="589"/>
      <c r="O289" s="148" t="s">
        <v>9</v>
      </c>
      <c r="P289" s="323">
        <f>L291</f>
        <v>59</v>
      </c>
    </row>
    <row r="290" spans="1:16" ht="14.25">
      <c r="A290" s="148"/>
      <c r="B290" s="148"/>
      <c r="C290" s="326"/>
      <c r="D290" s="326"/>
      <c r="E290" s="326"/>
      <c r="F290" s="326"/>
      <c r="G290" s="326"/>
      <c r="H290" s="326"/>
      <c r="I290" s="326"/>
      <c r="J290" s="148"/>
      <c r="K290" s="148"/>
      <c r="L290" s="148"/>
      <c r="M290" s="148"/>
      <c r="N290" s="148"/>
      <c r="O290" s="148"/>
      <c r="P290" s="148"/>
    </row>
    <row r="291" spans="1:16" ht="14.25">
      <c r="A291" s="148"/>
      <c r="B291" s="148"/>
      <c r="C291" s="589" t="s">
        <v>27556</v>
      </c>
      <c r="D291" s="589"/>
      <c r="E291" s="589"/>
      <c r="F291" s="589"/>
      <c r="G291" s="326"/>
      <c r="H291" s="326"/>
      <c r="I291" s="326"/>
      <c r="J291" s="323"/>
      <c r="K291" s="148" t="s">
        <v>95</v>
      </c>
      <c r="L291" s="148">
        <f>(10+10+3.6+12.4+12+11)</f>
        <v>59</v>
      </c>
      <c r="M291" s="148"/>
      <c r="N291" s="148"/>
      <c r="O291" s="148"/>
      <c r="P291" s="148"/>
    </row>
    <row r="292" spans="1:16" ht="14.25">
      <c r="A292" s="148"/>
      <c r="B292" s="148"/>
      <c r="C292" s="326"/>
      <c r="D292" s="326"/>
      <c r="E292" s="326"/>
      <c r="F292" s="326"/>
      <c r="G292" s="326"/>
      <c r="H292" s="326"/>
      <c r="I292" s="326"/>
      <c r="J292" s="148"/>
      <c r="K292" s="148"/>
      <c r="L292" s="148"/>
      <c r="M292" s="148"/>
      <c r="N292" s="148"/>
      <c r="O292" s="148"/>
      <c r="P292" s="148"/>
    </row>
    <row r="293" spans="1:16" ht="31.5" customHeight="1">
      <c r="A293" s="108" t="s">
        <v>28182</v>
      </c>
      <c r="B293" s="107" t="s">
        <v>27508</v>
      </c>
      <c r="C293" s="591" t="s">
        <v>27538</v>
      </c>
      <c r="D293" s="591"/>
      <c r="E293" s="591"/>
      <c r="F293" s="591"/>
      <c r="G293" s="591"/>
      <c r="H293" s="591"/>
      <c r="I293" s="591"/>
      <c r="J293" s="591"/>
      <c r="K293" s="591"/>
      <c r="L293" s="591"/>
      <c r="M293" s="591"/>
      <c r="N293" s="591"/>
      <c r="O293" s="148" t="s">
        <v>9</v>
      </c>
      <c r="P293" s="323">
        <f>L295</f>
        <v>59</v>
      </c>
    </row>
    <row r="294" spans="1:16" ht="14.25">
      <c r="A294" s="148"/>
      <c r="B294" s="148"/>
      <c r="C294" s="326"/>
      <c r="D294" s="326"/>
      <c r="E294" s="326"/>
      <c r="F294" s="326"/>
      <c r="G294" s="326"/>
      <c r="H294" s="326"/>
      <c r="I294" s="326"/>
      <c r="J294"/>
      <c r="K294" s="148"/>
      <c r="L294" s="148"/>
      <c r="M294" s="148"/>
      <c r="N294" s="148"/>
      <c r="O294" s="148"/>
      <c r="P294" s="148"/>
    </row>
    <row r="295" spans="1:16" ht="14.25">
      <c r="A295" s="148"/>
      <c r="B295" s="148"/>
      <c r="C295" s="330" t="s">
        <v>27556</v>
      </c>
      <c r="D295"/>
      <c r="E295" s="330"/>
      <c r="F295" s="330"/>
      <c r="G295" s="326"/>
      <c r="H295" s="326"/>
      <c r="I295" s="326"/>
      <c r="J295" s="148"/>
      <c r="K295" s="148" t="s">
        <v>95</v>
      </c>
      <c r="L295" s="323">
        <f>10+10+3.6+12.4+12+11</f>
        <v>59</v>
      </c>
      <c r="M295" s="148"/>
      <c r="N295" s="148"/>
      <c r="O295" s="148"/>
      <c r="P295" s="148"/>
    </row>
    <row r="296" spans="1:16" ht="14.25">
      <c r="A296" s="148"/>
      <c r="B296" s="148"/>
      <c r="C296" s="326"/>
      <c r="D296" s="326"/>
      <c r="E296" s="326"/>
      <c r="F296" s="326"/>
      <c r="G296" s="326"/>
      <c r="H296" s="326"/>
      <c r="I296" s="326"/>
      <c r="J296" s="148"/>
      <c r="K296" s="148"/>
      <c r="L296" s="148"/>
      <c r="M296" s="148"/>
      <c r="N296" s="148"/>
      <c r="O296" s="148"/>
      <c r="P296" s="148"/>
    </row>
    <row r="297" spans="1:16" ht="32.25" customHeight="1">
      <c r="A297" s="108" t="s">
        <v>28296</v>
      </c>
      <c r="B297" s="107" t="s">
        <v>27512</v>
      </c>
      <c r="C297" s="591" t="s">
        <v>27513</v>
      </c>
      <c r="D297" s="591"/>
      <c r="E297" s="591"/>
      <c r="F297" s="591"/>
      <c r="G297" s="591"/>
      <c r="H297" s="591"/>
      <c r="I297" s="591"/>
      <c r="J297" s="591"/>
      <c r="K297" s="591"/>
      <c r="L297" s="591"/>
      <c r="M297" s="591"/>
      <c r="N297" s="591"/>
      <c r="O297" s="148" t="s">
        <v>15</v>
      </c>
      <c r="P297" s="148">
        <f>L299</f>
        <v>21.49</v>
      </c>
    </row>
    <row r="298" spans="1:16" ht="14.25">
      <c r="A298" s="148"/>
      <c r="B298" s="148"/>
      <c r="C298" s="326"/>
      <c r="D298" s="326"/>
      <c r="E298" s="326"/>
      <c r="F298" s="326"/>
      <c r="G298" s="326"/>
      <c r="H298" s="326"/>
      <c r="I298" s="326"/>
      <c r="J298" s="148"/>
      <c r="K298" s="148"/>
      <c r="L298" s="148"/>
      <c r="M298" s="148"/>
      <c r="N298" s="148"/>
      <c r="O298" s="148"/>
      <c r="P298" s="148"/>
    </row>
    <row r="299" spans="1:16" ht="14.25">
      <c r="A299" s="148"/>
      <c r="B299" s="148"/>
      <c r="C299" s="326" t="s">
        <v>27557</v>
      </c>
      <c r="D299"/>
      <c r="E299" s="326"/>
      <c r="F299" s="326"/>
      <c r="G299" s="326"/>
      <c r="H299" s="326"/>
      <c r="I299" s="326"/>
      <c r="J299"/>
      <c r="K299" s="148" t="s">
        <v>95</v>
      </c>
      <c r="L299" s="148">
        <f>(3.5+5.2+6.9+6.7+4.2+4.2)*(0.3+0.3+0.1)</f>
        <v>21.49</v>
      </c>
      <c r="M299" s="148"/>
      <c r="N299" s="148"/>
      <c r="O299" s="148"/>
      <c r="P299" s="148"/>
    </row>
    <row r="300" spans="1:16" ht="14.25">
      <c r="A300" s="148"/>
      <c r="B300" s="148"/>
      <c r="C300" s="326"/>
      <c r="D300" s="326"/>
      <c r="E300" s="326"/>
      <c r="F300" s="326"/>
      <c r="G300" s="326"/>
      <c r="H300" s="326"/>
      <c r="I300" s="326"/>
      <c r="J300" s="148"/>
      <c r="K300" s="148"/>
      <c r="L300" s="148"/>
      <c r="M300" s="148"/>
      <c r="N300" s="148"/>
      <c r="O300" s="148"/>
      <c r="P300" s="148"/>
    </row>
    <row r="301" spans="1:16" ht="31.5" customHeight="1">
      <c r="A301" s="108" t="s">
        <v>28297</v>
      </c>
      <c r="B301" s="107" t="s">
        <v>27478</v>
      </c>
      <c r="C301" s="591" t="s">
        <v>27477</v>
      </c>
      <c r="D301" s="591"/>
      <c r="E301" s="591"/>
      <c r="F301" s="591"/>
      <c r="G301" s="591"/>
      <c r="H301" s="591"/>
      <c r="I301" s="591"/>
      <c r="J301" s="591"/>
      <c r="K301" s="591"/>
      <c r="L301" s="591"/>
      <c r="M301" s="591"/>
      <c r="N301" s="591"/>
      <c r="O301" s="148" t="s">
        <v>9</v>
      </c>
      <c r="P301" s="323">
        <f>L303</f>
        <v>24</v>
      </c>
    </row>
    <row r="302" spans="1:16" ht="14.25">
      <c r="A302" s="148"/>
      <c r="B302" s="148"/>
      <c r="C302" s="326"/>
      <c r="D302" s="326"/>
      <c r="E302" s="326"/>
      <c r="F302" s="326"/>
      <c r="G302" s="326"/>
      <c r="H302" s="326"/>
      <c r="I302" s="326"/>
      <c r="J302" s="148"/>
      <c r="K302" s="148"/>
      <c r="L302" s="148"/>
      <c r="M302" s="148"/>
      <c r="N302" s="148"/>
      <c r="O302" s="148"/>
      <c r="P302" s="148"/>
    </row>
    <row r="303" spans="1:16" ht="14.25">
      <c r="A303" s="148"/>
      <c r="B303" s="148"/>
      <c r="C303" s="326" t="s">
        <v>27558</v>
      </c>
      <c r="D303"/>
      <c r="E303" s="326" t="s">
        <v>95</v>
      </c>
      <c r="F303" s="148">
        <f>P297</f>
        <v>21.49</v>
      </c>
      <c r="G303" s="148" t="s">
        <v>111</v>
      </c>
      <c r="H303" s="148">
        <v>0.9</v>
      </c>
      <c r="I303" s="326"/>
      <c r="J303"/>
      <c r="K303" s="148" t="s">
        <v>95</v>
      </c>
      <c r="L303" s="323">
        <f>ROUNDUP(F303/0.9,0)</f>
        <v>24</v>
      </c>
      <c r="M303" s="148"/>
      <c r="N303" s="148"/>
      <c r="O303" s="148"/>
      <c r="P303" s="148"/>
    </row>
    <row r="304" spans="1:16" ht="14.25">
      <c r="A304" s="148"/>
      <c r="B304" s="148"/>
      <c r="C304" s="326"/>
      <c r="D304" s="326"/>
      <c r="E304" s="326"/>
      <c r="F304" s="326"/>
      <c r="G304" s="326"/>
      <c r="H304" s="326"/>
      <c r="I304" s="326"/>
      <c r="J304" s="148"/>
      <c r="K304" s="148"/>
      <c r="L304" s="148"/>
      <c r="M304" s="148"/>
      <c r="N304" s="148"/>
      <c r="O304" s="148"/>
      <c r="P304" s="148"/>
    </row>
    <row r="305" spans="1:16" ht="54.75" customHeight="1">
      <c r="A305" s="108" t="s">
        <v>28298</v>
      </c>
      <c r="B305" s="107" t="s">
        <v>73</v>
      </c>
      <c r="C305" s="591" t="s">
        <v>74</v>
      </c>
      <c r="D305" s="591"/>
      <c r="E305" s="591"/>
      <c r="F305" s="591"/>
      <c r="G305" s="591"/>
      <c r="H305" s="591"/>
      <c r="I305" s="591"/>
      <c r="J305" s="591"/>
      <c r="K305" s="591"/>
      <c r="L305" s="591"/>
      <c r="M305" s="591"/>
      <c r="N305" s="591"/>
      <c r="O305" s="148" t="s">
        <v>15</v>
      </c>
      <c r="P305" s="148">
        <v>241.03</v>
      </c>
    </row>
    <row r="306" spans="1:16" ht="14.25">
      <c r="A306" s="148"/>
      <c r="B306" s="148"/>
      <c r="C306" s="326"/>
      <c r="D306" s="326"/>
      <c r="E306" s="326"/>
      <c r="F306" s="326"/>
      <c r="G306" s="326"/>
      <c r="H306" s="326"/>
      <c r="I306" s="326"/>
      <c r="J306" s="148"/>
      <c r="K306" s="148"/>
      <c r="L306" s="148"/>
      <c r="M306" s="148"/>
      <c r="N306" s="148"/>
      <c r="O306" s="148"/>
      <c r="P306" s="148"/>
    </row>
    <row r="307" spans="1:16" ht="14.25">
      <c r="A307" s="148"/>
      <c r="B307" s="148"/>
      <c r="C307" s="326" t="s">
        <v>27559</v>
      </c>
      <c r="D307"/>
      <c r="E307" s="326"/>
      <c r="F307" s="326"/>
      <c r="G307" s="326"/>
      <c r="H307" s="326"/>
      <c r="I307" s="326"/>
      <c r="J307"/>
      <c r="K307" s="148" t="s">
        <v>95</v>
      </c>
      <c r="L307" s="148">
        <v>241.03</v>
      </c>
      <c r="M307" s="148"/>
      <c r="N307" s="148"/>
      <c r="O307" s="148"/>
      <c r="P307" s="148"/>
    </row>
    <row r="308" spans="1:16" ht="14.25">
      <c r="A308" s="148"/>
      <c r="B308" s="148"/>
      <c r="C308" s="326"/>
      <c r="D308" s="326"/>
      <c r="E308" s="326"/>
      <c r="F308" s="326"/>
      <c r="G308" s="326"/>
      <c r="H308" s="326"/>
      <c r="I308" s="326"/>
      <c r="J308" s="148"/>
      <c r="K308" s="148"/>
      <c r="L308" s="148"/>
      <c r="M308" s="148"/>
      <c r="N308" s="148"/>
      <c r="O308" s="148"/>
      <c r="P308" s="148"/>
    </row>
    <row r="309" spans="1:16" ht="54.75" customHeight="1">
      <c r="A309" s="108" t="s">
        <v>28299</v>
      </c>
      <c r="B309" s="107" t="s">
        <v>75</v>
      </c>
      <c r="C309" s="591" t="s">
        <v>76</v>
      </c>
      <c r="D309" s="591"/>
      <c r="E309" s="591"/>
      <c r="F309" s="591"/>
      <c r="G309" s="591"/>
      <c r="H309" s="591"/>
      <c r="I309" s="591"/>
      <c r="J309" s="591"/>
      <c r="K309" s="591"/>
      <c r="L309" s="591"/>
      <c r="M309" s="591"/>
      <c r="N309" s="591"/>
      <c r="O309" s="148" t="s">
        <v>15</v>
      </c>
      <c r="P309" s="323">
        <f>L311</f>
        <v>73.199999999999989</v>
      </c>
    </row>
    <row r="310" spans="1:16" ht="14.25">
      <c r="A310" s="148"/>
      <c r="B310" s="148"/>
      <c r="C310" s="326"/>
      <c r="D310" s="326"/>
      <c r="E310" s="326"/>
      <c r="F310" s="326"/>
      <c r="G310" s="326"/>
      <c r="H310" s="326"/>
      <c r="I310" s="326"/>
      <c r="J310" s="148"/>
      <c r="K310" s="148"/>
      <c r="L310" s="148"/>
      <c r="M310" s="148"/>
      <c r="N310" s="148"/>
      <c r="O310" s="148"/>
      <c r="P310" s="148"/>
    </row>
    <row r="311" spans="1:16" ht="14.25">
      <c r="A311" s="148"/>
      <c r="B311" s="148"/>
      <c r="C311" s="326" t="s">
        <v>27559</v>
      </c>
      <c r="D311"/>
      <c r="E311" s="326"/>
      <c r="F311" s="326"/>
      <c r="G311" s="326"/>
      <c r="H311" s="326"/>
      <c r="I311" s="326"/>
      <c r="J311"/>
      <c r="K311" s="148" t="s">
        <v>95</v>
      </c>
      <c r="L311" s="323">
        <f>28.4+44.8</f>
        <v>73.199999999999989</v>
      </c>
      <c r="M311" s="148"/>
      <c r="N311" s="148"/>
      <c r="O311" s="148"/>
      <c r="P311" s="148"/>
    </row>
    <row r="312" spans="1:16" ht="14.25">
      <c r="A312" s="148"/>
      <c r="B312" s="148"/>
      <c r="C312" s="326"/>
      <c r="D312"/>
      <c r="E312" s="326"/>
      <c r="F312" s="326"/>
      <c r="G312" s="326"/>
      <c r="H312" s="326"/>
      <c r="I312" s="326"/>
      <c r="J312"/>
      <c r="K312" s="148"/>
      <c r="L312" s="323"/>
      <c r="M312" s="148"/>
      <c r="N312" s="148"/>
      <c r="O312" s="148"/>
      <c r="P312" s="148"/>
    </row>
    <row r="313" spans="1:16" ht="14.25">
      <c r="A313" s="167" t="s">
        <v>28300</v>
      </c>
      <c r="B313" s="148" t="s">
        <v>8149</v>
      </c>
      <c r="C313" s="591" t="s">
        <v>28063</v>
      </c>
      <c r="D313" s="591"/>
      <c r="E313" s="591"/>
      <c r="F313" s="591"/>
      <c r="G313" s="591"/>
      <c r="H313" s="591"/>
      <c r="I313" s="591"/>
      <c r="J313" s="591"/>
      <c r="K313" s="591"/>
      <c r="L313" s="591"/>
      <c r="M313" s="591"/>
      <c r="N313" s="591"/>
      <c r="O313" s="148" t="s">
        <v>36</v>
      </c>
      <c r="P313" s="323">
        <f>L315</f>
        <v>25.138400000000001</v>
      </c>
    </row>
    <row r="314" spans="1:16" ht="14.25">
      <c r="A314" s="148"/>
      <c r="B314" s="148"/>
      <c r="C314" s="148"/>
      <c r="D314" s="148"/>
      <c r="E314" s="148"/>
      <c r="F314" s="148"/>
      <c r="G314" s="148"/>
      <c r="H314" s="148"/>
      <c r="I314" s="148"/>
      <c r="J314" s="148"/>
      <c r="K314" s="326"/>
      <c r="L314" s="326"/>
      <c r="M314" s="326"/>
      <c r="N314" s="326"/>
      <c r="O314" s="148"/>
      <c r="P314" s="148"/>
    </row>
    <row r="315" spans="1:16" ht="14.25">
      <c r="A315" s="148"/>
      <c r="B315" s="148"/>
      <c r="C315" s="330" t="s">
        <v>28078</v>
      </c>
      <c r="D315" s="330"/>
      <c r="E315" s="148" t="s">
        <v>95</v>
      </c>
      <c r="F315" s="323">
        <f>P305+P309</f>
        <v>314.23</v>
      </c>
      <c r="G315" s="148" t="s">
        <v>94</v>
      </c>
      <c r="H315" s="148">
        <v>0.08</v>
      </c>
      <c r="I315" s="148"/>
      <c r="J315" s="329"/>
      <c r="K315" s="326" t="s">
        <v>95</v>
      </c>
      <c r="L315" s="323">
        <f>F315*H315</f>
        <v>25.138400000000001</v>
      </c>
      <c r="M315" s="326"/>
      <c r="N315" s="326"/>
      <c r="O315" s="148"/>
      <c r="P315" s="148"/>
    </row>
    <row r="316" spans="1:16" ht="14.25">
      <c r="A316" s="148"/>
      <c r="B316" s="148"/>
      <c r="C316" s="326"/>
      <c r="D316"/>
      <c r="E316" s="326"/>
      <c r="F316" s="326"/>
      <c r="G316" s="326"/>
      <c r="H316" s="326"/>
      <c r="I316" s="326"/>
      <c r="J316"/>
      <c r="K316" s="148"/>
      <c r="L316" s="323"/>
      <c r="M316" s="148"/>
      <c r="N316" s="148"/>
      <c r="O316" s="148"/>
      <c r="P316" s="148"/>
    </row>
    <row r="317" spans="1:16" ht="31.5" customHeight="1">
      <c r="A317" s="108" t="s">
        <v>28301</v>
      </c>
      <c r="B317" s="107" t="s">
        <v>135</v>
      </c>
      <c r="C317" s="591" t="s">
        <v>27560</v>
      </c>
      <c r="D317" s="591"/>
      <c r="E317" s="591"/>
      <c r="F317" s="591"/>
      <c r="G317" s="591"/>
      <c r="H317" s="591"/>
      <c r="I317" s="591"/>
      <c r="J317" s="591"/>
      <c r="K317" s="591"/>
      <c r="L317" s="591"/>
      <c r="M317" s="591"/>
      <c r="N317" s="591"/>
      <c r="O317" s="148" t="s">
        <v>9</v>
      </c>
      <c r="P317" s="323">
        <f>L319</f>
        <v>21</v>
      </c>
    </row>
    <row r="318" spans="1:16" ht="14.25">
      <c r="A318" s="148"/>
      <c r="B318" s="148"/>
      <c r="C318" s="326"/>
      <c r="D318" s="326"/>
      <c r="E318" s="326"/>
      <c r="F318" s="326"/>
      <c r="G318" s="326"/>
      <c r="H318" s="326"/>
      <c r="I318" s="326"/>
      <c r="J318" s="148"/>
      <c r="K318" s="148"/>
      <c r="L318" s="148"/>
      <c r="M318" s="148"/>
      <c r="N318" s="148"/>
      <c r="O318" s="148"/>
      <c r="P318" s="148"/>
    </row>
    <row r="319" spans="1:16" ht="14.25">
      <c r="A319" s="148"/>
      <c r="B319" s="148"/>
      <c r="C319" s="326" t="s">
        <v>27561</v>
      </c>
      <c r="D319"/>
      <c r="E319" s="326"/>
      <c r="F319" s="326"/>
      <c r="G319" s="326"/>
      <c r="H319" s="326"/>
      <c r="I319" s="326"/>
      <c r="J319"/>
      <c r="K319" s="148" t="s">
        <v>95</v>
      </c>
      <c r="L319" s="323">
        <f>6+15</f>
        <v>21</v>
      </c>
      <c r="M319" s="148"/>
      <c r="N319" s="148"/>
      <c r="O319" s="148"/>
      <c r="P319" s="148"/>
    </row>
    <row r="320" spans="1:16" ht="14.25">
      <c r="A320" s="148"/>
      <c r="B320" s="148"/>
      <c r="C320" s="326"/>
      <c r="D320" s="326"/>
      <c r="E320" s="326"/>
      <c r="F320" s="326"/>
      <c r="G320" s="326"/>
      <c r="H320" s="326"/>
      <c r="I320" s="326"/>
      <c r="J320" s="148"/>
      <c r="K320" s="148"/>
      <c r="L320" s="148"/>
      <c r="M320" s="148"/>
      <c r="N320" s="148"/>
      <c r="O320" s="148"/>
      <c r="P320" s="148"/>
    </row>
    <row r="321" spans="1:16" ht="31.5" customHeight="1">
      <c r="A321" s="108" t="s">
        <v>28302</v>
      </c>
      <c r="B321" s="107" t="s">
        <v>79</v>
      </c>
      <c r="C321" s="589" t="s">
        <v>80</v>
      </c>
      <c r="D321" s="589"/>
      <c r="E321" s="589"/>
      <c r="F321" s="589"/>
      <c r="G321" s="589"/>
      <c r="H321" s="589"/>
      <c r="I321" s="589"/>
      <c r="J321" s="589"/>
      <c r="K321" s="589"/>
      <c r="L321" s="589"/>
      <c r="M321" s="589"/>
      <c r="N321" s="589"/>
      <c r="O321" s="148" t="s">
        <v>9</v>
      </c>
      <c r="P321" s="323">
        <f>L323</f>
        <v>37.6</v>
      </c>
    </row>
    <row r="322" spans="1:16" ht="14.25">
      <c r="A322" s="148"/>
      <c r="B322" s="148"/>
      <c r="C322" s="326"/>
      <c r="D322" s="326"/>
      <c r="E322" s="326"/>
      <c r="F322" s="326"/>
      <c r="G322" s="326"/>
      <c r="H322" s="326"/>
      <c r="I322" s="326"/>
      <c r="J322" s="148"/>
      <c r="K322" s="148"/>
      <c r="L322" s="148"/>
      <c r="M322" s="148"/>
      <c r="N322" s="148"/>
      <c r="O322" s="148"/>
      <c r="P322" s="148"/>
    </row>
    <row r="323" spans="1:16" ht="14.25">
      <c r="A323" s="148"/>
      <c r="B323" s="148"/>
      <c r="C323" s="326" t="s">
        <v>27561</v>
      </c>
      <c r="D323"/>
      <c r="E323" s="326"/>
      <c r="F323" s="326"/>
      <c r="G323" s="326"/>
      <c r="H323" s="326"/>
      <c r="I323" s="326"/>
      <c r="J323"/>
      <c r="K323" s="148" t="s">
        <v>95</v>
      </c>
      <c r="L323" s="323">
        <f>5.1+4+4.5+11+2+2+4+5</f>
        <v>37.6</v>
      </c>
      <c r="M323" s="148"/>
      <c r="N323" s="148"/>
      <c r="O323" s="148"/>
      <c r="P323" s="148"/>
    </row>
    <row r="324" spans="1:16" ht="14.25">
      <c r="A324" s="148"/>
      <c r="B324" s="148"/>
      <c r="C324" s="326"/>
      <c r="D324" s="326"/>
      <c r="E324" s="326"/>
      <c r="F324" s="326"/>
      <c r="G324" s="326"/>
      <c r="H324" s="326"/>
      <c r="I324" s="326"/>
      <c r="J324" s="148"/>
      <c r="K324" s="148"/>
      <c r="L324" s="148"/>
      <c r="M324" s="148"/>
      <c r="N324" s="148"/>
      <c r="O324" s="148"/>
      <c r="P324" s="148"/>
    </row>
    <row r="325" spans="1:16" ht="15" thickBot="1">
      <c r="A325" s="148"/>
      <c r="B325" s="148"/>
      <c r="C325" s="326"/>
      <c r="D325" s="326"/>
      <c r="E325" s="326"/>
      <c r="F325" s="326"/>
      <c r="G325" s="326"/>
      <c r="H325" s="326"/>
      <c r="I325" s="326"/>
      <c r="J325" s="148"/>
      <c r="K325" s="148"/>
      <c r="L325" s="148"/>
      <c r="M325" s="148"/>
      <c r="N325" s="148"/>
      <c r="O325" s="148"/>
      <c r="P325" s="148"/>
    </row>
    <row r="326" spans="1:16" ht="30" customHeight="1" thickBot="1">
      <c r="A326" s="428" t="s">
        <v>28491</v>
      </c>
      <c r="B326" s="429"/>
      <c r="C326" s="429"/>
      <c r="D326" s="429"/>
      <c r="E326" s="429"/>
      <c r="F326" s="429"/>
      <c r="G326" s="429"/>
      <c r="H326" s="429"/>
      <c r="I326" s="429"/>
      <c r="J326" s="429"/>
      <c r="K326" s="429"/>
      <c r="L326" s="429"/>
      <c r="M326" s="429"/>
      <c r="N326" s="429"/>
      <c r="O326" s="429"/>
      <c r="P326" s="430"/>
    </row>
    <row r="327" spans="1:16" ht="14.25">
      <c r="A327" s="148"/>
      <c r="B327" s="148"/>
      <c r="C327" s="326"/>
      <c r="D327" s="326"/>
      <c r="E327" s="326"/>
      <c r="F327" s="326"/>
      <c r="G327" s="326"/>
      <c r="H327" s="326"/>
      <c r="I327" s="326"/>
      <c r="J327" s="148"/>
      <c r="K327" s="148"/>
      <c r="L327" s="148"/>
      <c r="M327" s="148"/>
      <c r="N327" s="148"/>
      <c r="O327" s="148"/>
      <c r="P327" s="148"/>
    </row>
    <row r="328" spans="1:16" ht="32.25" customHeight="1">
      <c r="A328" s="167" t="s">
        <v>28183</v>
      </c>
      <c r="B328" s="148" t="s">
        <v>3213</v>
      </c>
      <c r="C328" s="589" t="s">
        <v>37</v>
      </c>
      <c r="D328" s="589"/>
      <c r="E328" s="589"/>
      <c r="F328" s="589"/>
      <c r="G328" s="589"/>
      <c r="H328" s="589"/>
      <c r="I328" s="589"/>
      <c r="J328" s="589"/>
      <c r="K328" s="589"/>
      <c r="L328" s="589"/>
      <c r="M328" s="589"/>
      <c r="N328" s="589"/>
      <c r="O328" s="148" t="s">
        <v>36</v>
      </c>
      <c r="P328" s="323">
        <f>N331</f>
        <v>36.027999999999999</v>
      </c>
    </row>
    <row r="329" spans="1:16" ht="14.25">
      <c r="A329" s="148"/>
      <c r="B329" s="148"/>
      <c r="C329" s="326"/>
      <c r="D329" s="326"/>
      <c r="E329" s="148"/>
      <c r="F329" s="148"/>
      <c r="G329" s="148"/>
      <c r="H329" s="333"/>
      <c r="I329" s="148"/>
      <c r="J329" s="148"/>
      <c r="K329" s="148"/>
      <c r="L329" s="148"/>
      <c r="M329" s="148"/>
      <c r="N329" s="148"/>
      <c r="O329" s="148"/>
      <c r="P329" s="148"/>
    </row>
    <row r="330" spans="1:16" ht="28.5">
      <c r="A330" s="148"/>
      <c r="B330" s="148"/>
      <c r="C330"/>
      <c r="D330" s="148" t="s">
        <v>27544</v>
      </c>
      <c r="E330" s="148"/>
      <c r="F330" s="148" t="s">
        <v>27545</v>
      </c>
      <c r="G330" s="148"/>
      <c r="H330" s="340" t="s">
        <v>27546</v>
      </c>
      <c r="I330" s="148"/>
      <c r="J330" s="148"/>
      <c r="K330" s="148"/>
      <c r="L330" s="148"/>
      <c r="M330" s="148"/>
      <c r="N330" s="148"/>
      <c r="O330" s="148"/>
      <c r="P330" s="148"/>
    </row>
    <row r="331" spans="1:16" ht="14.25">
      <c r="A331" s="148"/>
      <c r="B331" s="148"/>
      <c r="C331" s="326"/>
      <c r="D331" s="323">
        <f>P351</f>
        <v>116.4</v>
      </c>
      <c r="E331" s="148" t="s">
        <v>27961</v>
      </c>
      <c r="F331" s="323">
        <f>P355</f>
        <v>27.68</v>
      </c>
      <c r="G331" s="148" t="s">
        <v>27961</v>
      </c>
      <c r="H331" s="323">
        <f>P375</f>
        <v>216.2</v>
      </c>
      <c r="I331" s="323" t="s">
        <v>95</v>
      </c>
      <c r="J331" s="323">
        <f>D331+F331+H331</f>
        <v>360.28</v>
      </c>
      <c r="K331" s="148" t="s">
        <v>94</v>
      </c>
      <c r="L331" s="148">
        <v>0.1</v>
      </c>
      <c r="M331" s="148" t="s">
        <v>95</v>
      </c>
      <c r="N331" s="148">
        <f>J331*L331</f>
        <v>36.027999999999999</v>
      </c>
      <c r="O331" s="148"/>
      <c r="P331" s="148"/>
    </row>
    <row r="332" spans="1:16" ht="14.25">
      <c r="A332" s="148"/>
      <c r="B332" s="148"/>
      <c r="C332" s="326"/>
      <c r="D332" s="326"/>
      <c r="E332" s="148"/>
      <c r="F332" s="148"/>
      <c r="G332" s="148"/>
      <c r="H332" s="323"/>
      <c r="I332" s="148"/>
      <c r="J332" s="148"/>
      <c r="K332" s="148"/>
      <c r="L332" s="148"/>
      <c r="M332" s="148"/>
      <c r="N332" s="148"/>
      <c r="O332" s="148"/>
      <c r="P332" s="148"/>
    </row>
    <row r="333" spans="1:16" ht="14.25">
      <c r="A333" s="148"/>
      <c r="B333" s="148"/>
      <c r="C333" s="326"/>
      <c r="D333" s="326"/>
      <c r="E333" s="326"/>
      <c r="F333" s="326"/>
      <c r="G333" s="326"/>
      <c r="H333" s="326"/>
      <c r="I333" s="326"/>
      <c r="J333" s="148"/>
      <c r="K333" s="148"/>
      <c r="L333" s="148"/>
      <c r="M333" s="148"/>
      <c r="N333" s="148"/>
      <c r="O333" s="148"/>
      <c r="P333" s="148"/>
    </row>
    <row r="334" spans="1:16" ht="31.5" customHeight="1">
      <c r="A334" s="167" t="s">
        <v>28184</v>
      </c>
      <c r="B334" s="148" t="s">
        <v>38</v>
      </c>
      <c r="C334" s="591" t="s">
        <v>70</v>
      </c>
      <c r="D334" s="591"/>
      <c r="E334" s="591"/>
      <c r="F334" s="591"/>
      <c r="G334" s="591"/>
      <c r="H334" s="591"/>
      <c r="I334" s="591"/>
      <c r="J334" s="591"/>
      <c r="K334" s="591"/>
      <c r="L334" s="591"/>
      <c r="M334" s="591"/>
      <c r="N334" s="591"/>
      <c r="O334" s="148" t="s">
        <v>148</v>
      </c>
      <c r="P334" s="323">
        <f>L337</f>
        <v>8</v>
      </c>
    </row>
    <row r="335" spans="1:16" ht="14.25">
      <c r="A335" s="148"/>
      <c r="B335" s="148"/>
      <c r="C335" s="326"/>
      <c r="D335" s="326"/>
      <c r="E335" s="148"/>
      <c r="F335" s="148"/>
      <c r="G335" s="148"/>
      <c r="H335" s="333"/>
      <c r="I335" s="148"/>
      <c r="J335" s="148"/>
      <c r="K335" s="148"/>
      <c r="L335" s="148"/>
      <c r="M335" s="148"/>
      <c r="N335" s="148"/>
      <c r="O335" s="148"/>
      <c r="P335" s="148"/>
    </row>
    <row r="336" spans="1:16" ht="14.25">
      <c r="A336" s="148"/>
      <c r="B336" s="148"/>
      <c r="C336" s="326"/>
      <c r="D336" s="148" t="s">
        <v>27548</v>
      </c>
      <c r="E336" s="148"/>
      <c r="F336" s="148" t="s">
        <v>27547</v>
      </c>
      <c r="G336" s="148"/>
      <c r="H336" s="333"/>
      <c r="I336" s="148"/>
      <c r="J336" s="148"/>
      <c r="K336" s="148"/>
      <c r="L336" s="148"/>
      <c r="M336" s="148"/>
      <c r="N336" s="148"/>
      <c r="O336" s="148"/>
      <c r="P336" s="148"/>
    </row>
    <row r="337" spans="1:16" ht="14.25">
      <c r="A337" s="148"/>
      <c r="B337" s="148"/>
      <c r="C337" s="326"/>
      <c r="D337" s="323">
        <f>P328</f>
        <v>36.027999999999999</v>
      </c>
      <c r="E337" s="148" t="s">
        <v>111</v>
      </c>
      <c r="F337" s="323">
        <v>5</v>
      </c>
      <c r="G337" s="148"/>
      <c r="H337" s="333"/>
      <c r="I337" s="148"/>
      <c r="J337"/>
      <c r="K337" s="148" t="s">
        <v>95</v>
      </c>
      <c r="L337" s="148">
        <f>ROUNDUP(D337/F337,0)</f>
        <v>8</v>
      </c>
      <c r="M337" s="148"/>
      <c r="N337" s="148"/>
      <c r="O337" s="148"/>
      <c r="P337" s="148"/>
    </row>
    <row r="338" spans="1:16" ht="14.25">
      <c r="A338" s="148"/>
      <c r="B338" s="148"/>
      <c r="C338" s="326"/>
      <c r="D338" s="326"/>
      <c r="E338" s="148"/>
      <c r="F338" s="148"/>
      <c r="G338" s="148"/>
      <c r="H338" s="333"/>
      <c r="I338" s="148"/>
      <c r="J338" s="148"/>
      <c r="K338" s="148"/>
      <c r="L338" s="148"/>
      <c r="M338" s="148"/>
      <c r="N338" s="148"/>
      <c r="O338" s="148"/>
      <c r="P338" s="148"/>
    </row>
    <row r="339" spans="1:16" ht="30.75" customHeight="1">
      <c r="A339" s="167" t="s">
        <v>28185</v>
      </c>
      <c r="B339" s="148" t="s">
        <v>132</v>
      </c>
      <c r="C339" s="591" t="s">
        <v>27531</v>
      </c>
      <c r="D339" s="591"/>
      <c r="E339" s="591"/>
      <c r="F339" s="591"/>
      <c r="G339" s="591"/>
      <c r="H339" s="591"/>
      <c r="I339" s="591"/>
      <c r="J339" s="591"/>
      <c r="K339" s="591"/>
      <c r="L339" s="591"/>
      <c r="M339" s="591"/>
      <c r="N339" s="591"/>
      <c r="O339" s="148" t="s">
        <v>15</v>
      </c>
      <c r="P339" s="323">
        <f>L341</f>
        <v>360.28</v>
      </c>
    </row>
    <row r="340" spans="1:16" ht="14.25">
      <c r="A340" s="148"/>
      <c r="B340" s="148"/>
      <c r="C340" s="326"/>
      <c r="D340" s="326"/>
      <c r="E340" s="148"/>
      <c r="F340" s="148"/>
      <c r="G340" s="148"/>
      <c r="H340" s="333"/>
      <c r="I340" s="148"/>
      <c r="J340" s="148"/>
      <c r="K340" s="148"/>
      <c r="L340" s="148"/>
      <c r="M340" s="148"/>
      <c r="N340" s="148"/>
      <c r="O340" s="148"/>
      <c r="P340" s="148"/>
    </row>
    <row r="341" spans="1:16" ht="14.25">
      <c r="A341" s="148"/>
      <c r="B341" s="148"/>
      <c r="C341" s="326"/>
      <c r="D341" s="589" t="s">
        <v>27549</v>
      </c>
      <c r="E341" s="589"/>
      <c r="F341" s="589"/>
      <c r="G341" s="148"/>
      <c r="H341" s="610"/>
      <c r="I341" s="610"/>
      <c r="J341" s="323"/>
      <c r="K341" s="148" t="s">
        <v>95</v>
      </c>
      <c r="L341" s="323">
        <f>J331</f>
        <v>360.28</v>
      </c>
      <c r="M341" s="148"/>
      <c r="N341" s="148"/>
      <c r="O341" s="148"/>
      <c r="P341" s="148"/>
    </row>
    <row r="342" spans="1:16" ht="14.25">
      <c r="A342" s="148"/>
      <c r="B342" s="148"/>
      <c r="C342" s="326"/>
      <c r="D342" s="326"/>
      <c r="E342" s="326"/>
      <c r="F342" s="326"/>
      <c r="G342" s="326"/>
      <c r="H342" s="326"/>
      <c r="I342" s="326"/>
      <c r="J342" s="148"/>
      <c r="K342" s="148"/>
      <c r="L342" s="148"/>
      <c r="M342" s="148"/>
      <c r="N342" s="148"/>
      <c r="O342" s="148"/>
      <c r="P342" s="148"/>
    </row>
    <row r="343" spans="1:16" ht="31.5" customHeight="1">
      <c r="A343" s="167" t="s">
        <v>28186</v>
      </c>
      <c r="B343" s="148" t="s">
        <v>27532</v>
      </c>
      <c r="C343" s="589" t="s">
        <v>27533</v>
      </c>
      <c r="D343" s="589"/>
      <c r="E343" s="589"/>
      <c r="F343" s="589"/>
      <c r="G343" s="589"/>
      <c r="H343" s="589"/>
      <c r="I343" s="589"/>
      <c r="J343" s="589"/>
      <c r="K343" s="589"/>
      <c r="L343" s="589"/>
      <c r="M343" s="589"/>
      <c r="N343" s="589"/>
      <c r="O343" s="110" t="s">
        <v>36</v>
      </c>
      <c r="P343" s="323">
        <f>L345</f>
        <v>36.027999999999999</v>
      </c>
    </row>
    <row r="344" spans="1:16" ht="14.25">
      <c r="A344" s="148"/>
      <c r="B344" s="148"/>
      <c r="C344" s="326"/>
      <c r="D344" s="326"/>
      <c r="E344" s="148"/>
      <c r="F344" s="148"/>
      <c r="G344" s="148"/>
      <c r="H344" s="333"/>
      <c r="I344" s="148"/>
      <c r="J344" s="148"/>
      <c r="K344" s="148"/>
      <c r="L344" s="148"/>
      <c r="M344" s="148"/>
      <c r="N344" s="148"/>
      <c r="O344" s="148"/>
      <c r="P344" s="148"/>
    </row>
    <row r="345" spans="1:16" ht="14.25">
      <c r="A345" s="148"/>
      <c r="B345" s="148"/>
      <c r="C345" s="326"/>
      <c r="D345" s="326" t="s">
        <v>27548</v>
      </c>
      <c r="E345" s="148"/>
      <c r="F345" s="148"/>
      <c r="G345" s="148"/>
      <c r="H345" s="333"/>
      <c r="I345" s="148"/>
      <c r="J345"/>
      <c r="K345" s="148" t="s">
        <v>95</v>
      </c>
      <c r="L345" s="323">
        <f>P328</f>
        <v>36.027999999999999</v>
      </c>
      <c r="M345" s="148"/>
      <c r="N345" s="148"/>
      <c r="O345" s="148"/>
      <c r="P345" s="148"/>
    </row>
    <row r="346" spans="1:16" ht="14.25">
      <c r="A346" s="148"/>
      <c r="B346" s="148"/>
      <c r="C346" s="326"/>
      <c r="D346" s="326"/>
      <c r="E346" s="148"/>
      <c r="F346" s="148"/>
      <c r="G346" s="148"/>
      <c r="H346" s="333"/>
      <c r="I346" s="148"/>
      <c r="J346" s="323"/>
      <c r="K346" s="148"/>
      <c r="L346" s="148"/>
      <c r="M346" s="148"/>
      <c r="N346" s="148"/>
      <c r="O346" s="148"/>
      <c r="P346" s="148"/>
    </row>
    <row r="347" spans="1:16" ht="31.5" customHeight="1">
      <c r="A347" s="167" t="s">
        <v>28187</v>
      </c>
      <c r="B347" s="148" t="s">
        <v>27534</v>
      </c>
      <c r="C347" s="589" t="s">
        <v>27536</v>
      </c>
      <c r="D347" s="589"/>
      <c r="E347" s="589"/>
      <c r="F347" s="589"/>
      <c r="G347" s="589"/>
      <c r="H347" s="589"/>
      <c r="I347" s="589"/>
      <c r="J347" s="589"/>
      <c r="K347" s="589"/>
      <c r="L347" s="589"/>
      <c r="M347" s="589"/>
      <c r="N347" s="589"/>
      <c r="O347" s="148" t="s">
        <v>36</v>
      </c>
      <c r="P347" s="323">
        <f>L349</f>
        <v>36.027999999999999</v>
      </c>
    </row>
    <row r="348" spans="1:16" ht="14.25">
      <c r="A348" s="148"/>
      <c r="B348" s="148"/>
      <c r="C348" s="326"/>
      <c r="D348" s="326"/>
      <c r="E348" s="148"/>
      <c r="F348" s="148"/>
      <c r="G348" s="148"/>
      <c r="H348" s="333"/>
      <c r="I348" s="148"/>
      <c r="J348" s="323"/>
      <c r="K348" s="148"/>
      <c r="L348" s="148"/>
      <c r="M348" s="148"/>
      <c r="N348" s="148"/>
      <c r="O348" s="148"/>
      <c r="P348" s="148"/>
    </row>
    <row r="349" spans="1:16" ht="14.25">
      <c r="A349" s="148"/>
      <c r="B349" s="148"/>
      <c r="C349" s="611" t="s">
        <v>28074</v>
      </c>
      <c r="D349" s="611"/>
      <c r="E349" s="148" t="s">
        <v>94</v>
      </c>
      <c r="F349" s="148" t="s">
        <v>28132</v>
      </c>
      <c r="G349" s="148"/>
      <c r="H349" s="333"/>
      <c r="I349" s="148"/>
      <c r="J349"/>
      <c r="K349" s="148" t="s">
        <v>95</v>
      </c>
      <c r="L349" s="323">
        <f>P339*0.1</f>
        <v>36.027999999999999</v>
      </c>
      <c r="M349" s="148"/>
      <c r="N349" s="148"/>
      <c r="O349" s="148"/>
      <c r="P349" s="148"/>
    </row>
    <row r="350" spans="1:16" ht="14.25">
      <c r="A350" s="148"/>
      <c r="B350" s="148"/>
      <c r="C350" s="326"/>
      <c r="D350" s="326"/>
      <c r="E350" s="148"/>
      <c r="F350" s="148"/>
      <c r="G350" s="148"/>
      <c r="H350" s="333"/>
      <c r="I350" s="148"/>
      <c r="J350" s="148"/>
      <c r="K350" s="148"/>
      <c r="L350" s="148"/>
      <c r="M350" s="148"/>
      <c r="N350" s="148"/>
      <c r="O350" s="148"/>
      <c r="P350" s="148"/>
    </row>
    <row r="351" spans="1:16" ht="57.75" customHeight="1">
      <c r="A351" s="167" t="s">
        <v>28188</v>
      </c>
      <c r="B351" s="148" t="s">
        <v>73</v>
      </c>
      <c r="C351" s="591" t="s">
        <v>74</v>
      </c>
      <c r="D351" s="591"/>
      <c r="E351" s="591"/>
      <c r="F351" s="591"/>
      <c r="G351" s="591"/>
      <c r="H351" s="591"/>
      <c r="I351" s="591"/>
      <c r="J351" s="591"/>
      <c r="K351" s="591"/>
      <c r="L351" s="591"/>
      <c r="M351" s="591"/>
      <c r="N351" s="591"/>
      <c r="O351" s="148" t="s">
        <v>15</v>
      </c>
      <c r="P351" s="323">
        <f>L353</f>
        <v>116.4</v>
      </c>
    </row>
    <row r="352" spans="1:16" ht="14.25">
      <c r="A352" s="148"/>
      <c r="B352" s="148"/>
      <c r="C352" s="326"/>
      <c r="D352" s="326"/>
      <c r="E352" s="148"/>
      <c r="F352" s="148"/>
      <c r="G352" s="148"/>
      <c r="H352" s="333"/>
      <c r="I352" s="148"/>
      <c r="J352" s="148"/>
      <c r="K352" s="148"/>
      <c r="L352" s="148"/>
      <c r="M352" s="148"/>
      <c r="N352" s="148"/>
      <c r="O352" s="148"/>
      <c r="P352" s="148"/>
    </row>
    <row r="353" spans="1:16" ht="14.25">
      <c r="A353" s="148"/>
      <c r="B353" s="148"/>
      <c r="C353" s="611" t="s">
        <v>27550</v>
      </c>
      <c r="D353" s="611"/>
      <c r="E353" s="148"/>
      <c r="F353" s="148"/>
      <c r="G353" s="148"/>
      <c r="H353" s="333"/>
      <c r="I353" s="148"/>
      <c r="J353"/>
      <c r="K353" s="148" t="s">
        <v>95</v>
      </c>
      <c r="L353" s="323">
        <v>116.4</v>
      </c>
      <c r="M353" s="148"/>
      <c r="N353" s="148"/>
      <c r="O353" s="148"/>
      <c r="P353" s="148"/>
    </row>
    <row r="354" spans="1:16" ht="14.25">
      <c r="A354" s="148"/>
      <c r="B354" s="148"/>
      <c r="C354" s="326"/>
      <c r="D354" s="326"/>
      <c r="E354" s="148"/>
      <c r="F354" s="148"/>
      <c r="G354" s="148"/>
      <c r="H354" s="333"/>
      <c r="I354" s="148"/>
      <c r="J354" s="148"/>
      <c r="K354" s="148"/>
      <c r="L354" s="148"/>
      <c r="M354" s="148"/>
      <c r="N354" s="148"/>
      <c r="O354" s="148"/>
      <c r="P354" s="148"/>
    </row>
    <row r="355" spans="1:16" ht="61.5" customHeight="1">
      <c r="A355" s="167" t="s">
        <v>28189</v>
      </c>
      <c r="B355" s="148" t="s">
        <v>75</v>
      </c>
      <c r="C355" s="591" t="s">
        <v>76</v>
      </c>
      <c r="D355" s="591"/>
      <c r="E355" s="591"/>
      <c r="F355" s="591"/>
      <c r="G355" s="591"/>
      <c r="H355" s="591"/>
      <c r="I355" s="591"/>
      <c r="J355" s="591"/>
      <c r="K355" s="591"/>
      <c r="L355" s="591"/>
      <c r="M355" s="591"/>
      <c r="N355" s="591"/>
      <c r="O355" s="148" t="s">
        <v>15</v>
      </c>
      <c r="P355" s="323">
        <f>L357</f>
        <v>27.68</v>
      </c>
    </row>
    <row r="356" spans="1:16" ht="14.25">
      <c r="A356" s="148"/>
      <c r="B356" s="148"/>
      <c r="C356" s="326"/>
      <c r="D356" s="326"/>
      <c r="E356" s="148"/>
      <c r="F356" s="148"/>
      <c r="G356" s="148"/>
      <c r="H356" s="333"/>
      <c r="I356" s="148"/>
      <c r="J356" s="148"/>
      <c r="K356" s="148"/>
      <c r="L356" s="148"/>
      <c r="M356" s="148"/>
      <c r="N356" s="148"/>
      <c r="O356" s="148"/>
      <c r="P356" s="148"/>
    </row>
    <row r="357" spans="1:16" ht="14.25">
      <c r="A357" s="148"/>
      <c r="B357" s="148"/>
      <c r="C357" s="611" t="s">
        <v>27550</v>
      </c>
      <c r="D357" s="611"/>
      <c r="E357" s="148"/>
      <c r="F357" s="148"/>
      <c r="G357" s="148"/>
      <c r="H357" s="333"/>
      <c r="I357" s="148"/>
      <c r="J357"/>
      <c r="K357" s="148" t="s">
        <v>95</v>
      </c>
      <c r="L357" s="323">
        <f>14.8+12.88</f>
        <v>27.68</v>
      </c>
      <c r="M357" s="148"/>
      <c r="N357" s="148"/>
      <c r="O357" s="148"/>
      <c r="P357" s="148"/>
    </row>
    <row r="358" spans="1:16" ht="14.25">
      <c r="A358" s="148"/>
      <c r="B358" s="148"/>
      <c r="C358" s="148"/>
      <c r="D358" s="148"/>
      <c r="E358" s="148"/>
      <c r="F358" s="148"/>
      <c r="G358" s="148"/>
      <c r="H358" s="333"/>
      <c r="I358" s="148"/>
      <c r="J358"/>
      <c r="K358" s="148"/>
      <c r="L358" s="323"/>
      <c r="M358" s="148"/>
      <c r="N358" s="148"/>
      <c r="O358" s="148"/>
      <c r="P358" s="148"/>
    </row>
    <row r="359" spans="1:16" ht="14.25">
      <c r="A359" s="167" t="s">
        <v>28190</v>
      </c>
      <c r="B359" s="148" t="s">
        <v>8149</v>
      </c>
      <c r="C359" s="591" t="s">
        <v>28063</v>
      </c>
      <c r="D359" s="591"/>
      <c r="E359" s="591"/>
      <c r="F359" s="591"/>
      <c r="G359" s="591"/>
      <c r="H359" s="591"/>
      <c r="I359" s="591"/>
      <c r="J359" s="591"/>
      <c r="K359" s="591"/>
      <c r="L359" s="591"/>
      <c r="M359" s="591"/>
      <c r="N359" s="591"/>
      <c r="O359" s="148" t="s">
        <v>36</v>
      </c>
      <c r="P359" s="323">
        <f>L361</f>
        <v>11.526400000000001</v>
      </c>
    </row>
    <row r="360" spans="1:16" ht="14.25">
      <c r="A360" s="148"/>
      <c r="B360" s="148"/>
      <c r="C360" s="148"/>
      <c r="D360" s="148"/>
      <c r="E360" s="148"/>
      <c r="F360" s="148"/>
      <c r="G360" s="148"/>
      <c r="H360" s="148"/>
      <c r="I360" s="148"/>
      <c r="J360" s="148"/>
      <c r="K360" s="326"/>
      <c r="L360" s="326"/>
      <c r="M360" s="326"/>
      <c r="N360" s="326"/>
      <c r="O360" s="148"/>
      <c r="P360" s="148"/>
    </row>
    <row r="361" spans="1:16" ht="14.25">
      <c r="A361" s="148"/>
      <c r="B361" s="148"/>
      <c r="C361" s="330" t="s">
        <v>28075</v>
      </c>
      <c r="D361" s="330"/>
      <c r="E361" s="148" t="s">
        <v>95</v>
      </c>
      <c r="F361" s="323">
        <f>P351+P355</f>
        <v>144.08000000000001</v>
      </c>
      <c r="G361" s="148" t="s">
        <v>94</v>
      </c>
      <c r="H361" s="148">
        <v>0.08</v>
      </c>
      <c r="I361" s="148"/>
      <c r="J361" s="329"/>
      <c r="K361" s="326" t="s">
        <v>95</v>
      </c>
      <c r="L361" s="323">
        <f>F361*H361</f>
        <v>11.526400000000001</v>
      </c>
      <c r="M361" s="326"/>
      <c r="N361" s="326"/>
      <c r="O361" s="148"/>
      <c r="P361" s="148"/>
    </row>
    <row r="362" spans="1:16" ht="14.25">
      <c r="A362" s="148"/>
      <c r="B362" s="148"/>
      <c r="C362" s="148"/>
      <c r="D362" s="148"/>
      <c r="E362" s="148"/>
      <c r="F362" s="148"/>
      <c r="G362" s="148"/>
      <c r="H362" s="333"/>
      <c r="I362" s="148"/>
      <c r="J362"/>
      <c r="K362" s="148"/>
      <c r="L362" s="323"/>
      <c r="M362" s="148"/>
      <c r="N362" s="148"/>
      <c r="O362" s="148"/>
      <c r="P362" s="148"/>
    </row>
    <row r="363" spans="1:16" ht="31.5" customHeight="1">
      <c r="A363" s="167" t="s">
        <v>28191</v>
      </c>
      <c r="B363" s="148" t="s">
        <v>79</v>
      </c>
      <c r="C363" s="589" t="s">
        <v>80</v>
      </c>
      <c r="D363" s="589"/>
      <c r="E363" s="589"/>
      <c r="F363" s="589"/>
      <c r="G363" s="589"/>
      <c r="H363" s="589"/>
      <c r="I363" s="589"/>
      <c r="J363" s="589"/>
      <c r="K363" s="589"/>
      <c r="L363" s="589"/>
      <c r="M363" s="589"/>
      <c r="N363" s="589"/>
      <c r="O363" s="148" t="s">
        <v>9</v>
      </c>
      <c r="P363" s="148">
        <f>L365</f>
        <v>21.740000000000002</v>
      </c>
    </row>
    <row r="364" spans="1:16" ht="14.25">
      <c r="A364" s="148"/>
      <c r="B364" s="148"/>
      <c r="C364" s="326"/>
      <c r="D364" s="326"/>
      <c r="E364" s="148"/>
      <c r="F364" s="148"/>
      <c r="G364" s="148"/>
      <c r="H364" s="333"/>
      <c r="I364" s="148"/>
      <c r="J364" s="148"/>
      <c r="K364" s="148"/>
      <c r="L364" s="148"/>
      <c r="M364" s="148"/>
      <c r="N364" s="148"/>
      <c r="O364" s="148"/>
      <c r="P364" s="148"/>
    </row>
    <row r="365" spans="1:16" ht="14.25">
      <c r="A365" s="148"/>
      <c r="B365" s="148"/>
      <c r="C365" s="326"/>
      <c r="D365" s="326" t="s">
        <v>27543</v>
      </c>
      <c r="E365" s="148"/>
      <c r="F365" s="148"/>
      <c r="G365" s="148"/>
      <c r="H365" s="333"/>
      <c r="I365" s="148"/>
      <c r="J365"/>
      <c r="K365" s="148" t="s">
        <v>95</v>
      </c>
      <c r="L365" s="148">
        <f>4.19+4.55+6+7</f>
        <v>21.740000000000002</v>
      </c>
      <c r="M365" s="148"/>
      <c r="N365" s="148"/>
      <c r="O365" s="148"/>
      <c r="P365" s="148"/>
    </row>
    <row r="366" spans="1:16" ht="14.25">
      <c r="A366" s="148"/>
      <c r="B366" s="148"/>
      <c r="C366" s="326"/>
      <c r="D366" s="326"/>
      <c r="E366" s="148"/>
      <c r="F366" s="148"/>
      <c r="G366" s="148"/>
      <c r="H366" s="333"/>
      <c r="I366" s="148"/>
      <c r="J366" s="148"/>
      <c r="K366" s="148"/>
      <c r="L366" s="148"/>
      <c r="M366" s="148"/>
      <c r="N366" s="148"/>
      <c r="O366" s="148"/>
      <c r="P366" s="148"/>
    </row>
    <row r="367" spans="1:16" ht="32.25" customHeight="1">
      <c r="A367" s="167" t="s">
        <v>28192</v>
      </c>
      <c r="B367" s="148" t="s">
        <v>81</v>
      </c>
      <c r="C367" s="591" t="s">
        <v>82</v>
      </c>
      <c r="D367" s="591"/>
      <c r="E367" s="591"/>
      <c r="F367" s="591"/>
      <c r="G367" s="591"/>
      <c r="H367" s="591"/>
      <c r="I367" s="591"/>
      <c r="J367" s="591"/>
      <c r="K367" s="591"/>
      <c r="L367" s="591"/>
      <c r="M367" s="591"/>
      <c r="N367" s="591"/>
      <c r="O367" s="341" t="s">
        <v>36</v>
      </c>
      <c r="P367" s="148">
        <f>L369</f>
        <v>21.62</v>
      </c>
    </row>
    <row r="368" spans="1:16" ht="14.25">
      <c r="A368" s="148"/>
      <c r="B368" s="148"/>
      <c r="C368" s="326"/>
      <c r="D368" s="326"/>
      <c r="E368" s="148"/>
      <c r="F368" s="148"/>
      <c r="G368" s="148"/>
      <c r="H368" s="333"/>
      <c r="I368" s="148"/>
      <c r="J368" s="148"/>
      <c r="K368" s="148"/>
      <c r="L368" s="148"/>
      <c r="M368" s="148"/>
      <c r="N368" s="148"/>
      <c r="O368" s="148"/>
      <c r="P368" s="148"/>
    </row>
    <row r="369" spans="1:16" ht="14.25">
      <c r="A369" s="148"/>
      <c r="B369" s="148"/>
      <c r="C369" s="326"/>
      <c r="D369" s="330" t="s">
        <v>27550</v>
      </c>
      <c r="E369" s="330"/>
      <c r="F369" s="148">
        <f>176.4+39.8</f>
        <v>216.2</v>
      </c>
      <c r="G369" s="148" t="s">
        <v>94</v>
      </c>
      <c r="H369" s="323">
        <v>0.1</v>
      </c>
      <c r="I369" s="148"/>
      <c r="J369"/>
      <c r="K369" s="148" t="s">
        <v>95</v>
      </c>
      <c r="L369" s="148">
        <f>F369*0.1</f>
        <v>21.62</v>
      </c>
      <c r="M369" s="148"/>
      <c r="N369" s="148"/>
      <c r="O369" s="148"/>
      <c r="P369" s="148"/>
    </row>
    <row r="370" spans="1:16" ht="14.25">
      <c r="A370" s="148"/>
      <c r="B370" s="148"/>
      <c r="C370" s="326"/>
      <c r="D370" s="326"/>
      <c r="E370" s="326"/>
      <c r="F370" s="326"/>
      <c r="G370" s="326"/>
      <c r="H370" s="326"/>
      <c r="I370" s="326"/>
      <c r="J370" s="148"/>
      <c r="K370" s="148"/>
      <c r="L370" s="148"/>
      <c r="M370" s="148"/>
      <c r="N370" s="148"/>
      <c r="O370" s="148"/>
      <c r="P370" s="148"/>
    </row>
    <row r="371" spans="1:16" ht="31.5" customHeight="1">
      <c r="A371" s="167" t="s">
        <v>28193</v>
      </c>
      <c r="B371" s="148" t="s">
        <v>60</v>
      </c>
      <c r="C371" s="591" t="s">
        <v>61</v>
      </c>
      <c r="D371" s="591"/>
      <c r="E371" s="591"/>
      <c r="F371" s="591"/>
      <c r="G371" s="591"/>
      <c r="H371" s="591"/>
      <c r="I371" s="591"/>
      <c r="J371" s="591"/>
      <c r="K371" s="591"/>
      <c r="L371" s="591"/>
      <c r="M371" s="591"/>
      <c r="N371" s="591"/>
      <c r="O371" s="148" t="s">
        <v>62</v>
      </c>
      <c r="P371" s="323">
        <f>L373</f>
        <v>475.64</v>
      </c>
    </row>
    <row r="372" spans="1:16" ht="14.25">
      <c r="A372" s="148"/>
      <c r="B372" s="148"/>
      <c r="C372" s="326"/>
      <c r="D372" s="326"/>
      <c r="E372" s="148"/>
      <c r="F372" s="148"/>
      <c r="G372" s="148"/>
      <c r="H372" s="333"/>
      <c r="I372" s="148"/>
      <c r="J372" s="148"/>
      <c r="K372" s="148"/>
      <c r="L372" s="148"/>
      <c r="M372" s="148"/>
      <c r="N372" s="148"/>
      <c r="O372" s="148"/>
      <c r="P372" s="148"/>
    </row>
    <row r="373" spans="1:16" ht="14.25">
      <c r="A373" s="148"/>
      <c r="B373" s="148"/>
      <c r="C373" s="330"/>
      <c r="D373" s="330" t="s">
        <v>27550</v>
      </c>
      <c r="E373" s="148"/>
      <c r="F373" s="323">
        <f>176.4+39.8</f>
        <v>216.2</v>
      </c>
      <c r="G373" s="148" t="s">
        <v>94</v>
      </c>
      <c r="H373" s="323">
        <v>2.2000000000000002</v>
      </c>
      <c r="I373" s="148"/>
      <c r="J373"/>
      <c r="K373" s="148" t="s">
        <v>95</v>
      </c>
      <c r="L373" s="148">
        <f>F373*H373</f>
        <v>475.64</v>
      </c>
      <c r="M373" s="148"/>
      <c r="N373" s="148"/>
      <c r="O373" s="148"/>
      <c r="P373" s="148"/>
    </row>
    <row r="374" spans="1:16" ht="14.25">
      <c r="A374" s="148"/>
      <c r="B374" s="148"/>
      <c r="C374" s="326"/>
      <c r="D374" s="326"/>
      <c r="E374" s="148"/>
      <c r="F374" s="148"/>
      <c r="G374" s="148"/>
      <c r="H374" s="333"/>
      <c r="I374" s="148"/>
      <c r="J374" s="148"/>
      <c r="K374" s="148"/>
      <c r="L374" s="148"/>
      <c r="M374" s="148"/>
      <c r="N374" s="148"/>
      <c r="O374" s="148"/>
      <c r="P374" s="148"/>
    </row>
    <row r="375" spans="1:16" ht="31.5" customHeight="1">
      <c r="A375" s="167" t="s">
        <v>28194</v>
      </c>
      <c r="B375" s="148" t="s">
        <v>27519</v>
      </c>
      <c r="C375" s="591" t="s">
        <v>27551</v>
      </c>
      <c r="D375" s="591"/>
      <c r="E375" s="591"/>
      <c r="F375" s="591"/>
      <c r="G375" s="591"/>
      <c r="H375" s="591"/>
      <c r="I375" s="591"/>
      <c r="J375" s="591"/>
      <c r="K375" s="591"/>
      <c r="L375" s="591"/>
      <c r="M375" s="591"/>
      <c r="N375" s="591"/>
      <c r="O375" s="148" t="s">
        <v>15</v>
      </c>
      <c r="P375" s="148">
        <f>L377</f>
        <v>216.2</v>
      </c>
    </row>
    <row r="376" spans="1:16" ht="14.25">
      <c r="A376" s="148"/>
      <c r="B376" s="148"/>
      <c r="C376" s="326"/>
      <c r="D376" s="326"/>
      <c r="E376" s="148"/>
      <c r="F376" s="148"/>
      <c r="G376" s="148"/>
      <c r="H376" s="333"/>
      <c r="I376" s="148"/>
      <c r="J376" s="148"/>
      <c r="K376" s="148"/>
      <c r="L376" s="148"/>
      <c r="M376" s="148"/>
      <c r="N376" s="148"/>
      <c r="O376" s="148"/>
      <c r="P376" s="148"/>
    </row>
    <row r="377" spans="1:16" ht="14.25">
      <c r="A377" s="148"/>
      <c r="B377" s="148"/>
      <c r="C377" s="326"/>
      <c r="D377" s="330" t="s">
        <v>27550</v>
      </c>
      <c r="E377" s="148"/>
      <c r="F377" s="323">
        <f>176.4+39.8</f>
        <v>216.2</v>
      </c>
      <c r="G377" s="148" t="s">
        <v>15</v>
      </c>
      <c r="H377" s="333"/>
      <c r="I377" s="148"/>
      <c r="J377"/>
      <c r="K377" s="148" t="s">
        <v>95</v>
      </c>
      <c r="L377" s="323">
        <f>F377</f>
        <v>216.2</v>
      </c>
      <c r="M377" s="148"/>
      <c r="N377" s="148"/>
      <c r="O377" s="148"/>
      <c r="P377" s="148"/>
    </row>
    <row r="378" spans="1:16" ht="14.25">
      <c r="A378" s="148"/>
      <c r="B378" s="148"/>
      <c r="C378" s="326"/>
      <c r="D378" s="326"/>
      <c r="E378" s="148"/>
      <c r="F378" s="148"/>
      <c r="G378" s="148"/>
      <c r="H378" s="333"/>
      <c r="I378" s="148"/>
      <c r="J378" s="148"/>
      <c r="K378" s="148"/>
      <c r="L378" s="148"/>
      <c r="M378" s="148"/>
      <c r="N378" s="148"/>
      <c r="O378" s="148"/>
      <c r="P378" s="148"/>
    </row>
    <row r="379" spans="1:16" ht="31.5" customHeight="1">
      <c r="A379" s="167" t="s">
        <v>28195</v>
      </c>
      <c r="B379" s="148" t="s">
        <v>27512</v>
      </c>
      <c r="C379" s="591" t="s">
        <v>27513</v>
      </c>
      <c r="D379" s="591"/>
      <c r="E379" s="591"/>
      <c r="F379" s="591"/>
      <c r="G379" s="591"/>
      <c r="H379" s="591"/>
      <c r="I379" s="591"/>
      <c r="J379" s="591"/>
      <c r="K379" s="591"/>
      <c r="L379" s="591"/>
      <c r="M379" s="591"/>
      <c r="N379" s="591"/>
      <c r="O379" s="148" t="s">
        <v>15</v>
      </c>
      <c r="P379" s="148">
        <f>L381</f>
        <v>32.42</v>
      </c>
    </row>
    <row r="380" spans="1:16" ht="14.25">
      <c r="A380" s="148"/>
      <c r="B380" s="148"/>
      <c r="C380" s="326"/>
      <c r="D380" s="326"/>
      <c r="E380" s="148"/>
      <c r="F380" s="148"/>
      <c r="G380" s="148"/>
      <c r="H380" s="333"/>
      <c r="I380" s="148"/>
      <c r="J380" s="148"/>
      <c r="K380" s="148"/>
      <c r="L380" s="148"/>
      <c r="M380" s="148"/>
      <c r="N380" s="148"/>
      <c r="O380" s="148"/>
      <c r="P380" s="148"/>
    </row>
    <row r="381" spans="1:16" ht="14.25">
      <c r="A381" s="148"/>
      <c r="B381" s="148"/>
      <c r="C381" s="589" t="s">
        <v>27541</v>
      </c>
      <c r="D381" s="589"/>
      <c r="E381" s="589"/>
      <c r="F381" s="589"/>
      <c r="G381" s="148"/>
      <c r="H381" s="333"/>
      <c r="I381" s="148"/>
      <c r="J381"/>
      <c r="K381" s="148" t="s">
        <v>95</v>
      </c>
      <c r="L381" s="148">
        <f>(26.9+26.9+4.6)*(0.2+0.2+0.1)+4.6*(0.3+0.3+0.1)</f>
        <v>32.42</v>
      </c>
      <c r="M381" s="148"/>
      <c r="N381" s="148"/>
      <c r="O381" s="148"/>
      <c r="P381" s="148"/>
    </row>
    <row r="382" spans="1:16" ht="14.25">
      <c r="A382" s="148"/>
      <c r="B382" s="148"/>
      <c r="C382" s="326"/>
      <c r="D382" s="326"/>
      <c r="E382" s="148"/>
      <c r="F382" s="148"/>
      <c r="G382" s="148"/>
      <c r="H382" s="333"/>
      <c r="I382" s="148"/>
      <c r="J382" s="148"/>
      <c r="K382" s="148"/>
      <c r="L382" s="148"/>
      <c r="M382" s="148"/>
      <c r="N382" s="148"/>
      <c r="O382" s="148"/>
      <c r="P382" s="148"/>
    </row>
    <row r="383" spans="1:16" ht="30.75" customHeight="1">
      <c r="A383" s="167" t="s">
        <v>28196</v>
      </c>
      <c r="B383" s="148" t="s">
        <v>27478</v>
      </c>
      <c r="C383" s="591" t="s">
        <v>27477</v>
      </c>
      <c r="D383" s="591"/>
      <c r="E383" s="591"/>
      <c r="F383" s="591"/>
      <c r="G383" s="591"/>
      <c r="H383" s="591"/>
      <c r="I383" s="591"/>
      <c r="J383" s="591"/>
      <c r="K383" s="591"/>
      <c r="L383" s="591"/>
      <c r="M383" s="591"/>
      <c r="N383" s="591"/>
      <c r="O383" s="148" t="s">
        <v>148</v>
      </c>
      <c r="P383" s="323">
        <f>L385</f>
        <v>70</v>
      </c>
    </row>
    <row r="384" spans="1:16" ht="14.25">
      <c r="A384" s="148"/>
      <c r="B384" s="148"/>
      <c r="C384" s="326"/>
      <c r="D384" s="326"/>
      <c r="E384" s="148"/>
      <c r="F384" s="148"/>
      <c r="G384" s="148"/>
      <c r="H384" s="333"/>
      <c r="I384" s="148"/>
      <c r="J384" s="148"/>
      <c r="K384" s="148"/>
      <c r="L384" s="148"/>
      <c r="M384" s="148"/>
      <c r="N384" s="148"/>
      <c r="O384" s="148"/>
      <c r="P384" s="148"/>
    </row>
    <row r="385" spans="1:16" ht="14.25">
      <c r="A385" s="148"/>
      <c r="B385" s="148"/>
      <c r="C385" s="330" t="s">
        <v>27542</v>
      </c>
      <c r="D385" s="330"/>
      <c r="E385" s="148">
        <f>(26.9+26.9+4.6+4.6)</f>
        <v>63</v>
      </c>
      <c r="F385" s="148" t="s">
        <v>111</v>
      </c>
      <c r="G385" s="148">
        <v>0.9</v>
      </c>
      <c r="H385" s="333"/>
      <c r="I385" s="148"/>
      <c r="J385"/>
      <c r="K385" s="148" t="s">
        <v>95</v>
      </c>
      <c r="L385" s="323">
        <f>ROUNDUP(E385/G385,0)</f>
        <v>70</v>
      </c>
      <c r="M385" s="148"/>
      <c r="N385" s="148"/>
      <c r="O385" s="148"/>
      <c r="P385" s="148"/>
    </row>
    <row r="386" spans="1:16" ht="14.25" customHeight="1">
      <c r="A386" s="148"/>
      <c r="B386" s="148"/>
      <c r="C386" s="330"/>
      <c r="D386" s="330"/>
      <c r="E386" s="148"/>
      <c r="F386" s="148"/>
      <c r="G386" s="148"/>
      <c r="H386" s="333"/>
      <c r="I386" s="148"/>
      <c r="J386" s="323"/>
      <c r="K386" s="148"/>
      <c r="L386" s="148"/>
      <c r="M386" s="148"/>
      <c r="N386" s="148"/>
      <c r="O386" s="148"/>
      <c r="P386" s="148"/>
    </row>
    <row r="387" spans="1:16" ht="31.5" customHeight="1">
      <c r="A387" s="167" t="s">
        <v>28197</v>
      </c>
      <c r="B387" s="107" t="s">
        <v>135</v>
      </c>
      <c r="C387" s="591" t="s">
        <v>143</v>
      </c>
      <c r="D387" s="591"/>
      <c r="E387" s="591"/>
      <c r="F387" s="591"/>
      <c r="G387" s="591"/>
      <c r="H387" s="591"/>
      <c r="I387" s="591"/>
      <c r="J387" s="591"/>
      <c r="K387" s="591"/>
      <c r="L387" s="591"/>
      <c r="M387" s="591"/>
      <c r="N387" s="591"/>
      <c r="O387" s="148" t="s">
        <v>9</v>
      </c>
      <c r="P387" s="323">
        <f>L389</f>
        <v>96.8</v>
      </c>
    </row>
    <row r="388" spans="1:16" ht="14.25">
      <c r="A388" s="148"/>
      <c r="B388" s="148"/>
      <c r="C388" s="330"/>
      <c r="D388" s="330"/>
      <c r="E388" s="148"/>
      <c r="F388" s="148"/>
      <c r="G388" s="148"/>
      <c r="H388" s="333"/>
      <c r="I388" s="148"/>
      <c r="J388" s="323"/>
      <c r="K388" s="148"/>
      <c r="L388" s="148"/>
      <c r="M388" s="148"/>
      <c r="N388" s="148"/>
      <c r="O388" s="148"/>
      <c r="P388" s="148"/>
    </row>
    <row r="389" spans="1:16" ht="14.25">
      <c r="A389" s="148"/>
      <c r="B389" s="148"/>
      <c r="C389" s="330" t="s">
        <v>27542</v>
      </c>
      <c r="D389" s="330"/>
      <c r="E389" s="148"/>
      <c r="F389" s="148"/>
      <c r="G389" s="148"/>
      <c r="H389" s="333"/>
      <c r="I389" s="148"/>
      <c r="J389"/>
      <c r="K389" s="148" t="s">
        <v>95</v>
      </c>
      <c r="L389" s="323">
        <f>40.4+40.4+4+4+4+4</f>
        <v>96.8</v>
      </c>
      <c r="M389" s="148"/>
      <c r="N389" s="148"/>
      <c r="O389" s="148"/>
      <c r="P389" s="148"/>
    </row>
    <row r="390" spans="1:16" ht="14.25">
      <c r="A390" s="148"/>
      <c r="B390" s="148"/>
      <c r="C390" s="330"/>
      <c r="D390" s="330"/>
      <c r="E390" s="148"/>
      <c r="F390" s="148"/>
      <c r="G390" s="148"/>
      <c r="H390" s="333"/>
      <c r="I390" s="148"/>
      <c r="J390" s="323"/>
      <c r="K390" s="148"/>
      <c r="L390" s="148"/>
      <c r="M390" s="148"/>
      <c r="N390" s="148"/>
      <c r="O390" s="148"/>
      <c r="P390" s="148"/>
    </row>
    <row r="391" spans="1:16" ht="31.5" customHeight="1">
      <c r="A391" s="167" t="s">
        <v>28198</v>
      </c>
      <c r="B391" s="107" t="s">
        <v>7505</v>
      </c>
      <c r="C391" s="589" t="s">
        <v>28171</v>
      </c>
      <c r="D391" s="589"/>
      <c r="E391" s="589"/>
      <c r="F391" s="589"/>
      <c r="G391" s="589"/>
      <c r="H391" s="589"/>
      <c r="I391" s="589"/>
      <c r="J391" s="589"/>
      <c r="K391" s="589"/>
      <c r="L391" s="589"/>
      <c r="M391" s="589"/>
      <c r="N391" s="589"/>
      <c r="O391" s="148" t="s">
        <v>9</v>
      </c>
      <c r="P391" s="323">
        <f>L393</f>
        <v>6</v>
      </c>
    </row>
    <row r="392" spans="1:16" ht="14.25">
      <c r="A392" s="148"/>
      <c r="B392" s="148"/>
      <c r="C392" s="330"/>
      <c r="D392" s="330"/>
      <c r="E392" s="148"/>
      <c r="F392" s="148"/>
      <c r="G392" s="148"/>
      <c r="H392" s="333"/>
      <c r="I392" s="148"/>
      <c r="J392" s="323"/>
      <c r="K392" s="148"/>
      <c r="L392" s="148"/>
      <c r="M392" s="148"/>
      <c r="N392" s="148"/>
      <c r="O392" s="148"/>
      <c r="P392" s="148"/>
    </row>
    <row r="393" spans="1:16" ht="14.25">
      <c r="A393" s="148"/>
      <c r="B393" s="148"/>
      <c r="C393" s="330" t="s">
        <v>27542</v>
      </c>
      <c r="D393" s="330"/>
      <c r="E393" s="148"/>
      <c r="F393" s="148"/>
      <c r="G393" s="148"/>
      <c r="H393" s="333"/>
      <c r="I393" s="148"/>
      <c r="J393"/>
      <c r="K393" s="148" t="s">
        <v>95</v>
      </c>
      <c r="L393" s="323">
        <v>6</v>
      </c>
      <c r="M393" s="148"/>
      <c r="N393" s="148"/>
      <c r="O393" s="148"/>
      <c r="P393" s="148"/>
    </row>
    <row r="394" spans="1:16" ht="14.25">
      <c r="A394" s="148"/>
      <c r="B394" s="148"/>
      <c r="C394" s="330"/>
      <c r="D394" s="330"/>
      <c r="E394" s="148"/>
      <c r="F394" s="148"/>
      <c r="G394" s="148"/>
      <c r="H394" s="333"/>
      <c r="I394" s="148"/>
      <c r="J394"/>
      <c r="K394" s="148"/>
      <c r="L394" s="323"/>
      <c r="M394" s="148"/>
      <c r="N394" s="148"/>
      <c r="O394" s="148"/>
      <c r="P394" s="148"/>
    </row>
    <row r="395" spans="1:16" ht="14.25">
      <c r="A395" s="108" t="s">
        <v>28199</v>
      </c>
      <c r="B395" s="107" t="s">
        <v>57</v>
      </c>
      <c r="C395" s="591" t="s">
        <v>28048</v>
      </c>
      <c r="D395" s="591"/>
      <c r="E395" s="591"/>
      <c r="F395" s="591"/>
      <c r="G395" s="591"/>
      <c r="H395" s="591"/>
      <c r="I395" s="591"/>
      <c r="J395" s="591"/>
      <c r="K395" s="591"/>
      <c r="L395" s="591"/>
      <c r="M395" s="591"/>
      <c r="N395" s="148"/>
      <c r="O395" s="148" t="s">
        <v>36</v>
      </c>
      <c r="P395" s="323">
        <f>L398</f>
        <v>2.1599999999999997</v>
      </c>
    </row>
    <row r="396" spans="1:16" ht="14.25">
      <c r="A396" s="329"/>
      <c r="B396" s="329"/>
      <c r="C396" s="329"/>
      <c r="D396" s="329"/>
      <c r="E396" s="148"/>
      <c r="F396" s="148"/>
      <c r="G396" s="148"/>
      <c r="H396" s="333"/>
      <c r="I396" s="148"/>
      <c r="J396" s="329"/>
      <c r="K396" s="148"/>
      <c r="L396" s="323"/>
      <c r="M396" s="148"/>
      <c r="N396" s="148"/>
      <c r="O396" s="148"/>
      <c r="P396" s="148"/>
    </row>
    <row r="397" spans="1:16" ht="14.25">
      <c r="A397" s="108"/>
      <c r="B397" s="148"/>
      <c r="C397" s="148" t="s">
        <v>27970</v>
      </c>
      <c r="D397" s="323"/>
      <c r="E397" s="148" t="s">
        <v>27983</v>
      </c>
      <c r="F397" s="326"/>
      <c r="G397" s="326" t="s">
        <v>27984</v>
      </c>
      <c r="H397" s="326"/>
      <c r="I397" s="323"/>
      <c r="J397" s="329"/>
      <c r="K397" s="148"/>
      <c r="L397" s="323"/>
      <c r="M397" s="148"/>
      <c r="N397" s="148"/>
      <c r="O397" s="148"/>
      <c r="P397" s="148"/>
    </row>
    <row r="398" spans="1:16" ht="14.25">
      <c r="A398" s="108"/>
      <c r="B398" s="148"/>
      <c r="C398" s="323">
        <f>P391</f>
        <v>6</v>
      </c>
      <c r="D398" s="323" t="s">
        <v>94</v>
      </c>
      <c r="E398" s="148">
        <v>0.6</v>
      </c>
      <c r="F398" s="148" t="s">
        <v>94</v>
      </c>
      <c r="G398" s="148">
        <v>0.6</v>
      </c>
      <c r="H398" s="329"/>
      <c r="I398" s="329"/>
      <c r="J398" s="329"/>
      <c r="K398" s="148" t="s">
        <v>95</v>
      </c>
      <c r="L398" s="323">
        <f>C398*E398*G398</f>
        <v>2.1599999999999997</v>
      </c>
      <c r="M398" s="148"/>
      <c r="N398" s="148"/>
      <c r="O398" s="148"/>
      <c r="P398" s="148"/>
    </row>
    <row r="399" spans="1:16" ht="14.25">
      <c r="A399" s="108"/>
      <c r="B399" s="148"/>
      <c r="C399" s="329"/>
      <c r="D399" s="330"/>
      <c r="E399" s="148"/>
      <c r="F399" s="148"/>
      <c r="G399" s="148"/>
      <c r="H399" s="333"/>
      <c r="I399" s="148"/>
      <c r="J399" s="329"/>
      <c r="K399" s="148"/>
      <c r="L399" s="323"/>
      <c r="M399" s="148"/>
      <c r="N399" s="148"/>
      <c r="O399" s="148"/>
      <c r="P399" s="148"/>
    </row>
    <row r="400" spans="1:16" ht="14.25">
      <c r="A400" s="108" t="s">
        <v>28200</v>
      </c>
      <c r="B400" s="107" t="s">
        <v>27509</v>
      </c>
      <c r="C400" s="591" t="s">
        <v>28049</v>
      </c>
      <c r="D400" s="591"/>
      <c r="E400" s="591"/>
      <c r="F400" s="591"/>
      <c r="G400" s="591"/>
      <c r="H400" s="591"/>
      <c r="I400" s="591"/>
      <c r="J400" s="591"/>
      <c r="K400" s="591"/>
      <c r="L400" s="591"/>
      <c r="M400" s="591"/>
      <c r="N400" s="148"/>
      <c r="O400" s="148" t="s">
        <v>36</v>
      </c>
      <c r="P400" s="323">
        <f>G403</f>
        <v>2.153195310312324</v>
      </c>
    </row>
    <row r="401" spans="1:16" ht="14.25">
      <c r="A401" s="108"/>
      <c r="B401" s="148"/>
      <c r="C401" s="329"/>
      <c r="D401" s="330"/>
      <c r="E401" s="148"/>
      <c r="F401" s="148"/>
      <c r="G401" s="148"/>
      <c r="H401" s="333"/>
      <c r="I401" s="148"/>
      <c r="J401" s="329"/>
      <c r="K401" s="148"/>
      <c r="L401" s="323"/>
      <c r="M401" s="148"/>
      <c r="N401" s="148"/>
      <c r="O401" s="148"/>
      <c r="P401" s="148"/>
    </row>
    <row r="402" spans="1:16" ht="14.25">
      <c r="A402" s="108"/>
      <c r="B402" s="148"/>
      <c r="C402" s="323" t="s">
        <v>27987</v>
      </c>
      <c r="D402" s="323"/>
      <c r="E402" s="148" t="s">
        <v>27988</v>
      </c>
      <c r="F402" s="326"/>
      <c r="G402" s="148"/>
      <c r="H402" s="333"/>
      <c r="I402" s="148"/>
      <c r="J402" s="329"/>
      <c r="K402" s="148"/>
      <c r="L402" s="323"/>
      <c r="M402" s="148"/>
      <c r="N402" s="148"/>
      <c r="O402" s="148"/>
      <c r="P402" s="148"/>
    </row>
    <row r="403" spans="1:16" ht="14.25">
      <c r="A403" s="108"/>
      <c r="B403" s="148"/>
      <c r="C403" s="323">
        <f>P395</f>
        <v>2.1599999999999997</v>
      </c>
      <c r="D403" s="323" t="s">
        <v>27989</v>
      </c>
      <c r="E403" s="323">
        <f>(0.038^2*PI()/4)*(C398)</f>
        <v>6.8046896876754913E-3</v>
      </c>
      <c r="F403" s="148" t="s">
        <v>95</v>
      </c>
      <c r="G403" s="323">
        <f>C403-E403</f>
        <v>2.153195310312324</v>
      </c>
      <c r="H403" s="333"/>
      <c r="I403" s="148"/>
      <c r="J403" s="329"/>
      <c r="K403" s="148"/>
      <c r="L403" s="323"/>
      <c r="M403" s="148"/>
      <c r="N403" s="148"/>
      <c r="O403" s="148"/>
      <c r="P403" s="148"/>
    </row>
    <row r="404" spans="1:16" ht="14.25">
      <c r="A404" s="108"/>
      <c r="B404" s="148"/>
      <c r="C404" s="329"/>
      <c r="D404" s="330"/>
      <c r="E404" s="148"/>
      <c r="F404" s="148"/>
      <c r="G404" s="148"/>
      <c r="H404" s="333"/>
      <c r="I404" s="148"/>
      <c r="J404" s="329"/>
      <c r="K404" s="148"/>
      <c r="L404" s="323"/>
      <c r="M404" s="148"/>
      <c r="N404" s="148"/>
      <c r="O404" s="148"/>
      <c r="P404" s="148"/>
    </row>
    <row r="405" spans="1:16" ht="14.25" customHeight="1">
      <c r="A405" s="108" t="s">
        <v>28201</v>
      </c>
      <c r="B405" s="148" t="s">
        <v>28076</v>
      </c>
      <c r="C405" s="591" t="s">
        <v>28077</v>
      </c>
      <c r="D405" s="591" t="s">
        <v>28077</v>
      </c>
      <c r="E405" s="591"/>
      <c r="F405" s="591"/>
      <c r="G405" s="591"/>
      <c r="H405" s="591"/>
      <c r="I405" s="591"/>
      <c r="J405" s="591"/>
      <c r="K405" s="591"/>
      <c r="L405" s="591"/>
      <c r="M405" s="591"/>
      <c r="N405" s="327"/>
      <c r="O405" s="148" t="s">
        <v>9</v>
      </c>
      <c r="P405" s="323">
        <f>C408</f>
        <v>6</v>
      </c>
    </row>
    <row r="406" spans="1:16" ht="14.25">
      <c r="A406" s="108"/>
      <c r="B406" s="148"/>
      <c r="C406" s="326"/>
      <c r="D406" s="148"/>
      <c r="E406" s="323"/>
      <c r="F406" s="148"/>
      <c r="G406" s="326"/>
      <c r="H406" s="326"/>
      <c r="I406" s="326"/>
      <c r="J406" s="323"/>
      <c r="K406" s="148"/>
      <c r="L406" s="148"/>
      <c r="M406" s="148"/>
      <c r="N406" s="148"/>
      <c r="O406" s="148"/>
      <c r="P406" s="148"/>
    </row>
    <row r="407" spans="1:16" ht="14.25">
      <c r="A407" s="108"/>
      <c r="B407" s="148"/>
      <c r="C407" s="148" t="s">
        <v>28070</v>
      </c>
      <c r="D407" s="329"/>
      <c r="E407" s="323"/>
      <c r="F407" s="148"/>
      <c r="G407" s="326"/>
      <c r="H407" s="326"/>
      <c r="I407" s="326"/>
      <c r="J407" s="323"/>
      <c r="K407" s="148"/>
      <c r="L407" s="148"/>
      <c r="M407" s="148"/>
      <c r="N407" s="148"/>
      <c r="O407" s="148"/>
      <c r="P407" s="148"/>
    </row>
    <row r="408" spans="1:16" ht="14.25">
      <c r="A408" s="108"/>
      <c r="B408" s="148"/>
      <c r="C408" s="323">
        <f>P391</f>
        <v>6</v>
      </c>
      <c r="D408" s="329"/>
      <c r="E408" s="323"/>
      <c r="F408" s="148"/>
      <c r="G408" s="326"/>
      <c r="H408" s="326"/>
      <c r="I408" s="326"/>
      <c r="J408" s="323"/>
      <c r="K408" s="148"/>
      <c r="L408" s="148"/>
      <c r="M408" s="148"/>
      <c r="N408" s="148"/>
      <c r="O408" s="148"/>
      <c r="P408" s="148"/>
    </row>
    <row r="409" spans="1:16" ht="14.25">
      <c r="A409" s="148"/>
      <c r="B409" s="148"/>
      <c r="C409" s="330"/>
      <c r="D409" s="330"/>
      <c r="E409" s="148"/>
      <c r="F409" s="148"/>
      <c r="G409" s="148"/>
      <c r="H409" s="333"/>
      <c r="I409" s="148"/>
      <c r="J409"/>
      <c r="K409" s="148"/>
      <c r="L409" s="323"/>
      <c r="M409" s="148"/>
      <c r="N409" s="148"/>
      <c r="O409" s="148"/>
      <c r="P409" s="148"/>
    </row>
    <row r="410" spans="1:16" ht="13.5" thickBot="1">
      <c r="C410" s="161"/>
      <c r="D410" s="160"/>
      <c r="H410" s="73"/>
      <c r="J410" s="66"/>
    </row>
    <row r="411" spans="1:16" ht="31.5" customHeight="1" thickBot="1">
      <c r="A411" s="428" t="s">
        <v>28492</v>
      </c>
      <c r="B411" s="429"/>
      <c r="C411" s="429"/>
      <c r="D411" s="429"/>
      <c r="E411" s="429"/>
      <c r="F411" s="429"/>
      <c r="G411" s="429"/>
      <c r="H411" s="429"/>
      <c r="I411" s="429"/>
      <c r="J411" s="429"/>
      <c r="K411" s="429"/>
      <c r="L411" s="429"/>
      <c r="M411" s="429"/>
      <c r="N411" s="429"/>
      <c r="O411" s="429"/>
      <c r="P411" s="430"/>
    </row>
    <row r="412" spans="1:16">
      <c r="C412" s="161"/>
      <c r="D412" s="160"/>
      <c r="H412" s="73"/>
      <c r="J412" s="66"/>
    </row>
    <row r="413" spans="1:16" ht="31.5" customHeight="1">
      <c r="A413" s="148" t="s">
        <v>28303</v>
      </c>
      <c r="B413" s="148" t="s">
        <v>3213</v>
      </c>
      <c r="C413" s="589" t="s">
        <v>37</v>
      </c>
      <c r="D413" s="589"/>
      <c r="E413" s="589"/>
      <c r="F413" s="589"/>
      <c r="G413" s="589"/>
      <c r="H413" s="589"/>
      <c r="I413" s="589"/>
      <c r="J413" s="589"/>
      <c r="K413" s="589"/>
      <c r="L413" s="589"/>
      <c r="M413" s="589"/>
      <c r="N413" s="589"/>
      <c r="O413" s="148" t="s">
        <v>36</v>
      </c>
      <c r="P413" s="323">
        <f>N416</f>
        <v>16.419999999999998</v>
      </c>
    </row>
    <row r="414" spans="1:16" ht="14.25">
      <c r="A414" s="148"/>
      <c r="B414" s="148"/>
      <c r="C414" s="326"/>
      <c r="D414" s="326"/>
      <c r="E414" s="148"/>
      <c r="F414" s="148"/>
      <c r="G414" s="148"/>
      <c r="H414" s="333"/>
      <c r="I414" s="148"/>
      <c r="J414" s="148"/>
      <c r="K414" s="148"/>
      <c r="L414" s="148"/>
      <c r="M414" s="148"/>
      <c r="N414" s="148"/>
      <c r="O414" s="148"/>
      <c r="P414" s="148"/>
    </row>
    <row r="415" spans="1:16" ht="28.5">
      <c r="A415" s="148"/>
      <c r="B415" s="148"/>
      <c r="C415" s="329"/>
      <c r="D415" s="148" t="s">
        <v>27544</v>
      </c>
      <c r="E415" s="148"/>
      <c r="F415" s="148" t="s">
        <v>27545</v>
      </c>
      <c r="G415" s="148"/>
      <c r="H415" s="340" t="s">
        <v>27546</v>
      </c>
      <c r="I415" s="148" t="s">
        <v>27555</v>
      </c>
      <c r="J415" s="148"/>
      <c r="K415" s="148"/>
      <c r="L415" s="148"/>
      <c r="M415" s="148"/>
      <c r="N415" s="148"/>
      <c r="O415" s="148"/>
      <c r="P415" s="148"/>
    </row>
    <row r="416" spans="1:16" ht="14.25">
      <c r="A416" s="148"/>
      <c r="B416" s="148"/>
      <c r="C416" s="326"/>
      <c r="D416" s="323">
        <f>P436</f>
        <v>59.6</v>
      </c>
      <c r="E416" s="148" t="s">
        <v>27961</v>
      </c>
      <c r="F416" s="323">
        <f>P440</f>
        <v>7.1</v>
      </c>
      <c r="G416" s="148" t="s">
        <v>27961</v>
      </c>
      <c r="H416" s="323">
        <f>P460</f>
        <v>97.5</v>
      </c>
      <c r="I416" s="323" t="s">
        <v>95</v>
      </c>
      <c r="J416" s="323">
        <f>D416+F416+H416</f>
        <v>164.2</v>
      </c>
      <c r="K416" s="148" t="s">
        <v>94</v>
      </c>
      <c r="L416" s="323">
        <v>0.1</v>
      </c>
      <c r="M416" s="148" t="s">
        <v>95</v>
      </c>
      <c r="N416" s="148">
        <f>J416*L416</f>
        <v>16.419999999999998</v>
      </c>
      <c r="O416" s="148"/>
      <c r="P416" s="148"/>
    </row>
    <row r="417" spans="1:16" ht="14.25">
      <c r="A417" s="148"/>
      <c r="B417" s="148"/>
      <c r="C417" s="326"/>
      <c r="D417" s="326"/>
      <c r="E417" s="148"/>
      <c r="F417" s="148"/>
      <c r="G417" s="148"/>
      <c r="H417" s="333"/>
      <c r="I417" s="148"/>
      <c r="J417" s="148"/>
      <c r="K417" s="148"/>
      <c r="L417" s="148"/>
      <c r="M417" s="148"/>
      <c r="N417" s="148"/>
      <c r="O417" s="148"/>
      <c r="P417" s="148"/>
    </row>
    <row r="418" spans="1:16" ht="14.25">
      <c r="A418" s="148"/>
      <c r="B418" s="148"/>
      <c r="C418" s="326"/>
      <c r="D418" s="326"/>
      <c r="E418" s="326"/>
      <c r="F418" s="326"/>
      <c r="G418" s="326"/>
      <c r="H418" s="326"/>
      <c r="I418" s="326"/>
      <c r="J418" s="148"/>
      <c r="K418" s="148"/>
      <c r="L418" s="148"/>
      <c r="M418" s="148"/>
      <c r="N418" s="148"/>
      <c r="O418" s="148"/>
      <c r="P418" s="148"/>
    </row>
    <row r="419" spans="1:16" ht="33" customHeight="1">
      <c r="A419" s="148" t="s">
        <v>28304</v>
      </c>
      <c r="B419" s="148" t="s">
        <v>38</v>
      </c>
      <c r="C419" s="591" t="s">
        <v>70</v>
      </c>
      <c r="D419" s="591"/>
      <c r="E419" s="591"/>
      <c r="F419" s="591"/>
      <c r="G419" s="591"/>
      <c r="H419" s="591"/>
      <c r="I419" s="591"/>
      <c r="J419" s="591"/>
      <c r="K419" s="591"/>
      <c r="L419" s="591"/>
      <c r="M419" s="591"/>
      <c r="N419" s="591"/>
      <c r="O419" s="148" t="s">
        <v>148</v>
      </c>
      <c r="P419" s="323">
        <f>L422</f>
        <v>4</v>
      </c>
    </row>
    <row r="420" spans="1:16" ht="14.25">
      <c r="A420" s="148"/>
      <c r="B420" s="148"/>
      <c r="C420" s="326"/>
      <c r="D420" s="326"/>
      <c r="E420" s="148"/>
      <c r="F420" s="148"/>
      <c r="G420" s="148"/>
      <c r="H420" s="333"/>
      <c r="I420" s="148"/>
      <c r="J420" s="148"/>
      <c r="K420" s="148"/>
      <c r="L420" s="148"/>
      <c r="M420" s="148"/>
      <c r="N420" s="148"/>
      <c r="O420" s="148"/>
      <c r="P420" s="148"/>
    </row>
    <row r="421" spans="1:16" ht="14.25">
      <c r="A421" s="148"/>
      <c r="B421" s="148"/>
      <c r="C421" s="326"/>
      <c r="D421" s="148" t="s">
        <v>27548</v>
      </c>
      <c r="E421" s="148"/>
      <c r="F421" s="148" t="s">
        <v>27547</v>
      </c>
      <c r="G421" s="148"/>
      <c r="H421" s="333"/>
      <c r="I421" s="148"/>
      <c r="J421" s="148"/>
      <c r="K421" s="148"/>
      <c r="L421" s="148"/>
      <c r="M421" s="148"/>
      <c r="N421" s="148"/>
      <c r="O421" s="148"/>
      <c r="P421" s="148"/>
    </row>
    <row r="422" spans="1:16" ht="14.25">
      <c r="A422" s="148"/>
      <c r="B422" s="148"/>
      <c r="C422" s="326"/>
      <c r="D422" s="323">
        <f>P413</f>
        <v>16.419999999999998</v>
      </c>
      <c r="E422" s="148" t="s">
        <v>111</v>
      </c>
      <c r="F422" s="323">
        <v>5</v>
      </c>
      <c r="G422" s="148"/>
      <c r="H422" s="333"/>
      <c r="I422" s="148"/>
      <c r="J422" s="329"/>
      <c r="K422" s="148" t="s">
        <v>95</v>
      </c>
      <c r="L422" s="148">
        <f>ROUNDUP(D422/F422,0)</f>
        <v>4</v>
      </c>
      <c r="M422" s="148"/>
      <c r="N422" s="148"/>
      <c r="O422" s="148"/>
      <c r="P422" s="148"/>
    </row>
    <row r="423" spans="1:16" ht="14.25">
      <c r="A423" s="148"/>
      <c r="B423" s="148"/>
      <c r="C423" s="326"/>
      <c r="D423" s="326"/>
      <c r="E423" s="148"/>
      <c r="F423" s="148"/>
      <c r="G423" s="148"/>
      <c r="H423" s="333"/>
      <c r="I423" s="148"/>
      <c r="J423" s="148"/>
      <c r="K423" s="148"/>
      <c r="L423" s="148"/>
      <c r="M423" s="148"/>
      <c r="N423" s="148"/>
      <c r="O423" s="148"/>
      <c r="P423" s="148"/>
    </row>
    <row r="424" spans="1:16" ht="31.5" customHeight="1">
      <c r="A424" s="148" t="s">
        <v>28305</v>
      </c>
      <c r="B424" s="148" t="s">
        <v>132</v>
      </c>
      <c r="C424" s="591" t="s">
        <v>27531</v>
      </c>
      <c r="D424" s="591"/>
      <c r="E424" s="591"/>
      <c r="F424" s="591"/>
      <c r="G424" s="591"/>
      <c r="H424" s="591"/>
      <c r="I424" s="591"/>
      <c r="J424" s="591"/>
      <c r="K424" s="591"/>
      <c r="L424" s="591"/>
      <c r="M424" s="591"/>
      <c r="N424" s="591"/>
      <c r="O424" s="148" t="s">
        <v>15</v>
      </c>
      <c r="P424" s="323">
        <f>L426</f>
        <v>164.2</v>
      </c>
    </row>
    <row r="425" spans="1:16" ht="14.25">
      <c r="A425" s="148"/>
      <c r="B425" s="148"/>
      <c r="C425" s="326"/>
      <c r="D425" s="326"/>
      <c r="E425" s="148"/>
      <c r="F425" s="148"/>
      <c r="G425" s="148"/>
      <c r="H425" s="333"/>
      <c r="I425" s="148"/>
      <c r="J425" s="148"/>
      <c r="K425" s="148"/>
      <c r="L425" s="148"/>
      <c r="M425" s="148"/>
      <c r="N425" s="148"/>
      <c r="O425" s="148"/>
      <c r="P425" s="148"/>
    </row>
    <row r="426" spans="1:16" ht="14.25">
      <c r="A426" s="148"/>
      <c r="B426" s="148"/>
      <c r="C426" s="326"/>
      <c r="D426" s="589" t="s">
        <v>27549</v>
      </c>
      <c r="E426" s="589"/>
      <c r="F426" s="589"/>
      <c r="G426" s="148"/>
      <c r="H426" s="610"/>
      <c r="I426" s="610"/>
      <c r="J426" s="323"/>
      <c r="K426" s="148" t="s">
        <v>95</v>
      </c>
      <c r="L426" s="323">
        <f>J416</f>
        <v>164.2</v>
      </c>
      <c r="M426" s="148"/>
      <c r="N426" s="148"/>
      <c r="O426" s="148"/>
      <c r="P426" s="148"/>
    </row>
    <row r="427" spans="1:16" ht="14.25">
      <c r="A427" s="148"/>
      <c r="B427" s="148"/>
      <c r="C427" s="326"/>
      <c r="D427" s="326"/>
      <c r="E427" s="326"/>
      <c r="F427" s="326"/>
      <c r="G427" s="326"/>
      <c r="H427" s="326"/>
      <c r="I427" s="326"/>
      <c r="J427" s="148"/>
      <c r="K427" s="148"/>
      <c r="L427" s="148"/>
      <c r="M427" s="148"/>
      <c r="N427" s="148"/>
      <c r="O427" s="148"/>
      <c r="P427" s="148"/>
    </row>
    <row r="428" spans="1:16" ht="31.5" customHeight="1">
      <c r="A428" s="148" t="s">
        <v>28306</v>
      </c>
      <c r="B428" s="148" t="s">
        <v>27532</v>
      </c>
      <c r="C428" s="589" t="s">
        <v>27533</v>
      </c>
      <c r="D428" s="589"/>
      <c r="E428" s="589"/>
      <c r="F428" s="589"/>
      <c r="G428" s="589"/>
      <c r="H428" s="589"/>
      <c r="I428" s="589"/>
      <c r="J428" s="589"/>
      <c r="K428" s="589"/>
      <c r="L428" s="589"/>
      <c r="M428" s="589"/>
      <c r="N428" s="589"/>
      <c r="O428" s="110" t="s">
        <v>36</v>
      </c>
      <c r="P428" s="323">
        <f>L430</f>
        <v>16.419999999999998</v>
      </c>
    </row>
    <row r="429" spans="1:16" ht="14.25">
      <c r="A429" s="148"/>
      <c r="B429" s="148"/>
      <c r="C429" s="326"/>
      <c r="D429" s="326"/>
      <c r="E429" s="148"/>
      <c r="F429" s="148"/>
      <c r="G429" s="148"/>
      <c r="H429" s="333"/>
      <c r="I429" s="148"/>
      <c r="J429" s="148"/>
      <c r="K429" s="148"/>
      <c r="L429" s="148"/>
      <c r="M429" s="148"/>
      <c r="N429" s="148"/>
      <c r="O429" s="148"/>
      <c r="P429" s="148"/>
    </row>
    <row r="430" spans="1:16" ht="14.25">
      <c r="A430" s="148"/>
      <c r="B430" s="148"/>
      <c r="C430" s="326"/>
      <c r="D430" s="326" t="s">
        <v>27548</v>
      </c>
      <c r="E430" s="148"/>
      <c r="F430" s="148"/>
      <c r="G430" s="148"/>
      <c r="H430" s="333"/>
      <c r="I430" s="148"/>
      <c r="J430" s="329"/>
      <c r="K430" s="148" t="s">
        <v>95</v>
      </c>
      <c r="L430" s="323">
        <f>P413</f>
        <v>16.419999999999998</v>
      </c>
      <c r="M430" s="148"/>
      <c r="N430" s="148"/>
      <c r="O430" s="148"/>
      <c r="P430" s="148"/>
    </row>
    <row r="431" spans="1:16" ht="14.25">
      <c r="A431" s="148"/>
      <c r="B431" s="148"/>
      <c r="C431" s="326"/>
      <c r="D431" s="326"/>
      <c r="E431" s="148"/>
      <c r="F431" s="148"/>
      <c r="G431" s="148"/>
      <c r="H431" s="333"/>
      <c r="I431" s="148"/>
      <c r="J431" s="323"/>
      <c r="K431" s="148"/>
      <c r="L431" s="148"/>
      <c r="M431" s="148"/>
      <c r="N431" s="148"/>
      <c r="O431" s="148"/>
      <c r="P431" s="148"/>
    </row>
    <row r="432" spans="1:16" ht="31.5" customHeight="1">
      <c r="A432" s="148" t="s">
        <v>28307</v>
      </c>
      <c r="B432" s="148" t="s">
        <v>27534</v>
      </c>
      <c r="C432" s="589" t="s">
        <v>27536</v>
      </c>
      <c r="D432" s="589"/>
      <c r="E432" s="589"/>
      <c r="F432" s="589"/>
      <c r="G432" s="589"/>
      <c r="H432" s="589"/>
      <c r="I432" s="589"/>
      <c r="J432" s="589"/>
      <c r="K432" s="589"/>
      <c r="L432" s="589"/>
      <c r="M432" s="589"/>
      <c r="N432" s="589"/>
      <c r="O432" s="148" t="s">
        <v>36</v>
      </c>
      <c r="P432" s="323">
        <f>L434</f>
        <v>16.419999999999998</v>
      </c>
    </row>
    <row r="433" spans="1:16" ht="14.25">
      <c r="A433" s="148"/>
      <c r="B433" s="148"/>
      <c r="C433" s="326"/>
      <c r="D433" s="326"/>
      <c r="E433" s="148"/>
      <c r="F433" s="148"/>
      <c r="G433" s="148"/>
      <c r="H433" s="333"/>
      <c r="I433" s="148"/>
      <c r="J433" s="323"/>
      <c r="K433" s="148"/>
      <c r="L433" s="148"/>
      <c r="M433" s="148"/>
      <c r="N433" s="148"/>
      <c r="O433" s="148"/>
      <c r="P433" s="148"/>
    </row>
    <row r="434" spans="1:16" ht="14.25">
      <c r="A434" s="148"/>
      <c r="B434" s="148"/>
      <c r="C434" s="611" t="s">
        <v>28079</v>
      </c>
      <c r="D434" s="611"/>
      <c r="E434" s="148" t="s">
        <v>94</v>
      </c>
      <c r="F434" s="148" t="s">
        <v>28132</v>
      </c>
      <c r="G434" s="148"/>
      <c r="H434" s="333"/>
      <c r="I434" s="148"/>
      <c r="J434" s="329"/>
      <c r="K434" s="148" t="s">
        <v>95</v>
      </c>
      <c r="L434" s="323">
        <f>P424*0.1</f>
        <v>16.419999999999998</v>
      </c>
      <c r="M434" s="148"/>
      <c r="N434" s="148"/>
      <c r="O434" s="148"/>
      <c r="P434" s="148"/>
    </row>
    <row r="435" spans="1:16" ht="14.25">
      <c r="A435" s="148"/>
      <c r="B435" s="148"/>
      <c r="C435" s="326"/>
      <c r="D435" s="326"/>
      <c r="E435" s="148"/>
      <c r="F435" s="148"/>
      <c r="G435" s="148"/>
      <c r="H435" s="333"/>
      <c r="I435" s="148"/>
      <c r="J435" s="148"/>
      <c r="K435" s="148"/>
      <c r="L435" s="148"/>
      <c r="M435" s="148"/>
      <c r="N435" s="148"/>
      <c r="O435" s="148"/>
      <c r="P435" s="148"/>
    </row>
    <row r="436" spans="1:16" ht="46.5" customHeight="1">
      <c r="A436" s="148" t="s">
        <v>28308</v>
      </c>
      <c r="B436" s="148" t="s">
        <v>73</v>
      </c>
      <c r="C436" s="591" t="s">
        <v>74</v>
      </c>
      <c r="D436" s="591"/>
      <c r="E436" s="591"/>
      <c r="F436" s="591"/>
      <c r="G436" s="591"/>
      <c r="H436" s="591"/>
      <c r="I436" s="591"/>
      <c r="J436" s="591"/>
      <c r="K436" s="591"/>
      <c r="L436" s="591"/>
      <c r="M436" s="591"/>
      <c r="N436" s="591"/>
      <c r="O436" s="148" t="s">
        <v>15</v>
      </c>
      <c r="P436" s="323">
        <f>L438</f>
        <v>59.6</v>
      </c>
    </row>
    <row r="437" spans="1:16" ht="14.25">
      <c r="A437" s="148"/>
      <c r="B437" s="148"/>
      <c r="C437" s="326"/>
      <c r="D437" s="326"/>
      <c r="E437" s="148"/>
      <c r="F437" s="148"/>
      <c r="G437" s="148"/>
      <c r="H437" s="333"/>
      <c r="I437" s="148"/>
      <c r="J437" s="148"/>
      <c r="K437" s="148"/>
      <c r="L437" s="148"/>
      <c r="M437" s="148"/>
      <c r="N437" s="148"/>
      <c r="O437" s="148"/>
      <c r="P437" s="148"/>
    </row>
    <row r="438" spans="1:16" ht="14.25">
      <c r="A438" s="148"/>
      <c r="B438" s="148"/>
      <c r="C438" s="611" t="s">
        <v>27550</v>
      </c>
      <c r="D438" s="611"/>
      <c r="E438" s="148"/>
      <c r="F438" s="148"/>
      <c r="G438" s="148"/>
      <c r="H438" s="333"/>
      <c r="I438" s="148"/>
      <c r="J438" s="329"/>
      <c r="K438" s="148" t="s">
        <v>95</v>
      </c>
      <c r="L438" s="323">
        <v>59.6</v>
      </c>
      <c r="M438" s="148"/>
      <c r="N438" s="148"/>
      <c r="O438" s="148"/>
      <c r="P438" s="148"/>
    </row>
    <row r="439" spans="1:16" ht="14.25">
      <c r="A439" s="148"/>
      <c r="B439" s="148"/>
      <c r="C439" s="326"/>
      <c r="D439" s="326"/>
      <c r="E439" s="148"/>
      <c r="F439" s="148"/>
      <c r="G439" s="148"/>
      <c r="H439" s="333"/>
      <c r="I439" s="148"/>
      <c r="J439" s="148"/>
      <c r="K439" s="148"/>
      <c r="L439" s="148"/>
      <c r="M439" s="148"/>
      <c r="N439" s="148"/>
      <c r="O439" s="148"/>
      <c r="P439" s="148"/>
    </row>
    <row r="440" spans="1:16" ht="49.5" customHeight="1">
      <c r="A440" s="148" t="s">
        <v>28309</v>
      </c>
      <c r="B440" s="148" t="s">
        <v>75</v>
      </c>
      <c r="C440" s="591" t="s">
        <v>76</v>
      </c>
      <c r="D440" s="591"/>
      <c r="E440" s="591"/>
      <c r="F440" s="591"/>
      <c r="G440" s="591"/>
      <c r="H440" s="591"/>
      <c r="I440" s="591"/>
      <c r="J440" s="591"/>
      <c r="K440" s="591"/>
      <c r="L440" s="591"/>
      <c r="M440" s="591"/>
      <c r="N440" s="591"/>
      <c r="O440" s="148" t="s">
        <v>15</v>
      </c>
      <c r="P440" s="323">
        <f>L442</f>
        <v>7.1</v>
      </c>
    </row>
    <row r="441" spans="1:16" ht="14.25">
      <c r="A441" s="148"/>
      <c r="B441" s="148"/>
      <c r="C441" s="326"/>
      <c r="D441" s="326"/>
      <c r="E441" s="148"/>
      <c r="F441" s="148"/>
      <c r="G441" s="148"/>
      <c r="H441" s="333"/>
      <c r="I441" s="148"/>
      <c r="J441" s="148"/>
      <c r="K441" s="148"/>
      <c r="L441" s="148"/>
      <c r="M441" s="148"/>
      <c r="N441" s="148"/>
      <c r="O441" s="148"/>
      <c r="P441" s="148"/>
    </row>
    <row r="442" spans="1:16" ht="14.25">
      <c r="A442" s="148"/>
      <c r="B442" s="148"/>
      <c r="C442" s="611" t="s">
        <v>27550</v>
      </c>
      <c r="D442" s="611"/>
      <c r="E442" s="148"/>
      <c r="F442" s="148"/>
      <c r="G442" s="148"/>
      <c r="H442" s="333"/>
      <c r="I442" s="148"/>
      <c r="J442" s="329"/>
      <c r="K442" s="148" t="s">
        <v>95</v>
      </c>
      <c r="L442" s="323">
        <v>7.1</v>
      </c>
      <c r="M442" s="148"/>
      <c r="N442" s="148"/>
      <c r="O442" s="148"/>
      <c r="P442" s="148"/>
    </row>
    <row r="443" spans="1:16" ht="14.25">
      <c r="A443" s="148"/>
      <c r="B443" s="148"/>
      <c r="C443" s="326"/>
      <c r="D443" s="326"/>
      <c r="E443" s="148"/>
      <c r="F443" s="148"/>
      <c r="G443" s="148"/>
      <c r="H443" s="333"/>
      <c r="I443" s="148"/>
      <c r="J443" s="148"/>
      <c r="K443" s="148"/>
      <c r="L443" s="148"/>
      <c r="M443" s="148"/>
      <c r="N443" s="148"/>
      <c r="O443" s="148"/>
      <c r="P443" s="148"/>
    </row>
    <row r="444" spans="1:16" ht="14.25">
      <c r="A444" s="167" t="s">
        <v>28310</v>
      </c>
      <c r="B444" s="148" t="s">
        <v>8149</v>
      </c>
      <c r="C444" s="591" t="s">
        <v>28063</v>
      </c>
      <c r="D444" s="591"/>
      <c r="E444" s="591"/>
      <c r="F444" s="591"/>
      <c r="G444" s="591"/>
      <c r="H444" s="591"/>
      <c r="I444" s="591"/>
      <c r="J444" s="591"/>
      <c r="K444" s="591"/>
      <c r="L444" s="591"/>
      <c r="M444" s="591"/>
      <c r="N444" s="591"/>
      <c r="O444" s="148" t="s">
        <v>36</v>
      </c>
      <c r="P444" s="323">
        <f>L446</f>
        <v>5.3360000000000003</v>
      </c>
    </row>
    <row r="445" spans="1:16" ht="14.25">
      <c r="A445" s="148"/>
      <c r="B445" s="148"/>
      <c r="C445" s="148"/>
      <c r="D445" s="148"/>
      <c r="E445" s="148"/>
      <c r="F445" s="148"/>
      <c r="G445" s="148"/>
      <c r="H445" s="148"/>
      <c r="I445" s="148"/>
      <c r="J445" s="148"/>
      <c r="K445" s="326"/>
      <c r="L445" s="326"/>
      <c r="M445" s="326"/>
      <c r="N445" s="326"/>
      <c r="O445" s="148"/>
      <c r="P445" s="148"/>
    </row>
    <row r="446" spans="1:16" ht="14.25">
      <c r="A446" s="148"/>
      <c r="B446" s="148"/>
      <c r="C446" s="330" t="s">
        <v>28080</v>
      </c>
      <c r="D446" s="330"/>
      <c r="E446" s="148" t="s">
        <v>95</v>
      </c>
      <c r="F446" s="323">
        <f>P436+P440</f>
        <v>66.7</v>
      </c>
      <c r="G446" s="148" t="s">
        <v>94</v>
      </c>
      <c r="H446" s="148">
        <v>0.08</v>
      </c>
      <c r="I446" s="148"/>
      <c r="J446" s="329"/>
      <c r="K446" s="326" t="s">
        <v>95</v>
      </c>
      <c r="L446" s="323">
        <f>F446*H446</f>
        <v>5.3360000000000003</v>
      </c>
      <c r="M446" s="326"/>
      <c r="N446" s="326"/>
      <c r="O446" s="148"/>
      <c r="P446" s="148"/>
    </row>
    <row r="447" spans="1:16" ht="14.25">
      <c r="A447" s="148"/>
      <c r="B447" s="148"/>
      <c r="C447" s="326"/>
      <c r="D447" s="326"/>
      <c r="E447" s="148"/>
      <c r="F447" s="148"/>
      <c r="G447" s="148"/>
      <c r="H447" s="333"/>
      <c r="I447" s="148"/>
      <c r="J447" s="148"/>
      <c r="K447" s="148"/>
      <c r="L447" s="148"/>
      <c r="M447" s="148"/>
      <c r="N447" s="148"/>
      <c r="O447" s="148"/>
      <c r="P447" s="148"/>
    </row>
    <row r="448" spans="1:16" ht="31.5" customHeight="1">
      <c r="A448" s="148" t="s">
        <v>28311</v>
      </c>
      <c r="B448" s="148" t="s">
        <v>79</v>
      </c>
      <c r="C448" s="589" t="s">
        <v>80</v>
      </c>
      <c r="D448" s="589"/>
      <c r="E448" s="589"/>
      <c r="F448" s="589"/>
      <c r="G448" s="589"/>
      <c r="H448" s="589"/>
      <c r="I448" s="589"/>
      <c r="J448" s="589"/>
      <c r="K448" s="589"/>
      <c r="L448" s="589"/>
      <c r="M448" s="589"/>
      <c r="N448" s="589"/>
      <c r="O448" s="148" t="s">
        <v>9</v>
      </c>
      <c r="P448" s="323">
        <f>L450</f>
        <v>20</v>
      </c>
    </row>
    <row r="449" spans="1:16" ht="14.25">
      <c r="A449" s="148"/>
      <c r="B449" s="148"/>
      <c r="C449" s="326"/>
      <c r="D449" s="326"/>
      <c r="E449" s="148"/>
      <c r="F449" s="148"/>
      <c r="G449" s="148"/>
      <c r="H449" s="333"/>
      <c r="I449" s="148"/>
      <c r="J449" s="148"/>
      <c r="K449" s="148"/>
      <c r="L449" s="148"/>
      <c r="M449" s="148"/>
      <c r="N449" s="148"/>
      <c r="O449" s="148"/>
      <c r="P449" s="148"/>
    </row>
    <row r="450" spans="1:16" ht="14.25">
      <c r="A450" s="148"/>
      <c r="B450" s="148"/>
      <c r="C450" s="326" t="s">
        <v>27543</v>
      </c>
      <c r="D450"/>
      <c r="E450" s="148"/>
      <c r="F450" s="148"/>
      <c r="G450" s="148"/>
      <c r="H450" s="333"/>
      <c r="I450" s="148"/>
      <c r="J450"/>
      <c r="K450" s="148" t="s">
        <v>95</v>
      </c>
      <c r="L450" s="323">
        <v>20</v>
      </c>
      <c r="M450" s="148"/>
      <c r="N450" s="148"/>
      <c r="O450" s="148"/>
      <c r="P450" s="148"/>
    </row>
    <row r="451" spans="1:16" ht="14.25">
      <c r="A451" s="148"/>
      <c r="B451" s="148"/>
      <c r="C451" s="326"/>
      <c r="D451" s="326"/>
      <c r="E451" s="148"/>
      <c r="F451" s="148"/>
      <c r="G451" s="148"/>
      <c r="H451" s="333"/>
      <c r="I451" s="148"/>
      <c r="J451" s="148"/>
      <c r="K451" s="148"/>
      <c r="L451" s="148"/>
      <c r="M451" s="148"/>
      <c r="N451" s="148"/>
      <c r="O451" s="148"/>
      <c r="P451" s="148"/>
    </row>
    <row r="452" spans="1:16" ht="31.5" customHeight="1">
      <c r="A452" s="148" t="s">
        <v>28312</v>
      </c>
      <c r="B452" s="148" t="s">
        <v>81</v>
      </c>
      <c r="C452" s="591" t="s">
        <v>82</v>
      </c>
      <c r="D452" s="591"/>
      <c r="E452" s="591"/>
      <c r="F452" s="591"/>
      <c r="G452" s="591"/>
      <c r="H452" s="591"/>
      <c r="I452" s="591"/>
      <c r="J452" s="591"/>
      <c r="K452" s="591"/>
      <c r="L452" s="591"/>
      <c r="M452" s="591"/>
      <c r="N452" s="591"/>
      <c r="O452" s="341" t="s">
        <v>36</v>
      </c>
      <c r="P452" s="148">
        <f>L454</f>
        <v>9.75</v>
      </c>
    </row>
    <row r="453" spans="1:16" ht="14.25">
      <c r="A453" s="148"/>
      <c r="B453" s="148"/>
      <c r="C453" s="326"/>
      <c r="D453" s="326"/>
      <c r="E453" s="148"/>
      <c r="F453" s="148"/>
      <c r="G453" s="148"/>
      <c r="H453" s="333"/>
      <c r="I453" s="148"/>
      <c r="J453" s="148"/>
      <c r="K453" s="148"/>
      <c r="L453" s="148"/>
      <c r="M453" s="148"/>
      <c r="N453" s="148"/>
      <c r="O453" s="148"/>
      <c r="P453" s="148"/>
    </row>
    <row r="454" spans="1:16" ht="14.25">
      <c r="A454" s="148"/>
      <c r="B454" s="148"/>
      <c r="C454" s="330" t="s">
        <v>27550</v>
      </c>
      <c r="D454"/>
      <c r="E454" s="330" t="s">
        <v>95</v>
      </c>
      <c r="F454" s="323">
        <f>(30.4+33.5+33.6)</f>
        <v>97.5</v>
      </c>
      <c r="G454" s="148" t="s">
        <v>94</v>
      </c>
      <c r="H454" s="323">
        <v>0.1</v>
      </c>
      <c r="I454" s="148"/>
      <c r="J454"/>
      <c r="K454" s="148" t="s">
        <v>95</v>
      </c>
      <c r="L454" s="148">
        <f>F454*H454</f>
        <v>9.75</v>
      </c>
      <c r="M454" s="148"/>
      <c r="N454" s="148"/>
      <c r="O454" s="148"/>
      <c r="P454" s="148"/>
    </row>
    <row r="455" spans="1:16" ht="14.25">
      <c r="A455" s="148"/>
      <c r="B455" s="148"/>
      <c r="C455" s="326"/>
      <c r="D455" s="326"/>
      <c r="E455" s="326"/>
      <c r="F455" s="326"/>
      <c r="G455" s="326"/>
      <c r="H455" s="326"/>
      <c r="I455" s="326"/>
      <c r="J455" s="148"/>
      <c r="K455" s="148"/>
      <c r="L455" s="148"/>
      <c r="M455" s="148"/>
      <c r="N455" s="148"/>
      <c r="O455" s="148"/>
      <c r="P455" s="148"/>
    </row>
    <row r="456" spans="1:16" ht="31.5" customHeight="1">
      <c r="A456" s="148" t="s">
        <v>28313</v>
      </c>
      <c r="B456" s="148" t="s">
        <v>60</v>
      </c>
      <c r="C456" s="591" t="s">
        <v>61</v>
      </c>
      <c r="D456" s="591"/>
      <c r="E456" s="591"/>
      <c r="F456" s="591"/>
      <c r="G456" s="591"/>
      <c r="H456" s="591"/>
      <c r="I456" s="591"/>
      <c r="J456" s="591"/>
      <c r="K456" s="591"/>
      <c r="L456" s="591"/>
      <c r="M456" s="591"/>
      <c r="N456" s="591"/>
      <c r="O456" s="148" t="s">
        <v>62</v>
      </c>
      <c r="P456" s="323">
        <f>L458</f>
        <v>214.50000000000003</v>
      </c>
    </row>
    <row r="457" spans="1:16" ht="14.25">
      <c r="A457" s="148"/>
      <c r="B457" s="148"/>
      <c r="C457" s="326"/>
      <c r="D457" s="326"/>
      <c r="E457" s="148"/>
      <c r="F457" s="148"/>
      <c r="G457" s="148"/>
      <c r="H457" s="333"/>
      <c r="I457" s="148" t="s">
        <v>27562</v>
      </c>
      <c r="J457" s="148"/>
      <c r="K457" s="148"/>
      <c r="L457" s="148"/>
      <c r="M457" s="148"/>
      <c r="N457" s="148"/>
      <c r="O457" s="148"/>
      <c r="P457" s="148"/>
    </row>
    <row r="458" spans="1:16" ht="14.25">
      <c r="A458" s="148"/>
      <c r="B458" s="148"/>
      <c r="C458" s="330" t="s">
        <v>27550</v>
      </c>
      <c r="D458"/>
      <c r="E458" s="148"/>
      <c r="F458" s="323">
        <f>(30.4+33.5+33.6)</f>
        <v>97.5</v>
      </c>
      <c r="G458" s="148" t="s">
        <v>15</v>
      </c>
      <c r="H458" s="333" t="s">
        <v>94</v>
      </c>
      <c r="I458" s="148">
        <v>2.2000000000000002</v>
      </c>
      <c r="J458"/>
      <c r="K458" s="148" t="s">
        <v>95</v>
      </c>
      <c r="L458" s="148">
        <f>F458*2.2</f>
        <v>214.50000000000003</v>
      </c>
      <c r="M458" s="148"/>
      <c r="N458" s="148"/>
      <c r="O458" s="148"/>
      <c r="P458" s="148"/>
    </row>
    <row r="459" spans="1:16" ht="14.25">
      <c r="A459" s="148"/>
      <c r="B459" s="148"/>
      <c r="C459" s="326"/>
      <c r="D459" s="326"/>
      <c r="E459" s="148"/>
      <c r="F459" s="148"/>
      <c r="G459" s="148"/>
      <c r="H459" s="333"/>
      <c r="I459" s="148"/>
      <c r="J459" s="148"/>
      <c r="K459" s="148"/>
      <c r="L459" s="148"/>
      <c r="M459" s="148"/>
      <c r="N459" s="148"/>
      <c r="O459" s="148"/>
      <c r="P459" s="148"/>
    </row>
    <row r="460" spans="1:16" ht="31.5" customHeight="1">
      <c r="A460" s="148" t="s">
        <v>28314</v>
      </c>
      <c r="B460" s="148" t="s">
        <v>27519</v>
      </c>
      <c r="C460" s="591" t="s">
        <v>27551</v>
      </c>
      <c r="D460" s="591"/>
      <c r="E460" s="591"/>
      <c r="F460" s="591"/>
      <c r="G460" s="591"/>
      <c r="H460" s="591"/>
      <c r="I460" s="591"/>
      <c r="J460" s="591"/>
      <c r="K460" s="591"/>
      <c r="L460" s="591"/>
      <c r="M460" s="591"/>
      <c r="N460" s="591"/>
      <c r="O460" s="148" t="s">
        <v>15</v>
      </c>
      <c r="P460" s="148">
        <f>L462</f>
        <v>97.5</v>
      </c>
    </row>
    <row r="461" spans="1:16" ht="14.25">
      <c r="A461" s="148"/>
      <c r="B461" s="148"/>
      <c r="C461" s="326"/>
      <c r="D461" s="326"/>
      <c r="E461" s="148"/>
      <c r="F461" s="148"/>
      <c r="G461" s="148"/>
      <c r="H461" s="333"/>
      <c r="I461" s="148"/>
      <c r="J461" s="148"/>
      <c r="K461" s="148"/>
      <c r="L461" s="148"/>
      <c r="M461" s="148"/>
      <c r="N461" s="148"/>
      <c r="O461" s="148"/>
      <c r="P461" s="148"/>
    </row>
    <row r="462" spans="1:16" ht="14.25">
      <c r="A462" s="148"/>
      <c r="B462" s="148"/>
      <c r="C462" s="330" t="s">
        <v>27550</v>
      </c>
      <c r="D462"/>
      <c r="E462" s="148"/>
      <c r="F462" s="323">
        <f>(30.4+33.5+33.6)</f>
        <v>97.5</v>
      </c>
      <c r="G462" s="148" t="s">
        <v>15</v>
      </c>
      <c r="H462" s="333"/>
      <c r="I462" s="148"/>
      <c r="J462"/>
      <c r="K462" s="148" t="s">
        <v>95</v>
      </c>
      <c r="L462" s="323">
        <f>F462</f>
        <v>97.5</v>
      </c>
      <c r="M462" s="148"/>
      <c r="N462" s="148"/>
      <c r="O462" s="148"/>
      <c r="P462" s="148"/>
    </row>
    <row r="463" spans="1:16" ht="14.25">
      <c r="A463" s="148"/>
      <c r="B463" s="148"/>
      <c r="C463" s="326"/>
      <c r="D463" s="326"/>
      <c r="E463" s="148"/>
      <c r="F463" s="148"/>
      <c r="G463" s="148"/>
      <c r="H463" s="333"/>
      <c r="I463" s="148"/>
      <c r="J463" s="148"/>
      <c r="K463" s="148"/>
      <c r="L463" s="148"/>
      <c r="M463" s="148"/>
      <c r="N463" s="148"/>
      <c r="O463" s="148"/>
      <c r="P463" s="148"/>
    </row>
    <row r="464" spans="1:16" ht="31.5" customHeight="1">
      <c r="A464" s="148" t="s">
        <v>28315</v>
      </c>
      <c r="B464" s="148" t="s">
        <v>27512</v>
      </c>
      <c r="C464" s="591" t="s">
        <v>27513</v>
      </c>
      <c r="D464" s="591"/>
      <c r="E464" s="591"/>
      <c r="F464" s="591"/>
      <c r="G464" s="591"/>
      <c r="H464" s="591"/>
      <c r="I464" s="591"/>
      <c r="J464" s="591"/>
      <c r="K464" s="591"/>
      <c r="L464" s="591"/>
      <c r="M464" s="591"/>
      <c r="N464" s="591"/>
      <c r="O464" s="148" t="s">
        <v>15</v>
      </c>
      <c r="P464" s="148">
        <f>L466</f>
        <v>21.84</v>
      </c>
    </row>
    <row r="465" spans="1:16" ht="14.25">
      <c r="A465" s="148"/>
      <c r="B465" s="148"/>
      <c r="C465" s="326"/>
      <c r="D465" s="326"/>
      <c r="E465" s="148"/>
      <c r="F465" s="148"/>
      <c r="G465" s="148"/>
      <c r="H465" s="333"/>
      <c r="I465" s="148"/>
      <c r="J465" s="148"/>
      <c r="K465" s="148"/>
      <c r="L465" s="148"/>
      <c r="M465" s="148"/>
      <c r="N465" s="148"/>
      <c r="O465" s="148"/>
      <c r="P465" s="148"/>
    </row>
    <row r="466" spans="1:16" ht="14.25">
      <c r="A466" s="148"/>
      <c r="B466" s="148"/>
      <c r="C466" s="589" t="s">
        <v>27541</v>
      </c>
      <c r="D466" s="589"/>
      <c r="E466" s="589"/>
      <c r="F466" s="589"/>
      <c r="G466" s="148"/>
      <c r="H466" s="333"/>
      <c r="I466" s="148"/>
      <c r="J466"/>
      <c r="K466" s="148" t="s">
        <v>95</v>
      </c>
      <c r="L466" s="148">
        <f>(20.5+10.7)*(0.3+0.3+0.1)</f>
        <v>21.84</v>
      </c>
      <c r="M466" s="148"/>
      <c r="N466" s="148"/>
      <c r="O466" s="148"/>
      <c r="P466" s="148"/>
    </row>
    <row r="467" spans="1:16" ht="14.25">
      <c r="A467" s="148"/>
      <c r="B467" s="148"/>
      <c r="C467" s="326"/>
      <c r="D467" s="326"/>
      <c r="E467" s="148"/>
      <c r="F467" s="148"/>
      <c r="G467" s="148"/>
      <c r="H467" s="333"/>
      <c r="I467" s="148"/>
      <c r="J467" s="148"/>
      <c r="K467" s="148"/>
      <c r="L467" s="148"/>
      <c r="M467" s="148"/>
      <c r="N467" s="148"/>
      <c r="O467" s="148"/>
      <c r="P467" s="148"/>
    </row>
    <row r="468" spans="1:16" ht="31.5" customHeight="1">
      <c r="A468" s="148" t="s">
        <v>28316</v>
      </c>
      <c r="B468" s="148" t="s">
        <v>27478</v>
      </c>
      <c r="C468" s="591" t="s">
        <v>27477</v>
      </c>
      <c r="D468" s="591"/>
      <c r="E468" s="591"/>
      <c r="F468" s="591"/>
      <c r="G468" s="591"/>
      <c r="H468" s="591"/>
      <c r="I468" s="591"/>
      <c r="J468" s="591"/>
      <c r="K468" s="591"/>
      <c r="L468" s="591"/>
      <c r="M468" s="591"/>
      <c r="N468" s="591"/>
      <c r="O468" s="148" t="s">
        <v>148</v>
      </c>
      <c r="P468" s="323">
        <f>J470</f>
        <v>35</v>
      </c>
    </row>
    <row r="469" spans="1:16" ht="14.25">
      <c r="A469" s="148"/>
      <c r="B469" s="148"/>
      <c r="C469" s="326"/>
      <c r="D469" s="326"/>
      <c r="E469" s="148"/>
      <c r="F469" s="148"/>
      <c r="G469" s="148"/>
      <c r="H469" s="333"/>
      <c r="I469" s="148"/>
      <c r="J469" s="148"/>
      <c r="K469" s="148"/>
      <c r="L469" s="148"/>
      <c r="M469" s="148"/>
      <c r="N469" s="148"/>
      <c r="O469" s="148"/>
      <c r="P469" s="148"/>
    </row>
    <row r="470" spans="1:16" ht="14.25">
      <c r="A470" s="148"/>
      <c r="B470" s="148"/>
      <c r="C470" s="330" t="s">
        <v>27542</v>
      </c>
      <c r="D470" s="330"/>
      <c r="E470" s="148" t="s">
        <v>95</v>
      </c>
      <c r="F470" s="323">
        <f>20.5+10.7</f>
        <v>31.2</v>
      </c>
      <c r="G470" s="148" t="s">
        <v>111</v>
      </c>
      <c r="H470" s="346">
        <v>0.9</v>
      </c>
      <c r="I470" s="148" t="s">
        <v>95</v>
      </c>
      <c r="J470" s="322">
        <f>ROUNDUP(F470/H470,0)</f>
        <v>35</v>
      </c>
      <c r="K470" s="148"/>
      <c r="L470" s="148"/>
      <c r="M470" s="148"/>
      <c r="N470" s="148"/>
      <c r="O470" s="148"/>
      <c r="P470" s="148"/>
    </row>
    <row r="471" spans="1:16" ht="14.25">
      <c r="A471" s="148"/>
      <c r="B471" s="148"/>
      <c r="C471" s="330"/>
      <c r="D471" s="330"/>
      <c r="E471" s="148"/>
      <c r="F471" s="148"/>
      <c r="G471" s="148"/>
      <c r="H471" s="333"/>
      <c r="I471" s="148"/>
      <c r="J471" s="323"/>
      <c r="K471" s="148"/>
      <c r="L471" s="148"/>
      <c r="M471" s="148"/>
      <c r="N471" s="148"/>
      <c r="O471" s="148"/>
      <c r="P471" s="148"/>
    </row>
    <row r="472" spans="1:16" ht="31.5" customHeight="1">
      <c r="A472" s="148" t="s">
        <v>28317</v>
      </c>
      <c r="B472" s="107" t="s">
        <v>135</v>
      </c>
      <c r="C472" s="591" t="s">
        <v>143</v>
      </c>
      <c r="D472" s="591"/>
      <c r="E472" s="591"/>
      <c r="F472" s="591"/>
      <c r="G472" s="591"/>
      <c r="H472" s="591"/>
      <c r="I472" s="591"/>
      <c r="J472" s="591"/>
      <c r="K472" s="591"/>
      <c r="L472" s="591"/>
      <c r="M472" s="591"/>
      <c r="N472" s="591"/>
      <c r="O472" s="148" t="s">
        <v>9</v>
      </c>
      <c r="P472" s="323">
        <f>J474</f>
        <v>91.200000000000017</v>
      </c>
    </row>
    <row r="473" spans="1:16" ht="14.25">
      <c r="A473" s="148"/>
      <c r="B473" s="148"/>
      <c r="C473" s="330"/>
      <c r="D473" s="330"/>
      <c r="E473" s="148"/>
      <c r="F473" s="148"/>
      <c r="G473" s="148"/>
      <c r="H473" s="333"/>
      <c r="I473" s="148"/>
      <c r="J473" s="323"/>
      <c r="K473" s="148"/>
      <c r="L473" s="148"/>
      <c r="M473" s="148"/>
      <c r="N473" s="148"/>
      <c r="O473" s="148"/>
      <c r="P473" s="148"/>
    </row>
    <row r="474" spans="1:16" ht="14.25">
      <c r="A474" s="148"/>
      <c r="B474" s="148"/>
      <c r="C474" s="330" t="s">
        <v>27542</v>
      </c>
      <c r="D474" s="330"/>
      <c r="E474" s="148"/>
      <c r="F474" s="148"/>
      <c r="G474" s="148"/>
      <c r="H474" s="333"/>
      <c r="I474" s="148" t="s">
        <v>95</v>
      </c>
      <c r="J474" s="323">
        <f>20.5+20.5+10.7+10.7+2.2+2.2+2.2+2.2+5+5+5+5</f>
        <v>91.200000000000017</v>
      </c>
      <c r="K474" s="148"/>
      <c r="L474" s="148"/>
      <c r="M474" s="148"/>
      <c r="N474" s="148"/>
      <c r="O474" s="148"/>
      <c r="P474" s="148"/>
    </row>
    <row r="475" spans="1:16" ht="14.25">
      <c r="A475" s="148"/>
      <c r="B475" s="148"/>
      <c r="C475" s="330"/>
      <c r="D475" s="330"/>
      <c r="E475" s="148"/>
      <c r="F475" s="148"/>
      <c r="G475" s="148"/>
      <c r="H475" s="333"/>
      <c r="I475" s="148"/>
      <c r="J475" s="323"/>
      <c r="K475" s="148"/>
      <c r="L475" s="148"/>
      <c r="M475" s="148"/>
      <c r="N475" s="148"/>
      <c r="O475" s="148"/>
      <c r="P475" s="148"/>
    </row>
    <row r="476" spans="1:16" ht="31.5" customHeight="1">
      <c r="A476" s="148" t="s">
        <v>28318</v>
      </c>
      <c r="B476" s="107" t="s">
        <v>7505</v>
      </c>
      <c r="C476" s="589" t="s">
        <v>28170</v>
      </c>
      <c r="D476" s="589"/>
      <c r="E476" s="589"/>
      <c r="F476" s="589"/>
      <c r="G476" s="589"/>
      <c r="H476" s="589"/>
      <c r="I476" s="589"/>
      <c r="J476" s="589"/>
      <c r="K476" s="589"/>
      <c r="L476" s="589"/>
      <c r="M476" s="589"/>
      <c r="N476" s="589"/>
      <c r="O476" s="148" t="s">
        <v>9</v>
      </c>
      <c r="P476" s="323">
        <f>J478</f>
        <v>12</v>
      </c>
    </row>
    <row r="477" spans="1:16" ht="14.25">
      <c r="A477" s="148"/>
      <c r="B477" s="148"/>
      <c r="C477" s="330"/>
      <c r="D477" s="330"/>
      <c r="E477" s="148"/>
      <c r="F477" s="148"/>
      <c r="G477" s="148"/>
      <c r="H477" s="333"/>
      <c r="I477" s="148"/>
      <c r="J477" s="323"/>
      <c r="K477" s="148"/>
      <c r="L477" s="148"/>
      <c r="M477" s="148"/>
      <c r="N477" s="148"/>
      <c r="O477" s="148"/>
      <c r="P477" s="148"/>
    </row>
    <row r="478" spans="1:16" ht="14.25">
      <c r="A478" s="148"/>
      <c r="B478" s="148"/>
      <c r="C478" s="330" t="s">
        <v>27542</v>
      </c>
      <c r="D478" s="330"/>
      <c r="E478" s="148"/>
      <c r="F478" s="148"/>
      <c r="G478" s="148"/>
      <c r="H478" s="333"/>
      <c r="I478" s="148" t="s">
        <v>95</v>
      </c>
      <c r="J478" s="323">
        <v>12</v>
      </c>
      <c r="K478" s="148"/>
      <c r="L478" s="148"/>
      <c r="M478" s="148"/>
      <c r="N478" s="148"/>
      <c r="O478" s="148"/>
      <c r="P478" s="148"/>
    </row>
    <row r="479" spans="1:16" ht="14.25">
      <c r="A479" s="148"/>
      <c r="B479" s="148"/>
      <c r="C479" s="330"/>
      <c r="D479" s="330"/>
      <c r="E479" s="148"/>
      <c r="F479" s="148"/>
      <c r="G479" s="148"/>
      <c r="H479" s="333"/>
      <c r="I479" s="148"/>
      <c r="J479" s="323"/>
      <c r="K479" s="148"/>
      <c r="L479" s="148"/>
      <c r="M479" s="148"/>
      <c r="N479" s="148"/>
      <c r="O479" s="148"/>
      <c r="P479" s="148"/>
    </row>
    <row r="480" spans="1:16" ht="14.25">
      <c r="A480" s="108" t="s">
        <v>28319</v>
      </c>
      <c r="B480" s="107" t="s">
        <v>57</v>
      </c>
      <c r="C480" s="591" t="s">
        <v>28048</v>
      </c>
      <c r="D480" s="591"/>
      <c r="E480" s="591"/>
      <c r="F480" s="591"/>
      <c r="G480" s="591"/>
      <c r="H480" s="591"/>
      <c r="I480" s="591"/>
      <c r="J480" s="591"/>
      <c r="K480" s="591"/>
      <c r="L480" s="591"/>
      <c r="M480" s="591"/>
      <c r="N480" s="148"/>
      <c r="O480" s="148" t="s">
        <v>36</v>
      </c>
      <c r="P480" s="323">
        <f>L483</f>
        <v>4.3199999999999994</v>
      </c>
    </row>
    <row r="481" spans="1:16" ht="14.25">
      <c r="A481" s="329"/>
      <c r="B481" s="329"/>
      <c r="C481" s="329"/>
      <c r="D481" s="329"/>
      <c r="E481" s="148"/>
      <c r="F481" s="148"/>
      <c r="G481" s="148"/>
      <c r="H481" s="333"/>
      <c r="I481" s="148"/>
      <c r="J481" s="329"/>
      <c r="K481" s="148"/>
      <c r="L481" s="323"/>
      <c r="M481" s="148"/>
      <c r="N481" s="148"/>
      <c r="O481" s="148"/>
      <c r="P481" s="148"/>
    </row>
    <row r="482" spans="1:16" ht="14.25">
      <c r="A482" s="108"/>
      <c r="B482" s="148"/>
      <c r="C482" s="148" t="s">
        <v>27970</v>
      </c>
      <c r="D482" s="323"/>
      <c r="E482" s="148" t="s">
        <v>27983</v>
      </c>
      <c r="F482" s="326"/>
      <c r="G482" s="326" t="s">
        <v>27984</v>
      </c>
      <c r="H482" s="326"/>
      <c r="I482" s="323"/>
      <c r="J482" s="329"/>
      <c r="K482" s="148"/>
      <c r="L482" s="323"/>
      <c r="M482" s="148"/>
      <c r="N482" s="148"/>
      <c r="O482" s="148"/>
      <c r="P482" s="148"/>
    </row>
    <row r="483" spans="1:16" ht="14.25">
      <c r="A483" s="108"/>
      <c r="B483" s="148"/>
      <c r="C483" s="323">
        <f>P476</f>
        <v>12</v>
      </c>
      <c r="D483" s="323" t="s">
        <v>94</v>
      </c>
      <c r="E483" s="148">
        <v>0.6</v>
      </c>
      <c r="F483" s="148" t="s">
        <v>94</v>
      </c>
      <c r="G483" s="148">
        <v>0.6</v>
      </c>
      <c r="H483" s="329"/>
      <c r="I483" s="329"/>
      <c r="J483" s="329"/>
      <c r="K483" s="148" t="s">
        <v>95</v>
      </c>
      <c r="L483" s="323">
        <f>C483*E483*G483</f>
        <v>4.3199999999999994</v>
      </c>
      <c r="M483" s="148"/>
      <c r="N483" s="148"/>
      <c r="O483" s="148"/>
      <c r="P483" s="148"/>
    </row>
    <row r="484" spans="1:16" ht="14.25">
      <c r="A484" s="108"/>
      <c r="B484" s="148"/>
      <c r="C484" s="329"/>
      <c r="D484" s="330"/>
      <c r="E484" s="148"/>
      <c r="F484" s="148"/>
      <c r="G484" s="148"/>
      <c r="H484" s="333"/>
      <c r="I484" s="148"/>
      <c r="J484" s="329"/>
      <c r="K484" s="148"/>
      <c r="L484" s="323"/>
      <c r="M484" s="148"/>
      <c r="N484" s="148"/>
      <c r="O484" s="148"/>
      <c r="P484" s="148"/>
    </row>
    <row r="485" spans="1:16" ht="14.25">
      <c r="A485" s="108" t="s">
        <v>28320</v>
      </c>
      <c r="B485" s="107" t="s">
        <v>27509</v>
      </c>
      <c r="C485" s="591" t="s">
        <v>28049</v>
      </c>
      <c r="D485" s="591"/>
      <c r="E485" s="591"/>
      <c r="F485" s="591"/>
      <c r="G485" s="591"/>
      <c r="H485" s="591"/>
      <c r="I485" s="591"/>
      <c r="J485" s="591"/>
      <c r="K485" s="591"/>
      <c r="L485" s="591"/>
      <c r="M485" s="591"/>
      <c r="N485" s="148"/>
      <c r="O485" s="148" t="s">
        <v>36</v>
      </c>
      <c r="P485" s="323">
        <f>G488</f>
        <v>4.3063906206246481</v>
      </c>
    </row>
    <row r="486" spans="1:16" ht="14.25">
      <c r="A486" s="108"/>
      <c r="B486" s="148"/>
      <c r="C486" s="329"/>
      <c r="D486" s="330"/>
      <c r="E486" s="148"/>
      <c r="F486" s="148"/>
      <c r="G486" s="148"/>
      <c r="H486" s="333"/>
      <c r="I486" s="148"/>
      <c r="J486" s="329"/>
      <c r="K486" s="148"/>
      <c r="L486" s="323"/>
      <c r="M486" s="148"/>
      <c r="N486" s="148"/>
      <c r="O486" s="148"/>
      <c r="P486" s="148"/>
    </row>
    <row r="487" spans="1:16" ht="14.25">
      <c r="A487" s="108"/>
      <c r="B487" s="148"/>
      <c r="C487" s="323" t="s">
        <v>27987</v>
      </c>
      <c r="D487" s="323"/>
      <c r="E487" s="148" t="s">
        <v>27988</v>
      </c>
      <c r="F487" s="326"/>
      <c r="G487" s="148"/>
      <c r="H487" s="333"/>
      <c r="I487" s="148"/>
      <c r="J487" s="329"/>
      <c r="K487" s="148"/>
      <c r="L487" s="323"/>
      <c r="M487" s="148"/>
      <c r="N487" s="148"/>
      <c r="O487" s="148"/>
      <c r="P487" s="148"/>
    </row>
    <row r="488" spans="1:16" ht="14.25">
      <c r="A488" s="108"/>
      <c r="B488" s="148"/>
      <c r="C488" s="323">
        <f>P480</f>
        <v>4.3199999999999994</v>
      </c>
      <c r="D488" s="323" t="s">
        <v>27989</v>
      </c>
      <c r="E488" s="323">
        <f>(0.038^2*PI()/4)*(C483)</f>
        <v>1.3609379375350983E-2</v>
      </c>
      <c r="F488" s="148" t="s">
        <v>95</v>
      </c>
      <c r="G488" s="323">
        <f>C488-E488</f>
        <v>4.3063906206246481</v>
      </c>
      <c r="H488" s="333"/>
      <c r="I488" s="148"/>
      <c r="J488" s="329"/>
      <c r="K488" s="148"/>
      <c r="L488" s="323"/>
      <c r="M488" s="148"/>
      <c r="N488" s="148"/>
      <c r="O488" s="148"/>
      <c r="P488" s="148"/>
    </row>
    <row r="489" spans="1:16" ht="14.25">
      <c r="A489" s="108"/>
      <c r="B489" s="148"/>
      <c r="C489" s="329"/>
      <c r="D489" s="330"/>
      <c r="E489" s="148"/>
      <c r="F489" s="148"/>
      <c r="G489" s="148"/>
      <c r="H489" s="333"/>
      <c r="I489" s="148"/>
      <c r="J489" s="329"/>
      <c r="K489" s="148"/>
      <c r="L489" s="323"/>
      <c r="M489" s="148"/>
      <c r="N489" s="148"/>
      <c r="O489" s="148"/>
      <c r="P489" s="148"/>
    </row>
    <row r="490" spans="1:16" ht="14.25">
      <c r="A490" s="108" t="s">
        <v>28321</v>
      </c>
      <c r="B490" s="148" t="s">
        <v>28076</v>
      </c>
      <c r="C490" s="591" t="s">
        <v>28077</v>
      </c>
      <c r="D490" s="591" t="s">
        <v>28077</v>
      </c>
      <c r="E490" s="591"/>
      <c r="F490" s="591"/>
      <c r="G490" s="591"/>
      <c r="H490" s="591"/>
      <c r="I490" s="591"/>
      <c r="J490" s="591"/>
      <c r="K490" s="591"/>
      <c r="L490" s="591"/>
      <c r="M490" s="591"/>
      <c r="N490" s="327"/>
      <c r="O490" s="148" t="s">
        <v>9</v>
      </c>
      <c r="P490" s="323">
        <f>C493</f>
        <v>12</v>
      </c>
    </row>
    <row r="491" spans="1:16" ht="14.25">
      <c r="A491" s="108"/>
      <c r="B491" s="148"/>
      <c r="C491" s="326"/>
      <c r="D491" s="148"/>
      <c r="E491" s="323"/>
      <c r="F491" s="148"/>
      <c r="G491" s="326"/>
      <c r="H491" s="326"/>
      <c r="I491" s="326"/>
      <c r="J491" s="323"/>
      <c r="K491" s="148"/>
      <c r="L491" s="148"/>
      <c r="M491" s="148"/>
      <c r="N491" s="148"/>
      <c r="O491" s="148"/>
      <c r="P491" s="148"/>
    </row>
    <row r="492" spans="1:16" ht="14.25">
      <c r="A492" s="108"/>
      <c r="B492" s="148"/>
      <c r="C492" s="148" t="s">
        <v>28070</v>
      </c>
      <c r="D492" s="329"/>
      <c r="E492" s="323"/>
      <c r="F492" s="148"/>
      <c r="G492" s="326"/>
      <c r="H492" s="326"/>
      <c r="I492" s="326"/>
      <c r="J492" s="323"/>
      <c r="K492" s="148"/>
      <c r="L492" s="148"/>
      <c r="M492" s="148"/>
      <c r="N492" s="148"/>
      <c r="O492" s="148"/>
      <c r="P492" s="148"/>
    </row>
    <row r="493" spans="1:16" ht="14.25">
      <c r="A493" s="108"/>
      <c r="B493" s="148"/>
      <c r="C493" s="323">
        <f>P476</f>
        <v>12</v>
      </c>
      <c r="D493" s="329"/>
      <c r="E493" s="323"/>
      <c r="F493" s="148"/>
      <c r="G493" s="326"/>
      <c r="H493" s="326"/>
      <c r="I493" s="326"/>
      <c r="J493" s="323"/>
      <c r="K493" s="148"/>
      <c r="L493" s="148"/>
      <c r="M493" s="148"/>
      <c r="N493" s="148"/>
      <c r="O493" s="148"/>
      <c r="P493" s="148"/>
    </row>
    <row r="494" spans="1:16" ht="13.5" thickBot="1">
      <c r="C494" s="161"/>
      <c r="D494" s="160"/>
      <c r="H494" s="73"/>
      <c r="J494" s="66"/>
    </row>
    <row r="495" spans="1:16" ht="31.5" customHeight="1" thickBot="1">
      <c r="A495" s="607" t="s">
        <v>28493</v>
      </c>
      <c r="B495" s="608"/>
      <c r="C495" s="608"/>
      <c r="D495" s="608"/>
      <c r="E495" s="608"/>
      <c r="F495" s="608"/>
      <c r="G495" s="608"/>
      <c r="H495" s="608"/>
      <c r="I495" s="608"/>
      <c r="J495" s="608"/>
      <c r="K495" s="608"/>
      <c r="L495" s="608"/>
      <c r="M495" s="608"/>
      <c r="N495" s="608"/>
      <c r="O495" s="608"/>
      <c r="P495" s="609"/>
    </row>
    <row r="496" spans="1:16" ht="13.5" thickBot="1">
      <c r="C496" s="161"/>
      <c r="D496" s="160"/>
      <c r="H496" s="73"/>
      <c r="J496" s="66"/>
    </row>
    <row r="497" spans="1:16" ht="31.5" customHeight="1" thickBot="1">
      <c r="A497" s="428" t="s">
        <v>28494</v>
      </c>
      <c r="B497" s="429"/>
      <c r="C497" s="429"/>
      <c r="D497" s="429"/>
      <c r="E497" s="429"/>
      <c r="F497" s="429"/>
      <c r="G497" s="429"/>
      <c r="H497" s="429"/>
      <c r="I497" s="429"/>
      <c r="J497" s="429"/>
      <c r="K497" s="429"/>
      <c r="L497" s="429"/>
      <c r="M497" s="429"/>
      <c r="N497" s="429"/>
      <c r="O497" s="429"/>
      <c r="P497" s="430"/>
    </row>
    <row r="498" spans="1:16">
      <c r="C498" s="161"/>
      <c r="D498" s="160"/>
      <c r="H498" s="73"/>
      <c r="J498" s="66"/>
    </row>
    <row r="499" spans="1:16" ht="31.5" customHeight="1">
      <c r="A499" s="148" t="s">
        <v>28327</v>
      </c>
      <c r="B499" s="107" t="s">
        <v>65</v>
      </c>
      <c r="C499" s="591" t="s">
        <v>27563</v>
      </c>
      <c r="D499" s="591"/>
      <c r="E499" s="591"/>
      <c r="F499" s="591"/>
      <c r="G499" s="591"/>
      <c r="H499" s="591"/>
      <c r="I499" s="591"/>
      <c r="J499" s="591"/>
      <c r="K499" s="591"/>
      <c r="L499" s="591"/>
      <c r="M499" s="591"/>
      <c r="N499" s="591"/>
      <c r="O499" s="148" t="s">
        <v>36</v>
      </c>
      <c r="P499" s="323">
        <f>L501</f>
        <v>588</v>
      </c>
    </row>
    <row r="500" spans="1:16" ht="14.25">
      <c r="A500" s="148"/>
      <c r="B500" s="148"/>
      <c r="C500" s="330"/>
      <c r="D500" s="330"/>
      <c r="E500" s="148"/>
      <c r="F500" s="148"/>
      <c r="G500" s="148"/>
      <c r="H500" s="333"/>
      <c r="I500" s="148"/>
      <c r="J500" s="323"/>
      <c r="K500" s="148"/>
      <c r="L500" s="148"/>
      <c r="M500" s="148"/>
      <c r="N500" s="148"/>
      <c r="O500" s="148"/>
      <c r="P500" s="148"/>
    </row>
    <row r="501" spans="1:16" ht="14.25">
      <c r="A501" s="148"/>
      <c r="B501" s="148"/>
      <c r="C501" s="330"/>
      <c r="D501" s="589" t="s">
        <v>27565</v>
      </c>
      <c r="E501" s="589"/>
      <c r="F501" s="589"/>
      <c r="G501" s="350" t="s">
        <v>28126</v>
      </c>
      <c r="H501" s="350"/>
      <c r="I501" s="350"/>
      <c r="J501" s="350"/>
      <c r="K501" s="350" t="s">
        <v>95</v>
      </c>
      <c r="L501" s="323">
        <f>2*0.5*42*14</f>
        <v>588</v>
      </c>
      <c r="M501" s="350"/>
      <c r="N501" s="350"/>
      <c r="O501" s="148"/>
      <c r="P501" s="148"/>
    </row>
    <row r="502" spans="1:16" ht="14.25">
      <c r="A502" s="148"/>
      <c r="B502" s="148"/>
      <c r="C502" s="330"/>
      <c r="D502" s="589"/>
      <c r="E502" s="589"/>
      <c r="F502" s="589"/>
      <c r="G502" s="148"/>
      <c r="H502" s="323"/>
      <c r="I502" s="323"/>
      <c r="J502" s="323"/>
      <c r="K502" s="148"/>
      <c r="L502" s="148"/>
      <c r="M502" s="148"/>
      <c r="N502" s="148"/>
      <c r="O502" s="148"/>
      <c r="P502" s="148"/>
    </row>
    <row r="503" spans="1:16" ht="31.5" customHeight="1">
      <c r="A503" s="167" t="s">
        <v>28328</v>
      </c>
      <c r="B503" s="107" t="s">
        <v>59</v>
      </c>
      <c r="C503" s="589" t="s">
        <v>27564</v>
      </c>
      <c r="D503" s="589"/>
      <c r="E503" s="589"/>
      <c r="F503" s="589"/>
      <c r="G503" s="589"/>
      <c r="H503" s="589"/>
      <c r="I503" s="589"/>
      <c r="J503" s="589"/>
      <c r="K503" s="589"/>
      <c r="L503" s="589"/>
      <c r="M503" s="589"/>
      <c r="N503" s="589"/>
      <c r="O503" s="148" t="s">
        <v>36</v>
      </c>
      <c r="P503" s="323">
        <f>L505</f>
        <v>494.24460274093309</v>
      </c>
    </row>
    <row r="504" spans="1:16" ht="12" customHeight="1">
      <c r="A504" s="167"/>
      <c r="B504" s="107"/>
      <c r="C504" s="326"/>
      <c r="D504" s="326"/>
      <c r="E504" s="326"/>
      <c r="F504" s="326"/>
      <c r="G504" s="326"/>
      <c r="H504" s="326"/>
      <c r="I504" s="326"/>
      <c r="J504" s="326"/>
      <c r="K504" s="326"/>
      <c r="L504" s="326"/>
      <c r="M504" s="326"/>
      <c r="N504" s="326"/>
      <c r="O504" s="148"/>
      <c r="P504" s="323"/>
    </row>
    <row r="505" spans="1:16" ht="12" customHeight="1">
      <c r="A505" s="167"/>
      <c r="B505" s="107"/>
      <c r="C505" s="326"/>
      <c r="D505" s="326" t="s">
        <v>28127</v>
      </c>
      <c r="E505" s="326"/>
      <c r="F505" s="326"/>
      <c r="G505" s="326"/>
      <c r="H505" s="350"/>
      <c r="I505" s="350"/>
      <c r="J505" s="350"/>
      <c r="K505" s="350" t="s">
        <v>95</v>
      </c>
      <c r="L505" s="323">
        <f>(2*0.43*42*14)-(0.2^2*PI()/4)*(84+56*5)</f>
        <v>494.24460274093309</v>
      </c>
      <c r="M505" s="350"/>
      <c r="N505" s="326"/>
      <c r="O505" s="148"/>
      <c r="P505" s="323"/>
    </row>
    <row r="506" spans="1:16" ht="12" customHeight="1">
      <c r="A506" s="167"/>
      <c r="B506" s="107"/>
      <c r="C506" s="326"/>
      <c r="D506" s="326"/>
      <c r="E506" s="326"/>
      <c r="F506" s="326"/>
      <c r="G506" s="326"/>
      <c r="H506" s="350"/>
      <c r="I506" s="350"/>
      <c r="J506" s="350"/>
      <c r="K506" s="350"/>
      <c r="L506" s="350"/>
      <c r="M506" s="326"/>
      <c r="N506" s="326"/>
      <c r="O506" s="148"/>
      <c r="P506" s="323"/>
    </row>
    <row r="507" spans="1:16" ht="31.5" customHeight="1">
      <c r="A507" s="167" t="s">
        <v>28329</v>
      </c>
      <c r="B507" s="107" t="s">
        <v>38</v>
      </c>
      <c r="C507" s="591" t="s">
        <v>70</v>
      </c>
      <c r="D507" s="591"/>
      <c r="E507" s="591"/>
      <c r="F507" s="591"/>
      <c r="G507" s="591"/>
      <c r="H507" s="591"/>
      <c r="I507" s="591"/>
      <c r="J507" s="591"/>
      <c r="K507" s="591"/>
      <c r="L507" s="591"/>
      <c r="M507" s="591"/>
      <c r="N507" s="591"/>
      <c r="O507" s="148" t="s">
        <v>148</v>
      </c>
      <c r="P507" s="323">
        <f>L509</f>
        <v>19</v>
      </c>
    </row>
    <row r="508" spans="1:16" ht="14.25">
      <c r="A508" s="148"/>
      <c r="B508" s="148"/>
      <c r="C508" s="330"/>
      <c r="D508" s="330"/>
      <c r="E508" s="148"/>
      <c r="F508" s="148"/>
      <c r="G508" s="148"/>
      <c r="H508" s="333"/>
      <c r="I508" s="148"/>
      <c r="J508" s="323"/>
      <c r="K508" s="148"/>
      <c r="L508" s="148"/>
      <c r="M508" s="148"/>
      <c r="N508" s="148"/>
      <c r="O508" s="148"/>
      <c r="P508" s="148"/>
    </row>
    <row r="509" spans="1:16" ht="14.25">
      <c r="A509" s="148"/>
      <c r="B509" s="148"/>
      <c r="C509" s="330"/>
      <c r="D509" s="350" t="s">
        <v>28128</v>
      </c>
      <c r="E509" s="350"/>
      <c r="F509" s="148" t="s">
        <v>95</v>
      </c>
      <c r="G509" s="323">
        <f>P499-P503</f>
        <v>93.75539725906691</v>
      </c>
      <c r="H509" s="333" t="s">
        <v>111</v>
      </c>
      <c r="I509" s="333">
        <v>5</v>
      </c>
      <c r="J509" s="323"/>
      <c r="K509" s="148" t="s">
        <v>95</v>
      </c>
      <c r="L509" s="148">
        <f>ROUNDUP(G509/I509,0)</f>
        <v>19</v>
      </c>
      <c r="M509" s="148"/>
      <c r="N509" s="148"/>
      <c r="O509" s="148"/>
      <c r="P509" s="148"/>
    </row>
    <row r="510" spans="1:16" ht="14.25">
      <c r="A510" s="148"/>
      <c r="B510" s="148"/>
      <c r="C510" s="330"/>
      <c r="D510" s="350"/>
      <c r="E510" s="350"/>
      <c r="F510" s="148"/>
      <c r="G510" s="323"/>
      <c r="H510" s="333"/>
      <c r="I510" s="333"/>
      <c r="J510" s="323"/>
      <c r="K510" s="148"/>
      <c r="L510" s="148"/>
      <c r="M510" s="148"/>
      <c r="N510" s="148"/>
      <c r="O510" s="148"/>
      <c r="P510" s="148"/>
    </row>
    <row r="511" spans="1:16" ht="14.25">
      <c r="A511" s="148" t="s">
        <v>28330</v>
      </c>
      <c r="B511" s="148" t="s">
        <v>27532</v>
      </c>
      <c r="C511" s="589" t="s">
        <v>27533</v>
      </c>
      <c r="D511" s="589"/>
      <c r="E511" s="589"/>
      <c r="F511" s="589"/>
      <c r="G511" s="589"/>
      <c r="H511" s="589"/>
      <c r="I511" s="589"/>
      <c r="J511" s="589"/>
      <c r="K511" s="589"/>
      <c r="L511" s="589"/>
      <c r="M511" s="589"/>
      <c r="N511" s="589"/>
      <c r="O511" s="110" t="s">
        <v>36</v>
      </c>
      <c r="P511" s="323">
        <f>L513</f>
        <v>93.75539725906691</v>
      </c>
    </row>
    <row r="512" spans="1:16" ht="14.25">
      <c r="A512" s="148"/>
      <c r="B512" s="148"/>
      <c r="C512" s="326"/>
      <c r="D512" s="326"/>
      <c r="E512" s="148"/>
      <c r="F512" s="148"/>
      <c r="G512" s="148"/>
      <c r="H512" s="333"/>
      <c r="I512" s="148"/>
      <c r="J512" s="148"/>
      <c r="K512" s="148"/>
      <c r="L512" s="148"/>
      <c r="M512" s="148"/>
      <c r="N512" s="148"/>
      <c r="O512" s="148"/>
      <c r="P512" s="148"/>
    </row>
    <row r="513" spans="1:16" ht="14.25">
      <c r="A513" s="148"/>
      <c r="B513" s="148"/>
      <c r="C513" s="326"/>
      <c r="D513" s="326" t="s">
        <v>28129</v>
      </c>
      <c r="E513" s="148"/>
      <c r="F513" s="148"/>
      <c r="G513" s="148"/>
      <c r="H513" s="333"/>
      <c r="I513" s="148"/>
      <c r="J513" s="329"/>
      <c r="K513" s="148" t="s">
        <v>95</v>
      </c>
      <c r="L513" s="323">
        <f>G509</f>
        <v>93.75539725906691</v>
      </c>
      <c r="M513" s="148"/>
      <c r="N513" s="148"/>
      <c r="O513" s="148"/>
      <c r="P513" s="148"/>
    </row>
    <row r="514" spans="1:16" ht="14.25">
      <c r="A514" s="148"/>
      <c r="B514" s="148"/>
      <c r="C514" s="330"/>
      <c r="D514" s="330"/>
      <c r="E514" s="148"/>
      <c r="F514" s="148"/>
      <c r="G514" s="148"/>
      <c r="H514" s="333"/>
      <c r="I514" s="148"/>
      <c r="J514" s="323"/>
      <c r="K514" s="148"/>
      <c r="L514" s="148"/>
      <c r="M514" s="148"/>
      <c r="N514" s="148"/>
      <c r="O514" s="148"/>
      <c r="P514" s="148"/>
    </row>
    <row r="515" spans="1:16" ht="31.5" customHeight="1">
      <c r="A515" s="167" t="s">
        <v>28331</v>
      </c>
      <c r="B515" s="107" t="s">
        <v>71</v>
      </c>
      <c r="C515" s="589" t="s">
        <v>115</v>
      </c>
      <c r="D515" s="589"/>
      <c r="E515" s="589"/>
      <c r="F515" s="589"/>
      <c r="G515" s="589"/>
      <c r="H515" s="589"/>
      <c r="I515" s="589"/>
      <c r="J515" s="589"/>
      <c r="K515" s="589"/>
      <c r="L515" s="589"/>
      <c r="M515" s="589"/>
      <c r="N515" s="589"/>
      <c r="O515" s="148" t="s">
        <v>36</v>
      </c>
      <c r="P515" s="323">
        <f>L517</f>
        <v>60.552</v>
      </c>
    </row>
    <row r="516" spans="1:16" ht="13.5" customHeight="1">
      <c r="A516" s="167"/>
      <c r="B516" s="107"/>
      <c r="C516" s="326"/>
      <c r="D516" s="326"/>
      <c r="E516" s="326"/>
      <c r="F516" s="326"/>
      <c r="G516" s="326"/>
      <c r="H516" s="326"/>
      <c r="I516" s="326"/>
      <c r="J516" s="326"/>
      <c r="K516" s="326"/>
      <c r="L516" s="326"/>
      <c r="M516" s="326"/>
      <c r="N516" s="326"/>
      <c r="O516" s="148"/>
      <c r="P516" s="323"/>
    </row>
    <row r="517" spans="1:16" ht="14.25">
      <c r="A517" s="148"/>
      <c r="B517" s="148"/>
      <c r="C517" s="330"/>
      <c r="D517" s="330" t="s">
        <v>27871</v>
      </c>
      <c r="E517" s="148"/>
      <c r="F517" s="148"/>
      <c r="G517" s="148"/>
      <c r="H517" s="333"/>
      <c r="I517" s="148"/>
      <c r="J517" s="323"/>
      <c r="K517" s="148" t="s">
        <v>95</v>
      </c>
      <c r="L517" s="323">
        <f>28.8*42.05*0.05</f>
        <v>60.552</v>
      </c>
      <c r="M517" s="148"/>
      <c r="N517" s="148"/>
      <c r="O517" s="148"/>
      <c r="P517" s="148"/>
    </row>
    <row r="518" spans="1:16" ht="14.25">
      <c r="A518" s="148"/>
      <c r="B518" s="148"/>
      <c r="C518" s="330"/>
      <c r="D518" s="330"/>
      <c r="E518" s="148"/>
      <c r="F518" s="148"/>
      <c r="G518" s="148"/>
      <c r="H518" s="333"/>
      <c r="I518" s="148"/>
      <c r="J518" s="323"/>
      <c r="K518" s="148"/>
      <c r="L518" s="148"/>
      <c r="M518" s="148"/>
      <c r="N518" s="148"/>
      <c r="O518" s="148"/>
      <c r="P518" s="148"/>
    </row>
    <row r="519" spans="1:16" ht="22.5" customHeight="1">
      <c r="A519" s="167" t="s">
        <v>28332</v>
      </c>
      <c r="B519" s="107" t="s">
        <v>72</v>
      </c>
      <c r="C519" s="589" t="s">
        <v>116</v>
      </c>
      <c r="D519" s="589"/>
      <c r="E519" s="589"/>
      <c r="F519" s="589"/>
      <c r="G519" s="589"/>
      <c r="H519" s="589"/>
      <c r="I519" s="589"/>
      <c r="J519" s="589"/>
      <c r="K519" s="589"/>
      <c r="L519" s="589"/>
      <c r="M519" s="589"/>
      <c r="N519" s="589"/>
      <c r="O519" s="148" t="s">
        <v>36</v>
      </c>
      <c r="P519" s="323">
        <f>L521</f>
        <v>24.226560000000006</v>
      </c>
    </row>
    <row r="520" spans="1:16" ht="14.25">
      <c r="A520" s="148"/>
      <c r="B520" s="148"/>
      <c r="C520" s="330"/>
      <c r="D520" s="330"/>
      <c r="E520" s="148"/>
      <c r="F520" s="148"/>
      <c r="G520" s="148"/>
      <c r="H520" s="333"/>
      <c r="I520" s="148"/>
      <c r="J520" s="323"/>
      <c r="K520" s="148"/>
      <c r="L520"/>
      <c r="M520" s="148"/>
      <c r="N520" s="148"/>
      <c r="O520" s="148"/>
      <c r="P520" s="148"/>
    </row>
    <row r="521" spans="1:16" ht="14.25">
      <c r="A521" s="148"/>
      <c r="B521" s="148"/>
      <c r="C521" s="330"/>
      <c r="D521" s="330" t="s">
        <v>27872</v>
      </c>
      <c r="E521" s="148"/>
      <c r="F521" s="148"/>
      <c r="G521" s="148"/>
      <c r="H521" s="333"/>
      <c r="I521" s="148"/>
      <c r="J521" s="323"/>
      <c r="K521" s="148" t="s">
        <v>95</v>
      </c>
      <c r="L521" s="323">
        <f>28.8*42.06*0.02</f>
        <v>24.226560000000006</v>
      </c>
      <c r="M521" s="148"/>
      <c r="N521" s="148"/>
      <c r="O521" s="148"/>
      <c r="P521" s="148"/>
    </row>
    <row r="522" spans="1:16" ht="14.25">
      <c r="A522" s="148"/>
      <c r="B522" s="148"/>
      <c r="C522" s="330"/>
      <c r="D522" s="330"/>
      <c r="E522" s="148"/>
      <c r="F522" s="148"/>
      <c r="G522" s="148"/>
      <c r="H522" s="333"/>
      <c r="I522" s="148"/>
      <c r="J522" s="323"/>
      <c r="K522" s="148"/>
      <c r="L522" s="148"/>
      <c r="M522" s="148"/>
      <c r="N522" s="148"/>
      <c r="O522" s="148"/>
      <c r="P522" s="148"/>
    </row>
    <row r="523" spans="1:16" ht="31.5" customHeight="1">
      <c r="A523" s="167" t="s">
        <v>28333</v>
      </c>
      <c r="B523" s="107" t="s">
        <v>132</v>
      </c>
      <c r="C523" s="591" t="s">
        <v>28130</v>
      </c>
      <c r="D523" s="591"/>
      <c r="E523" s="591"/>
      <c r="F523" s="591"/>
      <c r="G523" s="591"/>
      <c r="H523" s="591"/>
      <c r="I523" s="591"/>
      <c r="J523" s="591"/>
      <c r="K523" s="591"/>
      <c r="L523" s="591"/>
      <c r="M523" s="591"/>
      <c r="N523" s="591"/>
      <c r="O523" s="148" t="s">
        <v>27569</v>
      </c>
      <c r="P523" s="323">
        <f>E527</f>
        <v>1768.6399999999999</v>
      </c>
    </row>
    <row r="524" spans="1:16" ht="14.25">
      <c r="A524" s="148"/>
      <c r="B524" s="148"/>
      <c r="C524" s="330"/>
      <c r="D524" s="330"/>
      <c r="E524" s="148"/>
      <c r="F524" s="148"/>
      <c r="G524" s="148"/>
      <c r="H524" s="333"/>
      <c r="I524" s="148"/>
      <c r="J524" s="323"/>
      <c r="K524" s="148"/>
      <c r="L524" s="148"/>
      <c r="M524" s="148"/>
      <c r="N524" s="148"/>
      <c r="O524" s="148"/>
      <c r="P524" s="148"/>
    </row>
    <row r="525" spans="1:16" ht="14.25">
      <c r="A525" s="148"/>
      <c r="B525" s="148"/>
      <c r="C525" s="330"/>
      <c r="D525" s="330" t="s">
        <v>27570</v>
      </c>
      <c r="E525" s="148">
        <f>28.8*42.05</f>
        <v>1211.04</v>
      </c>
      <c r="F525" s="148"/>
      <c r="G525" s="148"/>
      <c r="H525" s="333"/>
      <c r="I525" s="148"/>
      <c r="J525" s="323"/>
      <c r="K525" s="148"/>
      <c r="L525" s="148"/>
      <c r="M525" s="148"/>
      <c r="N525" s="148"/>
      <c r="O525" s="148"/>
      <c r="P525" s="148"/>
    </row>
    <row r="526" spans="1:16" ht="14.25">
      <c r="A526" s="148"/>
      <c r="B526" s="148"/>
      <c r="C526" s="330"/>
      <c r="D526" s="330" t="s">
        <v>27571</v>
      </c>
      <c r="E526" s="351">
        <f>(1771.2-1318.5-7.4-24.4)+45+41.4+50.3</f>
        <v>557.6</v>
      </c>
      <c r="F526" s="148"/>
      <c r="G526" s="148"/>
      <c r="H526" s="333"/>
      <c r="I526" s="148"/>
      <c r="J526" s="323"/>
      <c r="K526" s="148"/>
      <c r="L526" s="148"/>
      <c r="M526" s="148"/>
      <c r="N526" s="148"/>
      <c r="O526" s="148"/>
      <c r="P526" s="148"/>
    </row>
    <row r="527" spans="1:16" ht="14.25">
      <c r="A527" s="148"/>
      <c r="B527" s="148"/>
      <c r="C527" s="330"/>
      <c r="D527" s="330"/>
      <c r="E527" s="148">
        <f>SUM(E525:E526)</f>
        <v>1768.6399999999999</v>
      </c>
      <c r="F527" s="148"/>
      <c r="G527" s="148"/>
      <c r="H527" s="333"/>
      <c r="I527" s="148"/>
      <c r="J527" s="323"/>
      <c r="K527" s="148"/>
      <c r="L527" s="148"/>
      <c r="M527" s="148"/>
      <c r="N527" s="148"/>
      <c r="O527" s="148"/>
      <c r="P527" s="148"/>
    </row>
    <row r="528" spans="1:16" ht="14.25">
      <c r="A528" s="148"/>
      <c r="B528" s="148"/>
      <c r="C528" s="330"/>
      <c r="D528" s="330"/>
      <c r="E528" s="148"/>
      <c r="F528" s="148"/>
      <c r="G528" s="148"/>
      <c r="H528" s="333"/>
      <c r="I528" s="148"/>
      <c r="J528" s="323"/>
      <c r="K528" s="148"/>
      <c r="L528" s="148"/>
      <c r="M528" s="148"/>
      <c r="N528" s="148"/>
      <c r="O528" s="148"/>
      <c r="P528" s="148"/>
    </row>
    <row r="529" spans="1:16" ht="31.5" customHeight="1">
      <c r="A529" s="167" t="s">
        <v>28334</v>
      </c>
      <c r="B529" s="107" t="s">
        <v>27534</v>
      </c>
      <c r="C529" s="589" t="s">
        <v>27536</v>
      </c>
      <c r="D529" s="589"/>
      <c r="E529" s="589"/>
      <c r="F529" s="589"/>
      <c r="G529" s="589"/>
      <c r="H529" s="589"/>
      <c r="I529" s="589"/>
      <c r="J529" s="589"/>
      <c r="K529" s="589"/>
      <c r="L529" s="589"/>
      <c r="M529" s="589"/>
      <c r="N529" s="589"/>
      <c r="O529" s="148" t="s">
        <v>36</v>
      </c>
      <c r="P529" s="323">
        <f>L532</f>
        <v>176.864</v>
      </c>
    </row>
    <row r="530" spans="1:16" ht="14.25">
      <c r="A530" s="148"/>
      <c r="B530" s="148"/>
      <c r="C530" s="330"/>
      <c r="D530" s="330" t="s">
        <v>27570</v>
      </c>
      <c r="E530" s="148">
        <f>28.8*42.05</f>
        <v>1211.04</v>
      </c>
      <c r="F530" s="148"/>
      <c r="G530" s="148"/>
      <c r="H530" s="333"/>
      <c r="I530" s="148"/>
      <c r="J530" s="323"/>
      <c r="K530" s="148"/>
      <c r="L530" s="148"/>
      <c r="M530" s="148"/>
      <c r="N530" s="148"/>
      <c r="O530" s="148"/>
      <c r="P530" s="148"/>
    </row>
    <row r="531" spans="1:16" ht="14.25">
      <c r="A531" s="148"/>
      <c r="B531" s="148"/>
      <c r="C531" s="330"/>
      <c r="D531" s="330" t="s">
        <v>27571</v>
      </c>
      <c r="E531" s="351">
        <f>(1771.2-1318.5-7.4-24.4)+45+41.4+50.3</f>
        <v>557.6</v>
      </c>
      <c r="F531" s="148"/>
      <c r="G531" s="148"/>
      <c r="H531" s="333"/>
      <c r="I531" s="148"/>
      <c r="J531" s="323"/>
      <c r="K531" s="148"/>
      <c r="L531" s="148"/>
      <c r="M531" s="148"/>
      <c r="N531" s="148"/>
      <c r="O531" s="148"/>
      <c r="P531" s="148"/>
    </row>
    <row r="532" spans="1:16" ht="14.25">
      <c r="A532" s="148"/>
      <c r="B532" s="148"/>
      <c r="C532" s="330"/>
      <c r="D532" s="330"/>
      <c r="E532" s="323">
        <f>E530+E531</f>
        <v>1768.6399999999999</v>
      </c>
      <c r="F532" s="148" t="s">
        <v>94</v>
      </c>
      <c r="G532" s="148"/>
      <c r="H532" s="148" t="s">
        <v>27990</v>
      </c>
      <c r="I532"/>
      <c r="J532"/>
      <c r="K532" s="339" t="s">
        <v>95</v>
      </c>
      <c r="L532" s="323">
        <f>E532*0.1</f>
        <v>176.864</v>
      </c>
      <c r="M532" s="148"/>
      <c r="N532" s="148"/>
      <c r="O532" s="148"/>
      <c r="P532" s="148"/>
    </row>
    <row r="533" spans="1:16" ht="14.25">
      <c r="A533" s="148"/>
      <c r="B533" s="148"/>
      <c r="C533" s="330"/>
      <c r="D533" s="330"/>
      <c r="E533" s="323"/>
      <c r="F533" s="148"/>
      <c r="G533" s="148"/>
      <c r="H533" s="323"/>
      <c r="I533" s="148"/>
      <c r="J533" s="323"/>
      <c r="K533" s="148"/>
      <c r="L533" s="148"/>
      <c r="M533" s="148"/>
      <c r="N533" s="148"/>
      <c r="O533" s="148"/>
      <c r="P533" s="148"/>
    </row>
    <row r="534" spans="1:16" ht="51.75" customHeight="1">
      <c r="A534" s="167" t="s">
        <v>28335</v>
      </c>
      <c r="B534" s="107" t="s">
        <v>73</v>
      </c>
      <c r="C534" s="591" t="s">
        <v>74</v>
      </c>
      <c r="D534" s="591"/>
      <c r="E534" s="591"/>
      <c r="F534" s="591"/>
      <c r="G534" s="591"/>
      <c r="H534" s="591"/>
      <c r="I534" s="591"/>
      <c r="J534" s="591"/>
      <c r="K534" s="591"/>
      <c r="L534" s="591"/>
      <c r="M534" s="591"/>
      <c r="N534" s="591"/>
      <c r="O534" s="148" t="s">
        <v>15</v>
      </c>
      <c r="P534" s="323">
        <f>L537</f>
        <v>95.15</v>
      </c>
    </row>
    <row r="535" spans="1:16" ht="14.25">
      <c r="A535" s="148"/>
      <c r="B535" s="148"/>
      <c r="C535" s="330"/>
      <c r="D535" s="330"/>
      <c r="E535" s="148"/>
      <c r="F535" s="148"/>
      <c r="G535" s="148"/>
      <c r="H535" s="333"/>
      <c r="I535" s="148"/>
      <c r="J535" s="323"/>
      <c r="K535" s="148"/>
      <c r="L535" s="148"/>
      <c r="M535" s="148"/>
      <c r="N535" s="148"/>
      <c r="O535" s="148"/>
      <c r="P535" s="148"/>
    </row>
    <row r="536" spans="1:16" ht="14.25">
      <c r="A536" s="148"/>
      <c r="B536" s="148"/>
      <c r="C536" s="330"/>
      <c r="D536" s="330" t="s">
        <v>27572</v>
      </c>
      <c r="E536" s="148">
        <v>44.85</v>
      </c>
      <c r="F536" s="148"/>
      <c r="G536" s="148"/>
      <c r="H536" s="333"/>
      <c r="I536" s="148"/>
      <c r="J536" s="323"/>
      <c r="K536" s="148"/>
      <c r="L536" s="148"/>
      <c r="M536" s="148"/>
      <c r="N536" s="148"/>
      <c r="O536" s="148"/>
      <c r="P536" s="148"/>
    </row>
    <row r="537" spans="1:16" ht="14.25">
      <c r="A537" s="148"/>
      <c r="B537" s="148"/>
      <c r="C537" s="330"/>
      <c r="D537" s="330" t="s">
        <v>27663</v>
      </c>
      <c r="E537" s="352">
        <v>50.3</v>
      </c>
      <c r="F537" s="148"/>
      <c r="G537" s="148"/>
      <c r="H537" s="333"/>
      <c r="I537" s="148"/>
      <c r="J537"/>
      <c r="K537" s="148" t="s">
        <v>95</v>
      </c>
      <c r="L537" s="323">
        <f>E536+E537</f>
        <v>95.15</v>
      </c>
      <c r="M537" s="148"/>
      <c r="N537" s="148"/>
      <c r="O537" s="148"/>
      <c r="P537" s="148"/>
    </row>
    <row r="538" spans="1:16" ht="14.25">
      <c r="A538" s="148"/>
      <c r="B538" s="148"/>
      <c r="C538" s="330"/>
      <c r="D538" s="330"/>
      <c r="E538" s="323">
        <f>SUM(E536:E537)</f>
        <v>95.15</v>
      </c>
      <c r="F538" s="148"/>
      <c r="G538" s="148"/>
      <c r="H538" s="333"/>
      <c r="I538" s="148"/>
      <c r="J538" s="323"/>
      <c r="K538" s="148"/>
      <c r="L538" s="148"/>
      <c r="M538" s="148"/>
      <c r="N538" s="148"/>
      <c r="O538" s="148"/>
      <c r="P538" s="148"/>
    </row>
    <row r="539" spans="1:16" ht="14.25">
      <c r="A539" s="148"/>
      <c r="B539" s="148"/>
      <c r="C539" s="330"/>
      <c r="D539" s="330"/>
      <c r="E539" s="148"/>
      <c r="F539" s="148"/>
      <c r="G539" s="148"/>
      <c r="H539" s="333"/>
      <c r="I539" s="148"/>
      <c r="J539" s="323"/>
      <c r="K539" s="148"/>
      <c r="L539" s="148"/>
      <c r="M539" s="148"/>
      <c r="N539" s="148"/>
      <c r="O539" s="148"/>
      <c r="P539" s="148"/>
    </row>
    <row r="540" spans="1:16" ht="51.75" customHeight="1">
      <c r="A540" s="167" t="s">
        <v>28336</v>
      </c>
      <c r="B540" s="107" t="s">
        <v>75</v>
      </c>
      <c r="C540" s="591" t="s">
        <v>76</v>
      </c>
      <c r="D540" s="591"/>
      <c r="E540" s="591"/>
      <c r="F540" s="591"/>
      <c r="G540" s="591"/>
      <c r="H540" s="591"/>
      <c r="I540" s="591"/>
      <c r="J540" s="591"/>
      <c r="K540" s="591"/>
      <c r="L540" s="591"/>
      <c r="M540" s="591"/>
      <c r="N540" s="591"/>
      <c r="O540" s="148" t="s">
        <v>15</v>
      </c>
      <c r="P540" s="323">
        <f>L544</f>
        <v>469.91000000000008</v>
      </c>
    </row>
    <row r="541" spans="1:16" ht="14.25">
      <c r="A541" s="148"/>
      <c r="B541" s="148"/>
      <c r="C541" s="330"/>
      <c r="D541" s="330"/>
      <c r="E541" s="148"/>
      <c r="F541" s="148"/>
      <c r="G541" s="148"/>
      <c r="H541" s="333"/>
      <c r="I541" s="148"/>
      <c r="J541" s="323"/>
      <c r="K541" s="148"/>
      <c r="L541" s="148"/>
      <c r="M541" s="148"/>
      <c r="N541" s="148"/>
      <c r="O541" s="148"/>
      <c r="P541" s="148"/>
    </row>
    <row r="542" spans="1:16" ht="21" customHeight="1">
      <c r="A542" s="148"/>
      <c r="B542" s="148"/>
      <c r="C542" s="330"/>
      <c r="D542" s="330" t="s">
        <v>27572</v>
      </c>
      <c r="E542" s="148">
        <v>41.4</v>
      </c>
      <c r="F542" s="148"/>
      <c r="G542" s="148"/>
      <c r="H542" s="333"/>
      <c r="I542" s="148"/>
      <c r="J542" s="323"/>
      <c r="K542" s="148"/>
      <c r="L542" s="148"/>
      <c r="M542" s="148"/>
      <c r="N542" s="148"/>
      <c r="O542" s="148"/>
      <c r="P542" s="148"/>
    </row>
    <row r="543" spans="1:16" ht="14.25">
      <c r="A543" s="148"/>
      <c r="B543" s="148"/>
      <c r="C543" s="330"/>
      <c r="D543" s="327" t="s">
        <v>28134</v>
      </c>
      <c r="E543" s="352">
        <f>1771.2-1318.5-7.4-24.4+7.61</f>
        <v>428.5100000000001</v>
      </c>
      <c r="F543" s="148"/>
      <c r="G543" s="148"/>
      <c r="H543" s="333"/>
      <c r="I543" s="148"/>
      <c r="J543" s="323"/>
      <c r="K543" s="148"/>
      <c r="L543" s="148"/>
      <c r="M543" s="148"/>
      <c r="N543" s="148"/>
      <c r="O543" s="148"/>
      <c r="P543" s="148"/>
    </row>
    <row r="544" spans="1:16" ht="25.5" customHeight="1">
      <c r="A544" s="148"/>
      <c r="B544" s="148"/>
      <c r="C544" s="330"/>
      <c r="D544"/>
      <c r="E544" s="148">
        <f>SUM(E542:E543)</f>
        <v>469.91000000000008</v>
      </c>
      <c r="F544" s="148"/>
      <c r="G544" s="148"/>
      <c r="H544" s="333"/>
      <c r="I544" s="148"/>
      <c r="J544"/>
      <c r="K544" s="148" t="s">
        <v>95</v>
      </c>
      <c r="L544" s="323">
        <f>E544</f>
        <v>469.91000000000008</v>
      </c>
      <c r="M544" s="148"/>
      <c r="N544" s="148"/>
      <c r="O544" s="148"/>
      <c r="P544" s="148"/>
    </row>
    <row r="545" spans="1:16" ht="14.25" customHeight="1">
      <c r="A545" s="148"/>
      <c r="B545" s="148"/>
      <c r="C545" s="330"/>
      <c r="D545"/>
      <c r="E545" s="148"/>
      <c r="F545" s="148"/>
      <c r="G545" s="148"/>
      <c r="H545" s="333"/>
      <c r="I545" s="148"/>
      <c r="J545"/>
      <c r="K545" s="148"/>
      <c r="L545" s="323"/>
      <c r="M545" s="148"/>
      <c r="N545" s="148"/>
      <c r="O545" s="148"/>
      <c r="P545" s="148"/>
    </row>
    <row r="546" spans="1:16" ht="25.5" customHeight="1">
      <c r="A546" s="167" t="s">
        <v>28337</v>
      </c>
      <c r="B546" s="148" t="s">
        <v>8149</v>
      </c>
      <c r="C546" s="591" t="s">
        <v>28063</v>
      </c>
      <c r="D546" s="591"/>
      <c r="E546" s="591"/>
      <c r="F546" s="591"/>
      <c r="G546" s="591"/>
      <c r="H546" s="591"/>
      <c r="I546" s="591"/>
      <c r="J546" s="591"/>
      <c r="K546" s="591"/>
      <c r="L546" s="591"/>
      <c r="M546" s="591"/>
      <c r="N546" s="591"/>
      <c r="O546" s="148" t="s">
        <v>36</v>
      </c>
      <c r="P546" s="323">
        <f>L548</f>
        <v>45.204800000000006</v>
      </c>
    </row>
    <row r="547" spans="1:16" ht="20.25" customHeight="1">
      <c r="A547" s="148"/>
      <c r="B547" s="148"/>
      <c r="C547" s="148"/>
      <c r="D547" s="148"/>
      <c r="E547" s="148"/>
      <c r="F547" s="148"/>
      <c r="G547" s="148"/>
      <c r="H547" s="148"/>
      <c r="I547" s="148"/>
      <c r="J547" s="148"/>
      <c r="K547" s="326"/>
      <c r="L547" s="326"/>
      <c r="M547" s="326"/>
      <c r="N547" s="326"/>
      <c r="O547" s="148"/>
      <c r="P547" s="148"/>
    </row>
    <row r="548" spans="1:16" ht="25.5" customHeight="1">
      <c r="A548" s="148"/>
      <c r="B548" s="148"/>
      <c r="C548" s="330" t="s">
        <v>28135</v>
      </c>
      <c r="D548" s="330"/>
      <c r="E548" s="148" t="s">
        <v>95</v>
      </c>
      <c r="F548" s="323">
        <f>P534+P540</f>
        <v>565.06000000000006</v>
      </c>
      <c r="G548" s="148" t="s">
        <v>94</v>
      </c>
      <c r="H548" s="148">
        <v>0.08</v>
      </c>
      <c r="I548" s="148"/>
      <c r="J548" s="329"/>
      <c r="K548" s="326" t="s">
        <v>95</v>
      </c>
      <c r="L548" s="323">
        <f>F548*H548</f>
        <v>45.204800000000006</v>
      </c>
      <c r="M548" s="326"/>
      <c r="N548" s="326"/>
      <c r="O548" s="148"/>
      <c r="P548" s="148"/>
    </row>
    <row r="549" spans="1:16" ht="25.5" customHeight="1">
      <c r="A549" s="148"/>
      <c r="B549" s="148"/>
      <c r="C549" s="330"/>
      <c r="D549"/>
      <c r="E549" s="148"/>
      <c r="F549" s="148"/>
      <c r="G549" s="148"/>
      <c r="H549" s="333"/>
      <c r="I549" s="148"/>
      <c r="J549"/>
      <c r="K549" s="148"/>
      <c r="L549" s="323"/>
      <c r="M549" s="148"/>
      <c r="N549" s="148"/>
      <c r="O549" s="148"/>
      <c r="P549" s="148"/>
    </row>
    <row r="550" spans="1:16" ht="31.5" customHeight="1">
      <c r="A550" s="167" t="s">
        <v>28338</v>
      </c>
      <c r="B550" s="107" t="s">
        <v>79</v>
      </c>
      <c r="C550" s="589" t="s">
        <v>80</v>
      </c>
      <c r="D550" s="589"/>
      <c r="E550" s="589"/>
      <c r="F550" s="589"/>
      <c r="G550" s="589"/>
      <c r="H550" s="589"/>
      <c r="I550" s="589"/>
      <c r="J550" s="589"/>
      <c r="K550" s="589"/>
      <c r="L550" s="589"/>
      <c r="M550" s="589"/>
      <c r="N550" s="589"/>
      <c r="O550" s="148" t="s">
        <v>9</v>
      </c>
      <c r="P550" s="323">
        <f>L557</f>
        <v>263.38</v>
      </c>
    </row>
    <row r="551" spans="1:16" ht="9.75" customHeight="1">
      <c r="A551" s="167"/>
      <c r="B551" s="107"/>
      <c r="C551" s="326"/>
      <c r="D551" s="326"/>
      <c r="E551" s="326"/>
      <c r="F551" s="326"/>
      <c r="G551" s="326"/>
      <c r="H551" s="326"/>
      <c r="I551" s="326"/>
      <c r="J551" s="326"/>
      <c r="K551" s="326"/>
      <c r="L551" s="326"/>
      <c r="M551" s="326"/>
      <c r="N551" s="326"/>
      <c r="O551" s="148"/>
      <c r="P551" s="323"/>
    </row>
    <row r="552" spans="1:16" ht="14.25">
      <c r="A552" s="148"/>
      <c r="B552" s="148"/>
      <c r="C552" s="330"/>
      <c r="D552" s="330" t="s">
        <v>27572</v>
      </c>
      <c r="E552" s="323">
        <f>2.5+2.5</f>
        <v>5</v>
      </c>
      <c r="F552" s="148"/>
      <c r="G552" s="148"/>
      <c r="H552" s="333"/>
      <c r="I552" s="148"/>
      <c r="J552" s="323"/>
      <c r="K552" s="148"/>
      <c r="L552" s="148"/>
      <c r="M552" s="148"/>
      <c r="N552" s="148"/>
      <c r="O552" s="148"/>
      <c r="P552" s="148"/>
    </row>
    <row r="553" spans="1:16" ht="14.25">
      <c r="A553" s="148"/>
      <c r="B553" s="148"/>
      <c r="C553" s="330"/>
      <c r="D553" s="330" t="s">
        <v>27573</v>
      </c>
      <c r="E553" s="323">
        <f>42.05+42.05+28.8+28.8</f>
        <v>141.69999999999999</v>
      </c>
      <c r="F553" s="148"/>
      <c r="G553" s="148"/>
      <c r="H553" s="333"/>
      <c r="I553" s="148"/>
      <c r="J553" s="323"/>
      <c r="K553" s="148"/>
      <c r="L553" s="148"/>
      <c r="M553" s="148"/>
      <c r="N553" s="148"/>
      <c r="O553" s="148"/>
      <c r="P553" s="148"/>
    </row>
    <row r="554" spans="1:16" ht="14.25">
      <c r="A554" s="148"/>
      <c r="B554" s="148"/>
      <c r="C554" s="330"/>
      <c r="D554" s="330" t="s">
        <v>27664</v>
      </c>
      <c r="E554" s="148">
        <f>6.5+6.5+10.85+3.5+5+5+1.13</f>
        <v>38.480000000000004</v>
      </c>
      <c r="F554" s="148"/>
      <c r="G554" s="148"/>
      <c r="H554" s="333"/>
      <c r="I554" s="148"/>
      <c r="J554" s="323"/>
      <c r="K554" s="148"/>
      <c r="L554" s="148"/>
      <c r="M554" s="148"/>
      <c r="N554" s="148"/>
      <c r="O554" s="148"/>
      <c r="P554" s="148"/>
    </row>
    <row r="555" spans="1:16" ht="14.25">
      <c r="A555" s="148"/>
      <c r="B555" s="148"/>
      <c r="C555" s="330"/>
      <c r="D555" s="330" t="s">
        <v>27663</v>
      </c>
      <c r="E555" s="148">
        <v>29.99</v>
      </c>
      <c r="F555" s="148"/>
      <c r="G555" s="148"/>
      <c r="H555" s="333"/>
      <c r="I555" s="148"/>
      <c r="J555" s="323"/>
      <c r="K555" s="148"/>
      <c r="L555" s="148"/>
      <c r="M555" s="148"/>
      <c r="N555" s="148"/>
      <c r="O555" s="148"/>
      <c r="P555" s="148"/>
    </row>
    <row r="556" spans="1:16" ht="14.25">
      <c r="A556" s="148"/>
      <c r="B556" s="148"/>
      <c r="C556" s="330"/>
      <c r="D556" s="330" t="s">
        <v>27665</v>
      </c>
      <c r="E556" s="351">
        <f>1.16+3.72+2.07+1.51+1.16+1.5+3.72+4.6+1.16+5.53+2.34+3.23+4.1+7.6+4.81</f>
        <v>48.21</v>
      </c>
      <c r="F556" s="148"/>
      <c r="G556" s="148"/>
      <c r="H556" s="333"/>
      <c r="I556" s="148"/>
      <c r="J556" s="323"/>
      <c r="K556" s="148"/>
      <c r="L556" s="148"/>
      <c r="M556" s="148"/>
      <c r="N556" s="148"/>
      <c r="O556" s="148"/>
      <c r="P556" s="148"/>
    </row>
    <row r="557" spans="1:16" ht="14.25">
      <c r="A557" s="148"/>
      <c r="B557" s="148"/>
      <c r="C557" s="330"/>
      <c r="D557" s="330"/>
      <c r="E557" s="323">
        <f>SUM(E552:E556)</f>
        <v>263.38</v>
      </c>
      <c r="F557" s="148"/>
      <c r="G557" s="148"/>
      <c r="H557" s="333"/>
      <c r="I557" s="148"/>
      <c r="J557"/>
      <c r="K557" s="148" t="s">
        <v>95</v>
      </c>
      <c r="L557" s="323">
        <f>E557</f>
        <v>263.38</v>
      </c>
      <c r="M557" s="148"/>
      <c r="N557" s="148"/>
      <c r="O557" s="148"/>
      <c r="P557" s="148"/>
    </row>
    <row r="558" spans="1:16" ht="14.25">
      <c r="A558" s="148"/>
      <c r="B558" s="148"/>
      <c r="C558" s="330"/>
      <c r="D558" s="330"/>
      <c r="E558" s="148"/>
      <c r="F558" s="148"/>
      <c r="G558" s="148"/>
      <c r="H558" s="333"/>
      <c r="I558" s="148"/>
      <c r="J558" s="323"/>
      <c r="K558" s="148"/>
      <c r="L558" s="148"/>
      <c r="M558" s="148"/>
      <c r="N558" s="148"/>
      <c r="O558" s="148"/>
      <c r="P558" s="148"/>
    </row>
    <row r="559" spans="1:16" ht="31.5" customHeight="1">
      <c r="A559" s="167" t="s">
        <v>28339</v>
      </c>
      <c r="B559" s="107" t="s">
        <v>77</v>
      </c>
      <c r="C559" s="591" t="s">
        <v>78</v>
      </c>
      <c r="D559" s="591"/>
      <c r="E559" s="591"/>
      <c r="F559" s="591"/>
      <c r="G559" s="591"/>
      <c r="H559" s="591"/>
      <c r="I559" s="591"/>
      <c r="J559" s="591"/>
      <c r="K559" s="591"/>
      <c r="L559" s="591"/>
      <c r="M559" s="591"/>
      <c r="N559" s="591"/>
      <c r="O559" s="148" t="s">
        <v>9</v>
      </c>
      <c r="P559" s="323">
        <f>E563</f>
        <v>82.38</v>
      </c>
    </row>
    <row r="560" spans="1:16" ht="14.25">
      <c r="A560" s="148"/>
      <c r="B560" s="148"/>
      <c r="C560" s="330"/>
      <c r="D560" s="330"/>
      <c r="E560" s="148"/>
      <c r="F560" s="148"/>
      <c r="G560" s="148"/>
      <c r="H560" s="333"/>
      <c r="I560" s="148"/>
      <c r="J560" s="323"/>
      <c r="K560" s="148"/>
      <c r="L560" s="148"/>
      <c r="M560" s="148"/>
      <c r="N560" s="148"/>
      <c r="O560" s="148"/>
      <c r="P560" s="148"/>
    </row>
    <row r="561" spans="1:16" ht="14.25">
      <c r="A561" s="148"/>
      <c r="B561" s="148"/>
      <c r="C561" s="330"/>
      <c r="D561" s="330" t="s">
        <v>27572</v>
      </c>
      <c r="E561" s="148">
        <f>17.94+17.94+0.82+3.03</f>
        <v>39.730000000000004</v>
      </c>
      <c r="F561" s="148"/>
      <c r="G561" s="148"/>
      <c r="H561" s="333"/>
      <c r="I561" s="148"/>
      <c r="J561" s="148"/>
      <c r="K561" s="148"/>
      <c r="L561" s="148"/>
      <c r="M561" s="148"/>
      <c r="N561" s="148"/>
      <c r="O561" s="148"/>
      <c r="P561" s="148"/>
    </row>
    <row r="562" spans="1:16" ht="14.25">
      <c r="A562" s="148"/>
      <c r="B562" s="148"/>
      <c r="C562" s="330"/>
      <c r="D562" s="330" t="s">
        <v>27663</v>
      </c>
      <c r="E562" s="351">
        <f>4.41+4.01+3.54+12.42+3.2+9.53+3.54+2</f>
        <v>42.65</v>
      </c>
      <c r="F562" s="148"/>
      <c r="G562" s="148"/>
      <c r="H562" s="333"/>
      <c r="I562" s="148"/>
      <c r="J562" s="148"/>
      <c r="K562" s="148"/>
      <c r="L562" s="148"/>
      <c r="M562" s="148"/>
      <c r="N562" s="148"/>
      <c r="O562" s="148"/>
      <c r="P562" s="148"/>
    </row>
    <row r="563" spans="1:16" ht="14.25">
      <c r="A563" s="148"/>
      <c r="B563" s="148"/>
      <c r="C563" s="330"/>
      <c r="D563" s="330"/>
      <c r="E563" s="148">
        <f>SUM(E561:E562)</f>
        <v>82.38</v>
      </c>
      <c r="F563" s="148"/>
      <c r="G563" s="148"/>
      <c r="H563" s="333"/>
      <c r="I563" s="148"/>
      <c r="J563" s="148"/>
      <c r="K563" s="148" t="s">
        <v>95</v>
      </c>
      <c r="L563" s="323">
        <f>E561+E562</f>
        <v>82.38</v>
      </c>
      <c r="M563" s="148"/>
      <c r="N563" s="148"/>
      <c r="O563" s="148"/>
      <c r="P563" s="148"/>
    </row>
    <row r="564" spans="1:16" ht="14.25">
      <c r="A564" s="148"/>
      <c r="B564" s="148"/>
      <c r="C564" s="330"/>
      <c r="D564" s="330"/>
      <c r="E564" s="148"/>
      <c r="F564" s="148"/>
      <c r="G564" s="148"/>
      <c r="H564" s="333"/>
      <c r="I564" s="148"/>
      <c r="J564"/>
      <c r="K564" s="148"/>
      <c r="L564" s="148"/>
      <c r="M564" s="148"/>
      <c r="N564" s="148"/>
      <c r="O564" s="148"/>
      <c r="P564" s="148"/>
    </row>
    <row r="565" spans="1:16" ht="66" customHeight="1">
      <c r="A565" s="167" t="s">
        <v>28340</v>
      </c>
      <c r="B565" s="107" t="s">
        <v>27479</v>
      </c>
      <c r="C565" s="591" t="s">
        <v>28172</v>
      </c>
      <c r="D565" s="591"/>
      <c r="E565" s="591"/>
      <c r="F565" s="591"/>
      <c r="G565" s="591"/>
      <c r="H565" s="591"/>
      <c r="I565" s="591"/>
      <c r="J565" s="591"/>
      <c r="K565" s="591"/>
      <c r="L565" s="591"/>
      <c r="M565" s="591"/>
      <c r="N565" s="591"/>
      <c r="O565" s="148" t="s">
        <v>15</v>
      </c>
      <c r="P565" s="148">
        <f>L567</f>
        <v>1211.04</v>
      </c>
    </row>
    <row r="566" spans="1:16" ht="14.25">
      <c r="A566" s="148"/>
      <c r="B566" s="148"/>
      <c r="C566" s="330"/>
      <c r="D566" s="330"/>
      <c r="E566" s="148"/>
      <c r="F566" s="148"/>
      <c r="G566" s="148"/>
      <c r="H566" s="333"/>
      <c r="I566" s="148"/>
      <c r="J566" s="323"/>
      <c r="K566" s="148"/>
      <c r="L566" s="148"/>
      <c r="M566" s="148"/>
      <c r="N566" s="148"/>
      <c r="O566" s="148"/>
      <c r="P566" s="148"/>
    </row>
    <row r="567" spans="1:16" ht="14.25">
      <c r="A567" s="148"/>
      <c r="B567" s="148"/>
      <c r="C567" s="330"/>
      <c r="D567" s="330" t="s">
        <v>27573</v>
      </c>
      <c r="E567" s="148"/>
      <c r="F567" s="148"/>
      <c r="G567" s="148"/>
      <c r="H567" s="333"/>
      <c r="I567" s="148"/>
      <c r="J567"/>
      <c r="K567" s="148" t="s">
        <v>95</v>
      </c>
      <c r="L567" s="148">
        <f>42.05*28.8</f>
        <v>1211.04</v>
      </c>
      <c r="M567" s="148"/>
      <c r="N567" s="148"/>
      <c r="O567" s="148"/>
      <c r="P567" s="148"/>
    </row>
    <row r="568" spans="1:16" ht="14.25">
      <c r="A568" s="148"/>
      <c r="B568" s="148"/>
      <c r="C568" s="330"/>
      <c r="D568" s="330"/>
      <c r="E568" s="148"/>
      <c r="F568" s="148"/>
      <c r="G568" s="148"/>
      <c r="H568" s="333"/>
      <c r="I568" s="148"/>
      <c r="J568" s="323"/>
      <c r="K568" s="148"/>
      <c r="L568" s="148"/>
      <c r="M568" s="148"/>
      <c r="N568" s="148"/>
      <c r="O568" s="148"/>
      <c r="P568" s="148"/>
    </row>
    <row r="569" spans="1:16" ht="31.5" customHeight="1">
      <c r="A569" s="167" t="s">
        <v>28341</v>
      </c>
      <c r="B569" s="107" t="s">
        <v>27480</v>
      </c>
      <c r="C569" s="591" t="s">
        <v>27992</v>
      </c>
      <c r="D569" s="591"/>
      <c r="E569" s="591"/>
      <c r="F569" s="591"/>
      <c r="G569" s="591"/>
      <c r="H569" s="591"/>
      <c r="I569" s="591"/>
      <c r="J569" s="591"/>
      <c r="K569" s="591"/>
      <c r="L569" s="591"/>
      <c r="M569" s="591"/>
      <c r="N569" s="591"/>
      <c r="O569" s="148" t="s">
        <v>9</v>
      </c>
      <c r="P569" s="323">
        <f>L573</f>
        <v>409.75000000000006</v>
      </c>
    </row>
    <row r="570" spans="1:16" ht="14.25">
      <c r="A570" s="148"/>
      <c r="B570" s="148"/>
      <c r="C570" s="591"/>
      <c r="D570" s="591"/>
      <c r="E570" s="591"/>
      <c r="F570" s="591"/>
      <c r="G570" s="591"/>
      <c r="H570" s="591"/>
      <c r="I570" s="591"/>
      <c r="J570" s="591"/>
      <c r="K570" s="591"/>
      <c r="L570" s="591"/>
      <c r="M570" s="591"/>
      <c r="N570" s="591"/>
      <c r="O570" s="148"/>
      <c r="P570" s="148"/>
    </row>
    <row r="571" spans="1:16" ht="14.25">
      <c r="A571" s="148"/>
      <c r="B571" s="148"/>
      <c r="C571" s="330"/>
      <c r="D571" s="330" t="s">
        <v>27574</v>
      </c>
      <c r="E571" s="323">
        <f>5*(14*4)*1.03*1.1</f>
        <v>317.24000000000007</v>
      </c>
      <c r="F571" s="148" t="s">
        <v>27666</v>
      </c>
      <c r="G571" s="148"/>
      <c r="H571" s="333"/>
      <c r="I571" s="148"/>
      <c r="J571" s="148"/>
      <c r="K571" s="148"/>
      <c r="L571" s="148"/>
      <c r="M571" s="148"/>
      <c r="N571" s="148"/>
      <c r="O571" s="148"/>
      <c r="P571" s="148"/>
    </row>
    <row r="572" spans="1:16" ht="14.25">
      <c r="A572" s="148"/>
      <c r="B572" s="148"/>
      <c r="C572" s="330"/>
      <c r="D572" s="330" t="s">
        <v>27574</v>
      </c>
      <c r="E572" s="352">
        <f>2*42.05*1.1</f>
        <v>92.51</v>
      </c>
      <c r="F572" s="148" t="s">
        <v>27667</v>
      </c>
      <c r="G572" s="148"/>
      <c r="H572" s="333"/>
      <c r="I572" s="148"/>
      <c r="J572"/>
      <c r="K572" s="148"/>
      <c r="L572" s="148"/>
      <c r="M572" s="148"/>
      <c r="N572" s="148"/>
      <c r="O572" s="148"/>
      <c r="P572" s="148"/>
    </row>
    <row r="573" spans="1:16" ht="14.25">
      <c r="A573" s="148"/>
      <c r="B573" s="148"/>
      <c r="C573" s="330"/>
      <c r="D573" s="330"/>
      <c r="E573" s="323">
        <f>SUM(E571:E572)</f>
        <v>409.75000000000006</v>
      </c>
      <c r="F573" s="148"/>
      <c r="G573" s="148"/>
      <c r="H573" s="333"/>
      <c r="I573" s="148"/>
      <c r="J573" s="323"/>
      <c r="K573" s="148" t="s">
        <v>95</v>
      </c>
      <c r="L573" s="323">
        <f>E571+E572</f>
        <v>409.75000000000006</v>
      </c>
      <c r="M573" s="148"/>
      <c r="N573" s="148"/>
      <c r="O573" s="148"/>
      <c r="P573" s="148"/>
    </row>
    <row r="574" spans="1:16" ht="14.25">
      <c r="A574" s="148"/>
      <c r="B574" s="148"/>
      <c r="C574" s="330"/>
      <c r="D574" s="330"/>
      <c r="E574" s="148"/>
      <c r="F574" s="148"/>
      <c r="G574" s="148"/>
      <c r="H574" s="333"/>
      <c r="I574" s="148"/>
      <c r="J574" s="329"/>
      <c r="K574" s="148"/>
      <c r="L574" s="148"/>
      <c r="M574" s="148"/>
      <c r="N574" s="148"/>
      <c r="O574" s="148"/>
      <c r="P574" s="148"/>
    </row>
    <row r="575" spans="1:16" ht="31.5" customHeight="1">
      <c r="A575" s="167" t="s">
        <v>28342</v>
      </c>
      <c r="B575" s="107" t="s">
        <v>27505</v>
      </c>
      <c r="C575" s="591" t="s">
        <v>27575</v>
      </c>
      <c r="D575" s="591"/>
      <c r="E575" s="591"/>
      <c r="F575" s="591"/>
      <c r="G575" s="591"/>
      <c r="H575" s="591"/>
      <c r="I575" s="591"/>
      <c r="J575" s="591"/>
      <c r="K575" s="591"/>
      <c r="L575" s="591"/>
      <c r="M575" s="591"/>
      <c r="N575" s="591"/>
      <c r="O575" s="148" t="s">
        <v>9</v>
      </c>
      <c r="P575" s="323">
        <f>L579</f>
        <v>409.75000000000006</v>
      </c>
    </row>
    <row r="576" spans="1:16" ht="14.25">
      <c r="A576" s="148"/>
      <c r="B576" s="148"/>
      <c r="C576" s="330"/>
      <c r="D576" s="330"/>
      <c r="E576" s="148"/>
      <c r="F576" s="148"/>
      <c r="G576" s="148"/>
      <c r="H576" s="333"/>
      <c r="I576" s="148"/>
      <c r="J576" s="323"/>
      <c r="K576" s="148"/>
      <c r="L576" s="148"/>
      <c r="M576" s="148"/>
      <c r="N576" s="148"/>
      <c r="O576" s="148"/>
      <c r="P576" s="148"/>
    </row>
    <row r="577" spans="1:16" ht="14.25">
      <c r="A577" s="148"/>
      <c r="B577" s="148"/>
      <c r="C577" s="330"/>
      <c r="D577" s="330" t="s">
        <v>27574</v>
      </c>
      <c r="E577" s="323">
        <f>5*(14*4)*1.03*1.1</f>
        <v>317.24000000000007</v>
      </c>
      <c r="F577" s="148" t="s">
        <v>27666</v>
      </c>
      <c r="G577" s="148"/>
      <c r="H577" s="333"/>
      <c r="I577" s="148"/>
      <c r="J577" s="323"/>
      <c r="K577" s="148"/>
      <c r="L577" s="148"/>
      <c r="M577" s="148"/>
      <c r="N577" s="148"/>
      <c r="O577" s="148"/>
      <c r="P577" s="148"/>
    </row>
    <row r="578" spans="1:16" ht="14.25">
      <c r="A578" s="148"/>
      <c r="B578" s="148"/>
      <c r="C578" s="330"/>
      <c r="D578" s="330" t="s">
        <v>27574</v>
      </c>
      <c r="E578" s="352">
        <f>2*42.05*1.1</f>
        <v>92.51</v>
      </c>
      <c r="F578" s="148" t="s">
        <v>27667</v>
      </c>
      <c r="G578" s="148"/>
      <c r="H578" s="333"/>
      <c r="I578" s="148"/>
      <c r="J578" s="323"/>
      <c r="K578" s="148"/>
      <c r="L578"/>
      <c r="M578" s="148"/>
      <c r="N578" s="148"/>
      <c r="O578" s="148"/>
      <c r="P578" s="148"/>
    </row>
    <row r="579" spans="1:16" ht="14.25">
      <c r="A579" s="148"/>
      <c r="B579" s="148"/>
      <c r="C579" s="330"/>
      <c r="D579" s="330"/>
      <c r="E579" s="323">
        <f>SUM(E577:E578)</f>
        <v>409.75000000000006</v>
      </c>
      <c r="F579" s="148"/>
      <c r="G579" s="148"/>
      <c r="H579" s="333"/>
      <c r="I579" s="148"/>
      <c r="J579" s="323"/>
      <c r="K579" s="148" t="s">
        <v>95</v>
      </c>
      <c r="L579" s="323">
        <f>E577+E578</f>
        <v>409.75000000000006</v>
      </c>
      <c r="M579" s="148"/>
      <c r="N579" s="148"/>
      <c r="O579" s="148"/>
      <c r="P579" s="148"/>
    </row>
    <row r="580" spans="1:16" ht="14.25">
      <c r="A580" s="148"/>
      <c r="B580" s="148"/>
      <c r="C580" s="330"/>
      <c r="D580" s="330"/>
      <c r="E580" s="148"/>
      <c r="F580" s="148"/>
      <c r="G580" s="148"/>
      <c r="H580" s="333"/>
      <c r="I580" s="148"/>
      <c r="J580"/>
      <c r="K580" s="148"/>
      <c r="L580" s="148"/>
      <c r="M580" s="148"/>
      <c r="N580" s="148"/>
      <c r="O580" s="148"/>
      <c r="P580" s="148"/>
    </row>
    <row r="581" spans="1:16" ht="31.5" customHeight="1">
      <c r="A581" s="178" t="s">
        <v>28343</v>
      </c>
      <c r="B581" s="107" t="s">
        <v>27642</v>
      </c>
      <c r="C581" s="591" t="s">
        <v>27641</v>
      </c>
      <c r="D581" s="591"/>
      <c r="E581" s="591"/>
      <c r="F581" s="591"/>
      <c r="G581" s="591"/>
      <c r="H581" s="591"/>
      <c r="I581" s="591"/>
      <c r="J581" s="591"/>
      <c r="K581" s="591"/>
      <c r="L581" s="591"/>
      <c r="M581" s="591"/>
      <c r="N581" s="591"/>
      <c r="O581" s="148" t="s">
        <v>148</v>
      </c>
      <c r="P581" s="323">
        <f>L583</f>
        <v>14</v>
      </c>
    </row>
    <row r="582" spans="1:16" ht="14.25">
      <c r="A582" s="148"/>
      <c r="B582" s="148"/>
      <c r="C582" s="330"/>
      <c r="D582" s="330"/>
      <c r="E582" s="148"/>
      <c r="F582" s="148"/>
      <c r="G582" s="148"/>
      <c r="H582" s="333"/>
      <c r="I582" s="148"/>
      <c r="J582" s="323"/>
      <c r="K582" s="148"/>
      <c r="L582" s="148"/>
      <c r="M582" s="148"/>
      <c r="N582" s="148"/>
      <c r="O582" s="148"/>
      <c r="P582" s="148"/>
    </row>
    <row r="583" spans="1:16" ht="14.25">
      <c r="A583" s="148"/>
      <c r="B583" s="148"/>
      <c r="C583" s="330"/>
      <c r="D583" s="330" t="s">
        <v>27543</v>
      </c>
      <c r="E583" s="148">
        <v>14</v>
      </c>
      <c r="F583" s="148"/>
      <c r="G583" s="148"/>
      <c r="H583" s="333"/>
      <c r="I583" s="148"/>
      <c r="J583"/>
      <c r="K583" s="148" t="s">
        <v>95</v>
      </c>
      <c r="L583" s="323">
        <f>E583</f>
        <v>14</v>
      </c>
      <c r="M583" s="148"/>
      <c r="N583" s="148"/>
      <c r="O583" s="148"/>
      <c r="P583" s="148"/>
    </row>
    <row r="584" spans="1:16" ht="14.25">
      <c r="A584" s="148"/>
      <c r="B584" s="148"/>
      <c r="C584" s="330"/>
      <c r="D584" s="330"/>
      <c r="E584" s="148"/>
      <c r="F584" s="148"/>
      <c r="G584" s="148"/>
      <c r="H584" s="333"/>
      <c r="I584" s="148"/>
      <c r="J584" s="323"/>
      <c r="K584" s="148"/>
      <c r="L584" s="148"/>
      <c r="M584" s="148"/>
      <c r="N584" s="148"/>
      <c r="O584" s="148"/>
      <c r="P584" s="148"/>
    </row>
    <row r="585" spans="1:16" ht="31.5" customHeight="1">
      <c r="A585" s="178" t="s">
        <v>28344</v>
      </c>
      <c r="B585" s="107" t="s">
        <v>27638</v>
      </c>
      <c r="C585" s="591" t="s">
        <v>27639</v>
      </c>
      <c r="D585" s="591"/>
      <c r="E585" s="591"/>
      <c r="F585" s="591"/>
      <c r="G585" s="591"/>
      <c r="H585" s="591"/>
      <c r="I585" s="591"/>
      <c r="J585" s="591"/>
      <c r="K585" s="591"/>
      <c r="L585" s="591"/>
      <c r="M585" s="591"/>
      <c r="N585" s="591"/>
      <c r="O585" s="148" t="s">
        <v>148</v>
      </c>
      <c r="P585" s="323">
        <f>L587</f>
        <v>14</v>
      </c>
    </row>
    <row r="586" spans="1:16" ht="14.25">
      <c r="A586" s="148"/>
      <c r="B586" s="148"/>
      <c r="C586" s="330"/>
      <c r="D586" s="330"/>
      <c r="E586" s="148"/>
      <c r="F586" s="148"/>
      <c r="G586" s="148"/>
      <c r="H586" s="333"/>
      <c r="I586" s="148"/>
      <c r="J586" s="323"/>
      <c r="K586" s="148"/>
      <c r="L586" s="148"/>
      <c r="M586" s="148"/>
      <c r="N586" s="148"/>
      <c r="O586" s="148"/>
      <c r="P586" s="148"/>
    </row>
    <row r="587" spans="1:16" ht="14.25">
      <c r="A587" s="148"/>
      <c r="B587" s="148"/>
      <c r="C587" s="330"/>
      <c r="D587" s="330" t="s">
        <v>27543</v>
      </c>
      <c r="E587" s="148">
        <v>14</v>
      </c>
      <c r="F587" s="148"/>
      <c r="G587" s="148"/>
      <c r="H587" s="333"/>
      <c r="I587" s="148"/>
      <c r="J587"/>
      <c r="K587" s="148" t="s">
        <v>95</v>
      </c>
      <c r="L587" s="323">
        <f>E586:E587</f>
        <v>14</v>
      </c>
      <c r="M587" s="148"/>
      <c r="N587" s="148"/>
      <c r="O587" s="148"/>
      <c r="P587" s="148"/>
    </row>
    <row r="588" spans="1:16" ht="14.25">
      <c r="A588" s="148"/>
      <c r="B588" s="148"/>
      <c r="C588" s="330"/>
      <c r="D588" s="330"/>
      <c r="E588" s="148"/>
      <c r="F588" s="148"/>
      <c r="G588" s="148"/>
      <c r="H588" s="333"/>
      <c r="I588" s="148"/>
      <c r="J588" s="323"/>
      <c r="K588" s="148"/>
      <c r="L588" s="148"/>
      <c r="M588" s="148"/>
      <c r="N588" s="148"/>
      <c r="O588" s="148"/>
      <c r="P588" s="148"/>
    </row>
    <row r="589" spans="1:16" ht="40.5" customHeight="1">
      <c r="A589" s="178" t="s">
        <v>28345</v>
      </c>
      <c r="B589" s="107" t="s">
        <v>25074</v>
      </c>
      <c r="C589" s="591" t="s">
        <v>27640</v>
      </c>
      <c r="D589" s="591"/>
      <c r="E589" s="591"/>
      <c r="F589" s="591"/>
      <c r="G589" s="591"/>
      <c r="H589" s="591"/>
      <c r="I589" s="591"/>
      <c r="J589" s="591"/>
      <c r="K589" s="591"/>
      <c r="L589" s="591"/>
      <c r="M589" s="591"/>
      <c r="N589" s="591"/>
      <c r="O589" s="148" t="s">
        <v>148</v>
      </c>
      <c r="P589" s="323">
        <f>L591</f>
        <v>14</v>
      </c>
    </row>
    <row r="590" spans="1:16" ht="14.25">
      <c r="A590" s="148"/>
      <c r="B590" s="148"/>
      <c r="C590" s="330"/>
      <c r="D590" s="330"/>
      <c r="E590" s="148"/>
      <c r="F590" s="148"/>
      <c r="G590" s="148"/>
      <c r="H590" s="333"/>
      <c r="I590" s="148"/>
      <c r="J590" s="323"/>
      <c r="K590" s="148"/>
      <c r="L590" s="148"/>
      <c r="M590" s="148"/>
      <c r="N590" s="148"/>
      <c r="O590" s="148"/>
      <c r="P590" s="148"/>
    </row>
    <row r="591" spans="1:16" ht="14.25">
      <c r="A591" s="148"/>
      <c r="B591" s="148"/>
      <c r="C591" s="330"/>
      <c r="D591" s="330" t="s">
        <v>27543</v>
      </c>
      <c r="E591" s="148">
        <v>14</v>
      </c>
      <c r="F591" s="148"/>
      <c r="G591" s="148"/>
      <c r="H591" s="333"/>
      <c r="I591" s="148"/>
      <c r="J591"/>
      <c r="K591" s="148" t="s">
        <v>95</v>
      </c>
      <c r="L591" s="323">
        <f>E591</f>
        <v>14</v>
      </c>
      <c r="M591" s="148"/>
      <c r="N591" s="148"/>
      <c r="O591" s="148"/>
      <c r="P591" s="148"/>
    </row>
    <row r="592" spans="1:16" ht="14.25">
      <c r="A592" s="148"/>
      <c r="B592" s="148"/>
      <c r="C592" s="330"/>
      <c r="D592" s="330"/>
      <c r="E592" s="148"/>
      <c r="F592" s="148"/>
      <c r="G592" s="148"/>
      <c r="H592" s="333"/>
      <c r="I592" s="148"/>
      <c r="J592" s="323"/>
      <c r="K592" s="148"/>
      <c r="L592" s="148"/>
      <c r="M592" s="148"/>
      <c r="N592" s="148"/>
      <c r="O592" s="148"/>
      <c r="P592" s="148"/>
    </row>
    <row r="593" spans="1:16" ht="31.5" customHeight="1">
      <c r="A593" s="178" t="s">
        <v>28346</v>
      </c>
      <c r="B593" s="107" t="s">
        <v>27643</v>
      </c>
      <c r="C593" s="591" t="s">
        <v>27644</v>
      </c>
      <c r="D593" s="591"/>
      <c r="E593" s="591"/>
      <c r="F593" s="591"/>
      <c r="G593" s="591"/>
      <c r="H593" s="591"/>
      <c r="I593" s="591"/>
      <c r="J593" s="591"/>
      <c r="K593" s="591"/>
      <c r="L593" s="591"/>
      <c r="M593" s="591"/>
      <c r="N593" s="591"/>
      <c r="O593" s="148" t="s">
        <v>148</v>
      </c>
      <c r="P593" s="323">
        <f>L595</f>
        <v>14</v>
      </c>
    </row>
    <row r="594" spans="1:16" ht="14.25">
      <c r="A594" s="148"/>
      <c r="B594" s="148"/>
      <c r="C594" s="330"/>
      <c r="D594" s="330"/>
      <c r="E594" s="148"/>
      <c r="F594" s="148"/>
      <c r="G594" s="148"/>
      <c r="H594" s="333"/>
      <c r="I594" s="148"/>
      <c r="J594" s="323"/>
      <c r="K594" s="148"/>
      <c r="L594" s="148"/>
      <c r="M594" s="148"/>
      <c r="N594" s="148"/>
      <c r="O594" s="148"/>
      <c r="P594" s="148"/>
    </row>
    <row r="595" spans="1:16" ht="14.25">
      <c r="A595" s="148"/>
      <c r="B595" s="148"/>
      <c r="C595" s="330"/>
      <c r="D595" s="330" t="s">
        <v>27543</v>
      </c>
      <c r="E595" s="148">
        <v>14</v>
      </c>
      <c r="F595" s="148"/>
      <c r="G595" s="148"/>
      <c r="H595" s="333"/>
      <c r="I595" s="148"/>
      <c r="J595"/>
      <c r="K595" s="148" t="s">
        <v>95</v>
      </c>
      <c r="L595" s="323">
        <f>E595</f>
        <v>14</v>
      </c>
      <c r="M595" s="148"/>
      <c r="N595" s="148"/>
      <c r="O595" s="148"/>
      <c r="P595" s="148"/>
    </row>
    <row r="596" spans="1:16" ht="14.25">
      <c r="A596" s="148"/>
      <c r="B596" s="148"/>
      <c r="C596" s="330"/>
      <c r="D596" s="330"/>
      <c r="E596" s="148"/>
      <c r="F596" s="148"/>
      <c r="G596" s="148"/>
      <c r="H596" s="333"/>
      <c r="I596" s="148"/>
      <c r="J596" s="323"/>
      <c r="K596" s="148"/>
      <c r="L596" s="148"/>
      <c r="M596" s="148"/>
      <c r="N596" s="148"/>
      <c r="O596" s="148"/>
      <c r="P596" s="148"/>
    </row>
    <row r="597" spans="1:16" ht="31.5" customHeight="1">
      <c r="A597" s="178" t="s">
        <v>28347</v>
      </c>
      <c r="B597" s="107" t="s">
        <v>27645</v>
      </c>
      <c r="C597" s="591" t="s">
        <v>27646</v>
      </c>
      <c r="D597" s="591"/>
      <c r="E597" s="591"/>
      <c r="F597" s="591"/>
      <c r="G597" s="591"/>
      <c r="H597" s="591"/>
      <c r="I597" s="591"/>
      <c r="J597" s="591"/>
      <c r="K597" s="591"/>
      <c r="L597" s="591"/>
      <c r="M597" s="591"/>
      <c r="N597" s="591"/>
      <c r="O597" s="341" t="s">
        <v>148</v>
      </c>
      <c r="P597" s="323">
        <f>L599</f>
        <v>14</v>
      </c>
    </row>
    <row r="598" spans="1:16" ht="14.25">
      <c r="A598" s="148"/>
      <c r="B598" s="148"/>
      <c r="C598" s="330"/>
      <c r="D598" s="330"/>
      <c r="E598" s="148"/>
      <c r="F598" s="148"/>
      <c r="G598" s="148"/>
      <c r="H598" s="333"/>
      <c r="I598" s="148"/>
      <c r="J598" s="323"/>
      <c r="K598" s="148"/>
      <c r="L598" s="148"/>
      <c r="M598" s="148"/>
      <c r="N598" s="148"/>
      <c r="O598" s="148"/>
      <c r="P598" s="148"/>
    </row>
    <row r="599" spans="1:16" ht="14.25">
      <c r="A599" s="148"/>
      <c r="B599" s="148"/>
      <c r="C599" s="330"/>
      <c r="D599" s="330" t="s">
        <v>27543</v>
      </c>
      <c r="E599" s="148">
        <v>14</v>
      </c>
      <c r="F599" s="148"/>
      <c r="G599" s="148"/>
      <c r="H599" s="333"/>
      <c r="I599" s="148"/>
      <c r="J599"/>
      <c r="K599" s="148" t="s">
        <v>95</v>
      </c>
      <c r="L599" s="323">
        <f>E599</f>
        <v>14</v>
      </c>
      <c r="M599" s="148"/>
      <c r="N599" s="148"/>
      <c r="O599" s="148"/>
      <c r="P599" s="148"/>
    </row>
    <row r="600" spans="1:16" ht="14.25">
      <c r="A600" s="148"/>
      <c r="B600" s="148"/>
      <c r="C600" s="330"/>
      <c r="D600" s="330"/>
      <c r="E600" s="148"/>
      <c r="F600" s="148"/>
      <c r="G600" s="148"/>
      <c r="H600" s="333"/>
      <c r="I600" s="148"/>
      <c r="J600" s="323"/>
      <c r="K600" s="148"/>
      <c r="L600" s="148"/>
      <c r="M600" s="148"/>
      <c r="N600" s="148"/>
      <c r="O600" s="148"/>
      <c r="P600" s="148"/>
    </row>
    <row r="601" spans="1:16" ht="31.5" customHeight="1">
      <c r="A601" s="167" t="s">
        <v>28348</v>
      </c>
      <c r="B601" s="148" t="s">
        <v>27482</v>
      </c>
      <c r="C601" s="591" t="s">
        <v>27483</v>
      </c>
      <c r="D601" s="591"/>
      <c r="E601" s="591"/>
      <c r="F601" s="591"/>
      <c r="G601" s="591"/>
      <c r="H601" s="591"/>
      <c r="I601" s="591"/>
      <c r="J601" s="591"/>
      <c r="K601" s="591"/>
      <c r="L601" s="591"/>
      <c r="M601" s="591"/>
      <c r="N601" s="591"/>
      <c r="O601" s="148" t="s">
        <v>15</v>
      </c>
      <c r="P601" s="323">
        <f>L605</f>
        <v>1229.5999999999999</v>
      </c>
    </row>
    <row r="602" spans="1:16" ht="14.25">
      <c r="A602" s="148"/>
      <c r="B602" s="148"/>
      <c r="C602" s="326"/>
      <c r="D602" s="326"/>
      <c r="E602" s="326"/>
      <c r="F602" s="326"/>
      <c r="G602" s="326"/>
      <c r="H602" s="326"/>
      <c r="I602" s="326"/>
      <c r="J602" s="148"/>
      <c r="K602" s="148"/>
      <c r="L602" s="148"/>
      <c r="M602" s="148"/>
      <c r="N602" s="148"/>
      <c r="O602" s="148"/>
      <c r="P602" s="148"/>
    </row>
    <row r="603" spans="1:16" ht="14.25">
      <c r="A603" s="148"/>
      <c r="B603" s="148"/>
      <c r="C603" s="326"/>
      <c r="D603" s="326" t="s">
        <v>27991</v>
      </c>
      <c r="E603" s="326"/>
      <c r="F603" s="323">
        <f>(42.05+42.05+28.8+28.8)*4*2</f>
        <v>1133.5999999999999</v>
      </c>
      <c r="G603" s="326"/>
      <c r="H603" s="326"/>
      <c r="I603" s="326"/>
      <c r="J603" s="323"/>
      <c r="K603" s="148"/>
      <c r="L603" s="148"/>
      <c r="M603" s="148"/>
      <c r="N603" s="148"/>
      <c r="O603" s="148"/>
      <c r="P603" s="148"/>
    </row>
    <row r="604" spans="1:16" ht="14.25">
      <c r="A604" s="148"/>
      <c r="B604" s="148"/>
      <c r="C604" s="326"/>
      <c r="D604" s="326" t="s">
        <v>27577</v>
      </c>
      <c r="E604" s="326"/>
      <c r="F604" s="352">
        <f>H609*2</f>
        <v>96</v>
      </c>
      <c r="G604" s="326"/>
      <c r="H604" s="326"/>
      <c r="I604" s="326"/>
      <c r="J604" s="323"/>
      <c r="K604" s="148"/>
      <c r="L604" s="148"/>
      <c r="M604" s="148"/>
      <c r="N604" s="148"/>
      <c r="O604" s="148"/>
      <c r="P604" s="148"/>
    </row>
    <row r="605" spans="1:16" ht="14.25">
      <c r="A605" s="148"/>
      <c r="B605" s="148"/>
      <c r="C605" s="326"/>
      <c r="D605" s="326"/>
      <c r="E605" s="326"/>
      <c r="F605" s="323">
        <f>SUM(F603:F604)</f>
        <v>1229.5999999999999</v>
      </c>
      <c r="G605" s="326"/>
      <c r="H605" s="326"/>
      <c r="I605" s="326"/>
      <c r="J605" s="323"/>
      <c r="K605" s="148" t="s">
        <v>95</v>
      </c>
      <c r="L605" s="323">
        <f>F605</f>
        <v>1229.5999999999999</v>
      </c>
      <c r="M605" s="148"/>
      <c r="N605" s="148"/>
      <c r="O605" s="148"/>
      <c r="P605" s="148"/>
    </row>
    <row r="606" spans="1:16" ht="14.25">
      <c r="A606" s="148"/>
      <c r="B606" s="148"/>
      <c r="C606" s="326"/>
      <c r="D606" s="326"/>
      <c r="E606" s="326"/>
      <c r="F606" s="326"/>
      <c r="G606" s="326"/>
      <c r="H606" s="326"/>
      <c r="I606" s="326"/>
      <c r="J606" s="148"/>
      <c r="K606" s="148"/>
      <c r="L606" s="148"/>
      <c r="M606" s="148"/>
      <c r="N606" s="148"/>
      <c r="O606" s="148"/>
      <c r="P606" s="148"/>
    </row>
    <row r="607" spans="1:16" ht="48" customHeight="1">
      <c r="A607" s="167" t="s">
        <v>28349</v>
      </c>
      <c r="B607" s="148" t="s">
        <v>28111</v>
      </c>
      <c r="C607" s="591" t="s">
        <v>27576</v>
      </c>
      <c r="D607" s="591"/>
      <c r="E607" s="591"/>
      <c r="F607" s="591"/>
      <c r="G607" s="591"/>
      <c r="H607" s="591"/>
      <c r="I607" s="591"/>
      <c r="J607" s="591"/>
      <c r="K607" s="591"/>
      <c r="L607" s="591"/>
      <c r="M607" s="591"/>
      <c r="N607" s="591"/>
      <c r="O607" s="148" t="s">
        <v>15</v>
      </c>
      <c r="P607" s="323">
        <f>H611</f>
        <v>236.8</v>
      </c>
    </row>
    <row r="608" spans="1:16" ht="14.25">
      <c r="A608" s="148"/>
      <c r="B608" s="148"/>
      <c r="C608" s="326"/>
      <c r="D608" s="326"/>
      <c r="E608" s="326"/>
      <c r="F608" s="326"/>
      <c r="G608" s="326"/>
      <c r="H608" s="326"/>
      <c r="I608" s="326"/>
      <c r="J608" s="148"/>
      <c r="K608" s="148"/>
      <c r="L608" s="148"/>
      <c r="M608" s="148"/>
      <c r="N608" s="148"/>
      <c r="O608" s="148"/>
      <c r="P608" s="148"/>
    </row>
    <row r="609" spans="1:16" ht="14.25">
      <c r="A609" s="148"/>
      <c r="B609" s="148"/>
      <c r="C609" s="326"/>
      <c r="D609" s="326" t="s">
        <v>27577</v>
      </c>
      <c r="E609" s="326"/>
      <c r="F609" s="323" t="s">
        <v>28137</v>
      </c>
      <c r="G609" s="148" t="s">
        <v>95</v>
      </c>
      <c r="H609" s="323">
        <f>4*(3+3)*2</f>
        <v>48</v>
      </c>
      <c r="I609" s="326"/>
      <c r="J609" s="323"/>
      <c r="K609" s="148"/>
      <c r="L609" s="148"/>
      <c r="M609" s="148"/>
      <c r="N609" s="148"/>
      <c r="O609" s="148"/>
      <c r="P609" s="148"/>
    </row>
    <row r="610" spans="1:16" ht="14.25">
      <c r="A610" s="148"/>
      <c r="B610" s="148"/>
      <c r="C610" s="326"/>
      <c r="D610" s="326" t="s">
        <v>28136</v>
      </c>
      <c r="E610" s="326"/>
      <c r="F610" s="323" t="s">
        <v>28138</v>
      </c>
      <c r="G610" s="148" t="s">
        <v>95</v>
      </c>
      <c r="H610" s="352">
        <f>47.2*4</f>
        <v>188.8</v>
      </c>
      <c r="I610" s="326"/>
      <c r="J610" s="323"/>
      <c r="K610" s="148"/>
      <c r="L610" s="148"/>
      <c r="M610" s="148"/>
      <c r="N610" s="148"/>
      <c r="O610" s="148"/>
      <c r="P610" s="148"/>
    </row>
    <row r="611" spans="1:16" ht="14.25">
      <c r="A611" s="148"/>
      <c r="B611" s="148"/>
      <c r="C611" s="326"/>
      <c r="D611" s="326"/>
      <c r="E611" s="326"/>
      <c r="F611" s="323"/>
      <c r="G611" s="148"/>
      <c r="H611" s="323">
        <f>SUM(H609:H610)</f>
        <v>236.8</v>
      </c>
      <c r="I611" s="326"/>
      <c r="J611" s="323"/>
      <c r="K611" s="148"/>
      <c r="L611" s="148"/>
      <c r="M611" s="148"/>
      <c r="N611" s="148"/>
      <c r="O611" s="148"/>
      <c r="P611" s="148"/>
    </row>
    <row r="612" spans="1:16" ht="14.25">
      <c r="A612" s="148"/>
      <c r="B612" s="148"/>
      <c r="C612" s="326"/>
      <c r="D612" s="326"/>
      <c r="E612" s="326"/>
      <c r="F612" s="148"/>
      <c r="G612" s="326"/>
      <c r="H612" s="326"/>
      <c r="I612" s="326"/>
      <c r="J612" s="148"/>
      <c r="K612" s="148"/>
      <c r="L612" s="148"/>
      <c r="M612" s="148"/>
      <c r="N612" s="148"/>
      <c r="O612" s="148"/>
      <c r="P612" s="148"/>
    </row>
    <row r="613" spans="1:16" ht="14.25">
      <c r="A613" s="167" t="s">
        <v>28350</v>
      </c>
      <c r="B613" s="107" t="s">
        <v>27676</v>
      </c>
      <c r="C613" s="589" t="s">
        <v>27678</v>
      </c>
      <c r="D613" s="589"/>
      <c r="E613" s="589"/>
      <c r="F613" s="589"/>
      <c r="G613" s="589"/>
      <c r="H613" s="589"/>
      <c r="I613" s="589"/>
      <c r="J613" s="589"/>
      <c r="K613" s="589"/>
      <c r="L613" s="589"/>
      <c r="M613" s="589"/>
      <c r="N613" s="589"/>
      <c r="O613" s="148" t="s">
        <v>36</v>
      </c>
      <c r="P613" s="323">
        <f>L615</f>
        <v>21.204000000000001</v>
      </c>
    </row>
    <row r="614" spans="1:16" ht="14.25">
      <c r="A614" s="148"/>
      <c r="B614" s="148"/>
      <c r="C614" s="326"/>
      <c r="D614" s="326"/>
      <c r="E614" s="326"/>
      <c r="F614" s="148"/>
      <c r="G614" s="326"/>
      <c r="H614" s="326"/>
      <c r="I614" s="326"/>
      <c r="J614" s="148"/>
      <c r="K614" s="148"/>
      <c r="L614" s="148"/>
      <c r="M614" s="148"/>
      <c r="N614" s="148"/>
      <c r="O614" s="148"/>
      <c r="P614" s="148"/>
    </row>
    <row r="615" spans="1:16" ht="28.5">
      <c r="A615" s="148"/>
      <c r="B615" s="148"/>
      <c r="C615" s="326"/>
      <c r="D615" s="353" t="s">
        <v>27703</v>
      </c>
      <c r="E615" s="326"/>
      <c r="F615" s="148" t="s">
        <v>27679</v>
      </c>
      <c r="G615" s="326"/>
      <c r="H615" s="326"/>
      <c r="I615" s="326"/>
      <c r="J615"/>
      <c r="K615" s="148" t="s">
        <v>95</v>
      </c>
      <c r="L615" s="323">
        <f>53.01*2*0.2</f>
        <v>21.204000000000001</v>
      </c>
      <c r="M615" s="148"/>
      <c r="N615" s="148"/>
      <c r="O615" s="148"/>
      <c r="P615" s="148"/>
    </row>
    <row r="616" spans="1:16" ht="14.25">
      <c r="A616" s="148"/>
      <c r="B616" s="148"/>
      <c r="C616" s="326"/>
      <c r="D616" s="326"/>
      <c r="E616" s="326"/>
      <c r="F616" s="148"/>
      <c r="G616" s="326"/>
      <c r="H616" s="326"/>
      <c r="I616" s="326"/>
      <c r="J616" s="148"/>
      <c r="K616" s="148"/>
      <c r="L616" s="148"/>
      <c r="M616" s="148"/>
      <c r="N616" s="148"/>
      <c r="O616" s="148"/>
      <c r="P616" s="148"/>
    </row>
    <row r="617" spans="1:16" ht="14.25">
      <c r="A617" s="167" t="s">
        <v>28351</v>
      </c>
      <c r="B617" s="148" t="s">
        <v>27677</v>
      </c>
      <c r="C617" s="589" t="s">
        <v>27680</v>
      </c>
      <c r="D617" s="589"/>
      <c r="E617" s="589"/>
      <c r="F617" s="589"/>
      <c r="G617" s="589"/>
      <c r="H617" s="589"/>
      <c r="I617" s="589"/>
      <c r="J617" s="589"/>
      <c r="K617" s="589"/>
      <c r="L617" s="589"/>
      <c r="M617" s="589"/>
      <c r="N617" s="589"/>
      <c r="O617" s="148" t="s">
        <v>36</v>
      </c>
      <c r="P617" s="323">
        <f>L619</f>
        <v>21.204000000000001</v>
      </c>
    </row>
    <row r="618" spans="1:16" ht="14.25">
      <c r="A618" s="148"/>
      <c r="B618" s="148"/>
      <c r="C618" s="326"/>
      <c r="D618" s="326"/>
      <c r="E618" s="326"/>
      <c r="F618" s="148"/>
      <c r="G618" s="326"/>
      <c r="H618" s="326"/>
      <c r="I618" s="326"/>
      <c r="J618" s="148"/>
      <c r="K618" s="148"/>
      <c r="L618" s="148"/>
      <c r="M618" s="148"/>
      <c r="N618" s="148"/>
      <c r="O618" s="148"/>
      <c r="P618" s="148"/>
    </row>
    <row r="619" spans="1:16" ht="28.5">
      <c r="A619" s="148"/>
      <c r="B619" s="148"/>
      <c r="C619" s="326"/>
      <c r="D619" s="353" t="s">
        <v>27704</v>
      </c>
      <c r="E619" s="326"/>
      <c r="F619" s="148" t="s">
        <v>27679</v>
      </c>
      <c r="G619" s="326"/>
      <c r="H619" s="326"/>
      <c r="I619" s="326"/>
      <c r="J619"/>
      <c r="K619" s="148" t="s">
        <v>95</v>
      </c>
      <c r="L619" s="323">
        <f>L615</f>
        <v>21.204000000000001</v>
      </c>
      <c r="M619" s="148"/>
      <c r="N619" s="148"/>
      <c r="O619" s="148"/>
      <c r="P619" s="148"/>
    </row>
    <row r="620" spans="1:16" ht="14.25">
      <c r="A620" s="148"/>
      <c r="B620" s="148"/>
      <c r="C620" s="326"/>
      <c r="D620" s="326"/>
      <c r="E620" s="326"/>
      <c r="F620" s="148"/>
      <c r="G620" s="326"/>
      <c r="H620" s="326"/>
      <c r="I620" s="326"/>
      <c r="J620" s="148"/>
      <c r="K620" s="148"/>
      <c r="L620" s="148"/>
      <c r="M620" s="148"/>
      <c r="N620" s="148"/>
      <c r="O620" s="148"/>
      <c r="P620" s="148"/>
    </row>
    <row r="621" spans="1:16" ht="34.5" customHeight="1">
      <c r="A621" s="167" t="s">
        <v>28352</v>
      </c>
      <c r="B621" s="107" t="s">
        <v>38</v>
      </c>
      <c r="C621" s="591" t="s">
        <v>70</v>
      </c>
      <c r="D621" s="591"/>
      <c r="E621" s="591"/>
      <c r="F621" s="591"/>
      <c r="G621" s="591"/>
      <c r="H621" s="591"/>
      <c r="I621" s="591"/>
      <c r="J621" s="591"/>
      <c r="K621" s="591"/>
      <c r="L621" s="591"/>
      <c r="M621" s="591"/>
      <c r="N621" s="591"/>
      <c r="O621" s="148" t="s">
        <v>148</v>
      </c>
      <c r="P621" s="323">
        <f>L623</f>
        <v>5</v>
      </c>
    </row>
    <row r="622" spans="1:16" ht="14.25">
      <c r="A622" s="148"/>
      <c r="B622" s="148"/>
      <c r="C622" s="326"/>
      <c r="D622" s="326"/>
      <c r="E622" s="326"/>
      <c r="F622" s="148"/>
      <c r="G622" s="326"/>
      <c r="H622" s="326"/>
      <c r="I622" s="326"/>
      <c r="J622" s="148"/>
      <c r="K622" s="148"/>
      <c r="L622" s="148"/>
      <c r="M622" s="148"/>
      <c r="N622" s="148"/>
      <c r="O622" s="148"/>
      <c r="P622" s="148"/>
    </row>
    <row r="623" spans="1:16" ht="28.5">
      <c r="A623" s="148"/>
      <c r="B623" s="148"/>
      <c r="C623" s="326"/>
      <c r="D623" s="353" t="s">
        <v>27703</v>
      </c>
      <c r="E623" s="326"/>
      <c r="F623" s="148" t="s">
        <v>27679</v>
      </c>
      <c r="G623" s="326"/>
      <c r="H623" s="323">
        <f>L619</f>
        <v>21.204000000000001</v>
      </c>
      <c r="I623" s="148" t="s">
        <v>27681</v>
      </c>
      <c r="J623"/>
      <c r="K623" s="148" t="s">
        <v>95</v>
      </c>
      <c r="L623" s="323">
        <f>ROUNDUP(H623/5,0)</f>
        <v>5</v>
      </c>
      <c r="M623" s="148"/>
      <c r="N623" s="148"/>
      <c r="O623" s="148"/>
      <c r="P623" s="148"/>
    </row>
    <row r="624" spans="1:16" ht="14.25">
      <c r="A624" s="148"/>
      <c r="B624" s="148"/>
      <c r="C624" s="326"/>
      <c r="D624" s="326"/>
      <c r="E624" s="326"/>
      <c r="F624" s="326"/>
      <c r="G624" s="326"/>
      <c r="H624" s="326"/>
      <c r="I624" s="326"/>
      <c r="J624" s="148"/>
      <c r="K624" s="148"/>
      <c r="L624" s="148"/>
      <c r="M624" s="148"/>
      <c r="N624" s="148"/>
      <c r="O624" s="148"/>
      <c r="P624" s="148"/>
    </row>
    <row r="625" spans="1:16" ht="31.5" customHeight="1">
      <c r="A625" s="167" t="s">
        <v>28353</v>
      </c>
      <c r="B625" s="107" t="s">
        <v>27578</v>
      </c>
      <c r="C625" s="591" t="s">
        <v>27672</v>
      </c>
      <c r="D625" s="591"/>
      <c r="E625" s="591"/>
      <c r="F625" s="591"/>
      <c r="G625" s="591"/>
      <c r="H625" s="591"/>
      <c r="I625" s="591"/>
      <c r="J625" s="591"/>
      <c r="K625" s="591"/>
      <c r="L625" s="591"/>
      <c r="M625" s="591"/>
      <c r="N625" s="591"/>
      <c r="O625" s="148" t="s">
        <v>15</v>
      </c>
      <c r="P625" s="148">
        <f>L627</f>
        <v>159.03000000000003</v>
      </c>
    </row>
    <row r="626" spans="1:16" ht="14.25">
      <c r="A626" s="148"/>
      <c r="B626" s="148"/>
      <c r="C626" s="326"/>
      <c r="D626" s="326"/>
      <c r="E626" s="326"/>
      <c r="F626" s="326"/>
      <c r="G626" s="326"/>
      <c r="H626" s="326"/>
      <c r="I626" s="326"/>
      <c r="J626" s="148"/>
      <c r="K626" s="148"/>
      <c r="L626" s="148"/>
      <c r="M626" s="148"/>
      <c r="N626" s="148"/>
      <c r="O626" s="148"/>
      <c r="P626" s="148"/>
    </row>
    <row r="627" spans="1:16" ht="14.25">
      <c r="A627" s="148"/>
      <c r="B627" s="148"/>
      <c r="C627" s="326"/>
      <c r="D627" s="148" t="s">
        <v>27670</v>
      </c>
      <c r="E627" s="339" t="s">
        <v>95</v>
      </c>
      <c r="F627" s="148">
        <f>(11.25+3.5+4.14+25.71+8.41)*3</f>
        <v>159.03000000000003</v>
      </c>
      <c r="G627" s="326"/>
      <c r="H627" s="326"/>
      <c r="I627" s="326"/>
      <c r="J627"/>
      <c r="K627" s="148" t="s">
        <v>95</v>
      </c>
      <c r="L627" s="148">
        <f>F627</f>
        <v>159.03000000000003</v>
      </c>
      <c r="M627" s="148"/>
      <c r="N627" s="148"/>
      <c r="O627" s="148"/>
      <c r="P627" s="148"/>
    </row>
    <row r="628" spans="1:16" ht="14.25">
      <c r="A628" s="148"/>
      <c r="B628" s="148"/>
      <c r="C628" s="326"/>
      <c r="D628" s="326"/>
      <c r="E628" s="326"/>
      <c r="F628" s="326"/>
      <c r="G628" s="326"/>
      <c r="H628" s="326"/>
      <c r="I628" s="326"/>
      <c r="J628" s="148"/>
      <c r="K628" s="148"/>
      <c r="L628" s="148"/>
      <c r="M628" s="148"/>
      <c r="N628" s="148"/>
      <c r="O628" s="148"/>
      <c r="P628" s="148"/>
    </row>
    <row r="629" spans="1:16" ht="31.5" customHeight="1">
      <c r="A629" s="167" t="s">
        <v>28354</v>
      </c>
      <c r="B629" s="148" t="s">
        <v>27579</v>
      </c>
      <c r="C629" s="591" t="s">
        <v>27580</v>
      </c>
      <c r="D629" s="591"/>
      <c r="E629" s="591"/>
      <c r="F629" s="591"/>
      <c r="G629" s="591"/>
      <c r="H629" s="591"/>
      <c r="I629" s="591"/>
      <c r="J629" s="591"/>
      <c r="K629" s="591"/>
      <c r="L629" s="591"/>
      <c r="M629" s="591"/>
      <c r="N629" s="591"/>
      <c r="O629" s="148" t="s">
        <v>15</v>
      </c>
      <c r="P629" s="148">
        <f>L632</f>
        <v>558.06000000000006</v>
      </c>
    </row>
    <row r="630" spans="1:16" ht="14.25">
      <c r="A630" s="148"/>
      <c r="B630" s="148"/>
      <c r="C630" s="326"/>
      <c r="D630" s="326"/>
      <c r="E630" s="326"/>
      <c r="F630" s="326"/>
      <c r="G630" s="326"/>
      <c r="H630" s="326"/>
      <c r="I630" s="326"/>
      <c r="J630" s="148"/>
      <c r="K630" s="148"/>
      <c r="L630" s="148"/>
      <c r="M630" s="148"/>
      <c r="N630" s="148"/>
      <c r="O630" s="148"/>
      <c r="P630" s="148"/>
    </row>
    <row r="631" spans="1:16" ht="14.25">
      <c r="A631" s="148"/>
      <c r="B631" s="148"/>
      <c r="C631" s="326" t="s">
        <v>28244</v>
      </c>
      <c r="D631" s="148" t="s">
        <v>28139</v>
      </c>
      <c r="E631" s="339" t="s">
        <v>95</v>
      </c>
      <c r="F631" s="148">
        <f>F627*2</f>
        <v>318.06000000000006</v>
      </c>
      <c r="G631" s="326"/>
      <c r="H631" s="326"/>
      <c r="I631" s="326"/>
      <c r="J631"/>
      <c r="K631"/>
      <c r="L631"/>
      <c r="M631" s="148"/>
      <c r="N631" s="148"/>
      <c r="O631" s="148"/>
      <c r="P631" s="148"/>
    </row>
    <row r="632" spans="1:16" ht="14.25">
      <c r="A632" s="148"/>
      <c r="B632" s="148"/>
      <c r="C632" s="326" t="s">
        <v>28245</v>
      </c>
      <c r="D632" s="148" t="s">
        <v>28246</v>
      </c>
      <c r="E632" s="339" t="s">
        <v>95</v>
      </c>
      <c r="F632" s="148">
        <f>60*4</f>
        <v>240</v>
      </c>
      <c r="G632" s="326"/>
      <c r="H632" s="326"/>
      <c r="I632" s="326"/>
      <c r="J632"/>
      <c r="K632" s="148" t="s">
        <v>95</v>
      </c>
      <c r="L632" s="148">
        <f>SUM(F631:F632)</f>
        <v>558.06000000000006</v>
      </c>
      <c r="M632" s="148"/>
      <c r="N632" s="148"/>
      <c r="O632" s="148"/>
      <c r="P632" s="148"/>
    </row>
    <row r="633" spans="1:16" ht="14.25">
      <c r="A633" s="148"/>
      <c r="B633" s="148"/>
      <c r="C633" s="326"/>
      <c r="D633" s="326"/>
      <c r="E633" s="326"/>
      <c r="F633" s="326"/>
      <c r="G633" s="326"/>
      <c r="H633" s="326"/>
      <c r="I633" s="326"/>
      <c r="J633" s="148"/>
      <c r="K633" s="148"/>
      <c r="L633" s="148"/>
      <c r="M633" s="148"/>
      <c r="N633" s="148"/>
      <c r="O633" s="148"/>
      <c r="P633" s="148"/>
    </row>
    <row r="634" spans="1:16" ht="31.5" customHeight="1">
      <c r="A634" s="167" t="s">
        <v>28355</v>
      </c>
      <c r="B634" s="107" t="s">
        <v>17485</v>
      </c>
      <c r="C634" s="591" t="s">
        <v>27581</v>
      </c>
      <c r="D634" s="591"/>
      <c r="E634" s="591"/>
      <c r="F634" s="591"/>
      <c r="G634" s="591"/>
      <c r="H634" s="591"/>
      <c r="I634" s="591"/>
      <c r="J634" s="591"/>
      <c r="K634" s="591"/>
      <c r="L634" s="591"/>
      <c r="M634" s="591"/>
      <c r="N634" s="591"/>
      <c r="O634" s="148" t="s">
        <v>15</v>
      </c>
      <c r="P634" s="148">
        <f>L636</f>
        <v>318.06000000000006</v>
      </c>
    </row>
    <row r="635" spans="1:16" ht="15" customHeight="1">
      <c r="A635" s="148"/>
      <c r="B635" s="148"/>
      <c r="C635" s="326"/>
      <c r="D635" s="326"/>
      <c r="E635" s="326"/>
      <c r="F635" s="326"/>
      <c r="G635" s="326"/>
      <c r="H635" s="326"/>
      <c r="I635" s="326"/>
      <c r="J635" s="148"/>
      <c r="K635" s="148"/>
      <c r="L635" s="148"/>
      <c r="M635" s="148"/>
      <c r="N635" s="148"/>
      <c r="O635" s="148"/>
      <c r="P635" s="148"/>
    </row>
    <row r="636" spans="1:16" ht="15" customHeight="1">
      <c r="A636" s="148"/>
      <c r="B636" s="148"/>
      <c r="C636" s="326" t="s">
        <v>28247</v>
      </c>
      <c r="D636" s="148" t="s">
        <v>28139</v>
      </c>
      <c r="E636" s="339" t="s">
        <v>95</v>
      </c>
      <c r="F636" s="148">
        <f>F631</f>
        <v>318.06000000000006</v>
      </c>
      <c r="G636" s="326"/>
      <c r="H636" s="326"/>
      <c r="I636" s="326"/>
      <c r="J636"/>
      <c r="K636" s="148" t="s">
        <v>95</v>
      </c>
      <c r="L636" s="148">
        <f>F636</f>
        <v>318.06000000000006</v>
      </c>
      <c r="M636" s="148"/>
      <c r="N636" s="148"/>
      <c r="O636" s="148"/>
      <c r="P636" s="148"/>
    </row>
    <row r="637" spans="1:16" ht="15" customHeight="1">
      <c r="A637" s="148"/>
      <c r="B637" s="148"/>
      <c r="C637" s="326"/>
      <c r="D637" s="326"/>
      <c r="E637" s="326"/>
      <c r="F637"/>
      <c r="G637" s="326"/>
      <c r="H637" s="326"/>
      <c r="I637" s="326"/>
      <c r="J637" s="148"/>
      <c r="K637" s="148"/>
      <c r="L637" s="148"/>
      <c r="M637" s="148"/>
      <c r="N637" s="148"/>
      <c r="O637" s="148"/>
      <c r="P637" s="148"/>
    </row>
    <row r="638" spans="1:16" ht="15" customHeight="1">
      <c r="A638" s="148"/>
      <c r="B638" s="148"/>
      <c r="C638" s="326"/>
      <c r="D638" s="326"/>
      <c r="E638" s="326"/>
      <c r="F638"/>
      <c r="G638" s="326"/>
      <c r="H638" s="326"/>
      <c r="I638" s="326"/>
      <c r="J638" s="148"/>
      <c r="K638" s="148"/>
      <c r="L638" s="148"/>
      <c r="M638" s="148"/>
      <c r="N638" s="148"/>
      <c r="O638" s="148"/>
      <c r="P638" s="148"/>
    </row>
    <row r="639" spans="1:16" ht="15" customHeight="1">
      <c r="A639" s="167" t="s">
        <v>28356</v>
      </c>
      <c r="B639" s="148" t="s">
        <v>17465</v>
      </c>
      <c r="C639" s="326" t="s">
        <v>28248</v>
      </c>
      <c r="D639" s="326"/>
      <c r="E639" s="326"/>
      <c r="F639"/>
      <c r="G639" s="326"/>
      <c r="H639" s="326"/>
      <c r="I639" s="326"/>
      <c r="J639" s="148"/>
      <c r="K639" s="148"/>
      <c r="L639" s="148"/>
      <c r="M639" s="148"/>
      <c r="N639" s="148"/>
      <c r="O639" s="148" t="s">
        <v>15</v>
      </c>
      <c r="P639" s="148">
        <f>L641</f>
        <v>240</v>
      </c>
    </row>
    <row r="640" spans="1:16" ht="15" customHeight="1">
      <c r="A640" s="167"/>
      <c r="B640" s="148"/>
      <c r="C640" s="326"/>
      <c r="D640" s="326"/>
      <c r="E640" s="326"/>
      <c r="F640"/>
      <c r="G640" s="326"/>
      <c r="H640" s="326"/>
      <c r="I640" s="326"/>
      <c r="J640" s="148"/>
      <c r="K640" s="148"/>
      <c r="L640" s="148"/>
      <c r="M640" s="148"/>
      <c r="N640" s="148"/>
      <c r="O640" s="148"/>
      <c r="P640" s="148"/>
    </row>
    <row r="641" spans="1:16" ht="15" customHeight="1">
      <c r="A641" s="167"/>
      <c r="B641" s="148"/>
      <c r="C641" s="606" t="s">
        <v>28249</v>
      </c>
      <c r="D641" s="148" t="s">
        <v>28246</v>
      </c>
      <c r="E641" s="339" t="s">
        <v>95</v>
      </c>
      <c r="F641" s="148">
        <f>60*4</f>
        <v>240</v>
      </c>
      <c r="G641" s="326"/>
      <c r="H641" s="326"/>
      <c r="I641" s="326"/>
      <c r="J641" s="148"/>
      <c r="K641" s="148" t="s">
        <v>95</v>
      </c>
      <c r="L641" s="148">
        <f>SUM(F640:F641)</f>
        <v>240</v>
      </c>
      <c r="M641" s="148"/>
      <c r="N641" s="148"/>
      <c r="O641" s="148"/>
      <c r="P641" s="148"/>
    </row>
    <row r="642" spans="1:16" ht="15" customHeight="1">
      <c r="A642" s="167"/>
      <c r="B642" s="148"/>
      <c r="C642" s="606"/>
      <c r="D642" s="148"/>
      <c r="E642" s="339"/>
      <c r="F642" s="148"/>
      <c r="G642" s="326"/>
      <c r="H642" s="326"/>
      <c r="I642" s="326"/>
      <c r="J642" s="148"/>
      <c r="K642" s="148"/>
      <c r="L642" s="148"/>
      <c r="M642" s="148"/>
      <c r="N642" s="148"/>
      <c r="O642" s="148"/>
      <c r="P642" s="148"/>
    </row>
    <row r="643" spans="1:16" ht="15" customHeight="1">
      <c r="A643" s="148"/>
      <c r="B643" s="148"/>
      <c r="C643" s="326"/>
      <c r="D643" s="326"/>
      <c r="E643" s="326"/>
      <c r="F643"/>
      <c r="G643" s="326"/>
      <c r="H643" s="326"/>
      <c r="I643" s="326"/>
      <c r="J643" s="148"/>
      <c r="K643" s="148"/>
      <c r="L643" s="148"/>
      <c r="M643" s="148"/>
      <c r="N643" s="148"/>
      <c r="O643" s="148"/>
      <c r="P643" s="148"/>
    </row>
    <row r="644" spans="1:16" ht="31.5" customHeight="1">
      <c r="A644" s="167" t="s">
        <v>28357</v>
      </c>
      <c r="B644" s="107" t="s">
        <v>65</v>
      </c>
      <c r="C644" s="591" t="s">
        <v>27582</v>
      </c>
      <c r="D644" s="591"/>
      <c r="E644" s="591"/>
      <c r="F644" s="591"/>
      <c r="G644" s="591"/>
      <c r="H644" s="591"/>
      <c r="I644" s="591"/>
      <c r="J644" s="591"/>
      <c r="K644" s="591"/>
      <c r="L644" s="591"/>
      <c r="M644" s="591"/>
      <c r="N644" s="591"/>
      <c r="O644" s="148" t="s">
        <v>36</v>
      </c>
      <c r="P644" s="323">
        <f>L646</f>
        <v>18</v>
      </c>
    </row>
    <row r="645" spans="1:16" ht="15" customHeight="1">
      <c r="A645" s="148"/>
      <c r="B645" s="148"/>
      <c r="C645" s="326"/>
      <c r="D645" s="326"/>
      <c r="E645" s="326"/>
      <c r="F645" s="326"/>
      <c r="G645" s="326"/>
      <c r="H645" s="326"/>
      <c r="I645" s="326"/>
      <c r="J645" s="148"/>
      <c r="K645" s="148"/>
      <c r="L645" s="148"/>
      <c r="M645" s="148"/>
      <c r="N645" s="148"/>
      <c r="O645" s="148"/>
      <c r="P645" s="148"/>
    </row>
    <row r="646" spans="1:16" ht="15" customHeight="1">
      <c r="A646" s="148"/>
      <c r="B646" s="148"/>
      <c r="C646" s="326"/>
      <c r="D646" s="341" t="s">
        <v>27583</v>
      </c>
      <c r="E646" s="339" t="s">
        <v>95</v>
      </c>
      <c r="F646" s="323">
        <f>18*1*1*1</f>
        <v>18</v>
      </c>
      <c r="G646" s="148"/>
      <c r="H646" s="148"/>
      <c r="I646" s="148"/>
      <c r="J646" s="148"/>
      <c r="K646" s="148" t="s">
        <v>95</v>
      </c>
      <c r="L646" s="323">
        <f>F646</f>
        <v>18</v>
      </c>
      <c r="M646" s="148"/>
      <c r="N646" s="148"/>
      <c r="O646" s="148"/>
      <c r="P646" s="148"/>
    </row>
    <row r="647" spans="1:16" ht="15" customHeight="1">
      <c r="A647" s="148"/>
      <c r="B647" s="148"/>
      <c r="C647" s="326"/>
      <c r="D647" s="327"/>
      <c r="E647" s="331"/>
      <c r="F647" s="326"/>
      <c r="G647" s="326"/>
      <c r="H647" s="326"/>
      <c r="I647" s="326"/>
      <c r="J647"/>
      <c r="K647" s="148"/>
      <c r="L647" s="148"/>
      <c r="M647" s="148"/>
      <c r="N647" s="148"/>
      <c r="O647" s="148"/>
      <c r="P647" s="148"/>
    </row>
    <row r="648" spans="1:16" ht="31.5" customHeight="1">
      <c r="A648" s="167" t="s">
        <v>28358</v>
      </c>
      <c r="B648" s="107" t="s">
        <v>27584</v>
      </c>
      <c r="C648" s="591" t="s">
        <v>27585</v>
      </c>
      <c r="D648" s="591"/>
      <c r="E648" s="591"/>
      <c r="F648" s="591"/>
      <c r="G648" s="591"/>
      <c r="H648" s="591"/>
      <c r="I648" s="591"/>
      <c r="J648" s="591"/>
      <c r="K648" s="591"/>
      <c r="L648" s="591"/>
      <c r="M648" s="591"/>
      <c r="N648" s="591"/>
      <c r="O648" s="148" t="s">
        <v>15</v>
      </c>
      <c r="P648" s="323">
        <f>L652</f>
        <v>58.509</v>
      </c>
    </row>
    <row r="649" spans="1:16" ht="14.25">
      <c r="A649" s="148"/>
      <c r="B649" s="148"/>
      <c r="C649" s="326"/>
      <c r="D649" s="326"/>
      <c r="E649" s="326"/>
      <c r="F649" s="326"/>
      <c r="G649" s="326"/>
      <c r="H649" s="326"/>
      <c r="I649" s="326"/>
      <c r="J649" s="148"/>
      <c r="K649" s="148"/>
      <c r="L649" s="148"/>
      <c r="M649" s="148"/>
      <c r="N649" s="148"/>
      <c r="O649" s="148"/>
      <c r="P649" s="148"/>
    </row>
    <row r="650" spans="1:16" ht="14.25">
      <c r="A650" s="148"/>
      <c r="B650" s="148"/>
      <c r="C650" s="326"/>
      <c r="D650" s="326" t="s">
        <v>27586</v>
      </c>
      <c r="E650" s="323">
        <f>(11.25+3.5+4.14+25.71+8.41)*0.3*3</f>
        <v>47.709000000000003</v>
      </c>
      <c r="F650" s="326"/>
      <c r="G650" s="326"/>
      <c r="H650" s="326"/>
      <c r="I650" s="326"/>
      <c r="J650" s="148"/>
      <c r="K650" s="148"/>
      <c r="L650" s="148"/>
      <c r="M650" s="148"/>
      <c r="N650" s="148"/>
      <c r="O650" s="148"/>
      <c r="P650" s="148"/>
    </row>
    <row r="651" spans="1:16" ht="14.25">
      <c r="A651" s="148"/>
      <c r="B651" s="148"/>
      <c r="C651" s="326"/>
      <c r="D651" s="326" t="s">
        <v>27587</v>
      </c>
      <c r="E651" s="352">
        <f>18*3*0.2</f>
        <v>10.8</v>
      </c>
      <c r="F651" s="326"/>
      <c r="G651" s="326"/>
      <c r="H651" s="326"/>
      <c r="I651" s="326"/>
      <c r="J651"/>
      <c r="K651" s="148"/>
      <c r="L651" s="148"/>
      <c r="M651" s="148"/>
      <c r="N651" s="148"/>
      <c r="O651" s="148"/>
      <c r="P651" s="148"/>
    </row>
    <row r="652" spans="1:16" ht="14.25">
      <c r="A652" s="148"/>
      <c r="B652" s="148"/>
      <c r="C652" s="326"/>
      <c r="D652" s="326"/>
      <c r="E652" s="323">
        <f>SUM(E650:E651)</f>
        <v>58.509</v>
      </c>
      <c r="F652" s="326"/>
      <c r="G652" s="326"/>
      <c r="H652" s="326"/>
      <c r="I652" s="326"/>
      <c r="J652" s="323"/>
      <c r="K652" s="148" t="s">
        <v>95</v>
      </c>
      <c r="L652" s="323">
        <f>E650+E651</f>
        <v>58.509</v>
      </c>
      <c r="M652" s="148"/>
      <c r="N652" s="148"/>
      <c r="O652" s="148"/>
      <c r="P652" s="148"/>
    </row>
    <row r="653" spans="1:16" ht="14.25">
      <c r="A653" s="148"/>
      <c r="B653" s="148"/>
      <c r="C653" s="326"/>
      <c r="D653" s="326"/>
      <c r="E653" s="323"/>
      <c r="F653" s="326"/>
      <c r="G653" s="326"/>
      <c r="H653" s="326"/>
      <c r="I653" s="326"/>
      <c r="J653" s="323"/>
      <c r="K653" s="148"/>
      <c r="L653" s="148"/>
      <c r="M653" s="148"/>
      <c r="N653" s="148"/>
      <c r="O653" s="148"/>
      <c r="P653" s="148"/>
    </row>
    <row r="654" spans="1:16" ht="31.5" customHeight="1">
      <c r="A654" s="356" t="s">
        <v>28359</v>
      </c>
      <c r="B654" s="107" t="s">
        <v>81</v>
      </c>
      <c r="C654" s="591" t="s">
        <v>27589</v>
      </c>
      <c r="D654" s="591"/>
      <c r="E654" s="591"/>
      <c r="F654" s="591"/>
      <c r="G654" s="591"/>
      <c r="H654" s="591"/>
      <c r="I654" s="591"/>
      <c r="J654" s="591"/>
      <c r="K654" s="591"/>
      <c r="L654" s="591"/>
      <c r="M654" s="591"/>
      <c r="N654" s="591"/>
      <c r="O654" s="148" t="s">
        <v>36</v>
      </c>
      <c r="P654" s="323">
        <f>L659</f>
        <v>11.480400000000001</v>
      </c>
    </row>
    <row r="655" spans="1:16" ht="14.25">
      <c r="A655" s="148"/>
      <c r="B655" s="148"/>
      <c r="C655" s="326"/>
      <c r="D655" s="326"/>
      <c r="E655" s="323"/>
      <c r="F655" s="326"/>
      <c r="G655" s="326"/>
      <c r="H655" s="326"/>
      <c r="I655" s="326"/>
      <c r="J655" s="323"/>
      <c r="K655" s="148"/>
      <c r="L655" s="148"/>
      <c r="M655" s="148"/>
      <c r="N655" s="148"/>
      <c r="O655" s="148"/>
      <c r="P655" s="148"/>
    </row>
    <row r="656" spans="1:16" ht="14.25">
      <c r="A656" s="148"/>
      <c r="B656" s="148"/>
      <c r="C656" s="326"/>
      <c r="D656" s="326" t="s">
        <v>27590</v>
      </c>
      <c r="E656" s="323">
        <f>18*1*1*0.4</f>
        <v>7.2</v>
      </c>
      <c r="F656" s="326"/>
      <c r="G656" s="326"/>
      <c r="H656" s="326"/>
      <c r="I656" s="326"/>
      <c r="J656" s="323"/>
      <c r="K656" s="148"/>
      <c r="L656" s="148"/>
      <c r="M656" s="148"/>
      <c r="N656" s="148"/>
      <c r="O656" s="148"/>
      <c r="P656" s="148"/>
    </row>
    <row r="657" spans="1:16" ht="14.25">
      <c r="A657" s="148"/>
      <c r="B657" s="148"/>
      <c r="C657" s="326"/>
      <c r="D657" s="326" t="s">
        <v>27586</v>
      </c>
      <c r="E657" s="323">
        <f>(11.25+3.5+4.14+25.71+8.41)*0.2*0.2</f>
        <v>2.1204000000000005</v>
      </c>
      <c r="F657" s="326"/>
      <c r="G657" s="326"/>
      <c r="H657" s="326"/>
      <c r="I657" s="326"/>
      <c r="J657" s="323"/>
      <c r="K657" s="148"/>
      <c r="L657" s="148"/>
      <c r="M657" s="148"/>
      <c r="N657" s="148"/>
      <c r="O657" s="148"/>
      <c r="P657" s="148"/>
    </row>
    <row r="658" spans="1:16" ht="14.25">
      <c r="A658" s="148"/>
      <c r="B658" s="148"/>
      <c r="C658" s="326"/>
      <c r="D658" s="326" t="s">
        <v>27587</v>
      </c>
      <c r="E658" s="352">
        <f>18*3*0.2*0.2</f>
        <v>2.16</v>
      </c>
      <c r="F658" s="326"/>
      <c r="G658" s="326"/>
      <c r="H658" s="326"/>
      <c r="I658" s="326"/>
      <c r="J658"/>
      <c r="K658" s="148"/>
      <c r="L658" s="148"/>
      <c r="M658" s="148"/>
      <c r="N658" s="148"/>
      <c r="O658" s="148"/>
      <c r="P658" s="148"/>
    </row>
    <row r="659" spans="1:16" ht="14.25">
      <c r="A659" s="148"/>
      <c r="B659" s="148"/>
      <c r="C659" s="326"/>
      <c r="D659" s="326"/>
      <c r="E659" s="323">
        <f>SUM(E656:E658)</f>
        <v>11.480400000000001</v>
      </c>
      <c r="F659" s="326"/>
      <c r="G659" s="326"/>
      <c r="H659" s="326"/>
      <c r="I659" s="326"/>
      <c r="J659" s="323"/>
      <c r="K659" s="148" t="s">
        <v>95</v>
      </c>
      <c r="L659" s="323">
        <f>E656+E657+E658</f>
        <v>11.480400000000001</v>
      </c>
      <c r="M659" s="148"/>
      <c r="N659" s="148"/>
      <c r="O659" s="148"/>
      <c r="P659" s="148"/>
    </row>
    <row r="660" spans="1:16" ht="14.25">
      <c r="A660" s="148"/>
      <c r="B660" s="148"/>
      <c r="C660" s="326"/>
      <c r="D660" s="326"/>
      <c r="E660" s="323"/>
      <c r="F660" s="326"/>
      <c r="G660" s="326"/>
      <c r="H660" s="326"/>
      <c r="I660" s="326"/>
      <c r="J660" s="323"/>
      <c r="K660" s="148"/>
      <c r="L660" s="148"/>
      <c r="M660" s="148"/>
      <c r="N660" s="148"/>
      <c r="O660" s="148"/>
      <c r="P660" s="148"/>
    </row>
    <row r="661" spans="1:16" ht="31.5" customHeight="1">
      <c r="A661" s="167" t="s">
        <v>28360</v>
      </c>
      <c r="B661" s="107" t="s">
        <v>27591</v>
      </c>
      <c r="C661" s="591" t="s">
        <v>27592</v>
      </c>
      <c r="D661" s="591"/>
      <c r="E661" s="591"/>
      <c r="F661" s="591"/>
      <c r="G661" s="591"/>
      <c r="H661" s="591"/>
      <c r="I661" s="591"/>
      <c r="J661" s="591"/>
      <c r="K661" s="591"/>
      <c r="L661" s="591"/>
      <c r="M661" s="591"/>
      <c r="N661" s="591"/>
      <c r="O661" s="148" t="s">
        <v>62</v>
      </c>
      <c r="P661" s="323">
        <f>L666</f>
        <v>572.63940000000014</v>
      </c>
    </row>
    <row r="662" spans="1:16" ht="14.25">
      <c r="A662" s="148"/>
      <c r="B662" s="148"/>
      <c r="C662" s="326"/>
      <c r="D662" s="326"/>
      <c r="E662" s="323"/>
      <c r="F662" s="326"/>
      <c r="G662" s="326"/>
      <c r="H662" s="326"/>
      <c r="I662" s="326"/>
      <c r="J662" s="323"/>
      <c r="K662" s="148"/>
      <c r="L662" s="148"/>
      <c r="M662" s="148"/>
      <c r="N662" s="148"/>
      <c r="O662" s="148"/>
      <c r="P662" s="148"/>
    </row>
    <row r="663" spans="1:16" ht="14.25">
      <c r="A663" s="148"/>
      <c r="B663" s="148"/>
      <c r="C663" s="326"/>
      <c r="D663" s="326" t="s">
        <v>27590</v>
      </c>
      <c r="E663" s="323">
        <f>18*2*15.6</f>
        <v>561.6</v>
      </c>
      <c r="F663" s="326"/>
      <c r="G663" s="326"/>
      <c r="H663" s="326"/>
      <c r="I663" s="326"/>
      <c r="J663" s="323"/>
      <c r="K663" s="148"/>
      <c r="L663" s="148"/>
      <c r="M663" s="148"/>
      <c r="N663" s="148"/>
      <c r="O663" s="148"/>
      <c r="P663" s="148"/>
    </row>
    <row r="664" spans="1:16" ht="14.25">
      <c r="A664" s="148"/>
      <c r="B664" s="148"/>
      <c r="C664" s="326"/>
      <c r="D664" s="326" t="s">
        <v>27586</v>
      </c>
      <c r="E664" s="323">
        <f>(11.25+3.5+4.14+25.71+8.41)*4*3</f>
        <v>636.12000000000012</v>
      </c>
      <c r="F664" s="326"/>
      <c r="G664" s="326"/>
      <c r="H664" s="326"/>
      <c r="I664" s="326"/>
      <c r="J664" s="323"/>
      <c r="K664" s="148"/>
      <c r="L664" s="148"/>
      <c r="M664" s="148"/>
      <c r="N664" s="148"/>
      <c r="O664" s="148"/>
      <c r="P664" s="148"/>
    </row>
    <row r="665" spans="1:16" ht="14.25">
      <c r="A665" s="148"/>
      <c r="B665" s="148"/>
      <c r="C665" s="326"/>
      <c r="D665" s="326" t="s">
        <v>27587</v>
      </c>
      <c r="E665" s="352">
        <f>18*3.5*4</f>
        <v>252</v>
      </c>
      <c r="F665" s="326"/>
      <c r="G665" s="326"/>
      <c r="H665" s="326"/>
      <c r="I665" s="326"/>
      <c r="J665" s="323"/>
      <c r="K665" s="148"/>
      <c r="L665" s="148"/>
      <c r="M665" s="148"/>
      <c r="N665" s="148"/>
      <c r="O665" s="148"/>
      <c r="P665" s="148"/>
    </row>
    <row r="666" spans="1:16" ht="14.25">
      <c r="A666" s="148"/>
      <c r="B666" s="148"/>
      <c r="C666" s="326"/>
      <c r="D666" s="326"/>
      <c r="E666" s="323">
        <f>E663+E664+E665</f>
        <v>1449.7200000000003</v>
      </c>
      <c r="F666" s="339" t="s">
        <v>94</v>
      </c>
      <c r="G666" s="148">
        <v>0.39500000000000002</v>
      </c>
      <c r="H666"/>
      <c r="I666"/>
      <c r="J666" s="323"/>
      <c r="K666" s="148" t="s">
        <v>95</v>
      </c>
      <c r="L666" s="323">
        <f>E666*G666</f>
        <v>572.63940000000014</v>
      </c>
      <c r="M666" s="148"/>
      <c r="N666" s="148"/>
      <c r="O666" s="148"/>
      <c r="P666" s="148"/>
    </row>
    <row r="667" spans="1:16" ht="14.25">
      <c r="A667" s="148"/>
      <c r="B667" s="148"/>
      <c r="C667" s="326"/>
      <c r="D667" s="326"/>
      <c r="E667"/>
      <c r="F667"/>
      <c r="G667" s="326"/>
      <c r="H667" s="326"/>
      <c r="I667" s="326"/>
      <c r="J667" s="323"/>
      <c r="K667" s="148"/>
      <c r="L667" s="148"/>
      <c r="M667" s="148"/>
      <c r="N667" s="148"/>
      <c r="O667" s="148"/>
      <c r="P667" s="148"/>
    </row>
    <row r="668" spans="1:16" ht="31.5" customHeight="1">
      <c r="A668" s="167" t="s">
        <v>28361</v>
      </c>
      <c r="B668" s="107" t="s">
        <v>27593</v>
      </c>
      <c r="C668" s="589" t="s">
        <v>27594</v>
      </c>
      <c r="D668" s="589"/>
      <c r="E668" s="589"/>
      <c r="F668" s="589"/>
      <c r="G668" s="589"/>
      <c r="H668" s="589"/>
      <c r="I668" s="589"/>
      <c r="J668" s="589"/>
      <c r="K668" s="589"/>
      <c r="L668" s="589"/>
      <c r="M668" s="589"/>
      <c r="N668" s="589"/>
      <c r="O668" s="148" t="s">
        <v>62</v>
      </c>
      <c r="P668" s="323">
        <f>L670</f>
        <v>572.63940000000014</v>
      </c>
    </row>
    <row r="669" spans="1:16" ht="14.25">
      <c r="A669" s="148"/>
      <c r="B669" s="148"/>
      <c r="C669" s="326"/>
      <c r="D669" s="326"/>
      <c r="E669" s="323"/>
      <c r="F669" s="326"/>
      <c r="G669" s="326"/>
      <c r="H669" s="326"/>
      <c r="I669" s="326"/>
      <c r="J669" s="323"/>
      <c r="K669" s="148"/>
      <c r="L669" s="148"/>
      <c r="M669" s="148"/>
      <c r="N669" s="148"/>
      <c r="O669" s="148"/>
      <c r="P669" s="148"/>
    </row>
    <row r="670" spans="1:16" ht="14.25">
      <c r="A670" s="148"/>
      <c r="B670" s="148"/>
      <c r="C670" s="326"/>
      <c r="D670" s="326" t="s">
        <v>28140</v>
      </c>
      <c r="E670" s="323"/>
      <c r="F670" s="326"/>
      <c r="G670" s="326"/>
      <c r="H670" s="326"/>
      <c r="I670" s="326"/>
      <c r="J670" s="323"/>
      <c r="K670" s="148" t="s">
        <v>95</v>
      </c>
      <c r="L670" s="323">
        <f>L666</f>
        <v>572.63940000000014</v>
      </c>
      <c r="M670" s="148"/>
      <c r="N670" s="148"/>
      <c r="O670" s="148"/>
      <c r="P670" s="148"/>
    </row>
    <row r="671" spans="1:16" ht="14.25">
      <c r="A671" s="148"/>
      <c r="B671" s="148"/>
      <c r="C671" s="326"/>
      <c r="D671" s="326"/>
      <c r="E671" s="323"/>
      <c r="F671" s="326"/>
      <c r="G671" s="326"/>
      <c r="H671" s="326"/>
      <c r="I671" s="326"/>
      <c r="J671"/>
      <c r="K671" s="148"/>
      <c r="L671" s="148"/>
      <c r="M671" s="148"/>
      <c r="N671" s="148"/>
      <c r="O671" s="148"/>
      <c r="P671" s="148"/>
    </row>
    <row r="672" spans="1:16" ht="48.75" customHeight="1">
      <c r="A672" s="167" t="s">
        <v>28362</v>
      </c>
      <c r="B672" s="107" t="s">
        <v>27595</v>
      </c>
      <c r="C672" s="591" t="s">
        <v>27602</v>
      </c>
      <c r="D672" s="591"/>
      <c r="E672" s="591"/>
      <c r="F672" s="591"/>
      <c r="G672" s="591"/>
      <c r="H672" s="591"/>
      <c r="I672" s="591"/>
      <c r="J672" s="591"/>
      <c r="K672" s="591"/>
      <c r="L672" s="591"/>
      <c r="M672" s="591"/>
      <c r="N672" s="591"/>
      <c r="O672" s="148" t="s">
        <v>27597</v>
      </c>
      <c r="P672" s="323">
        <f>L675</f>
        <v>795.15000000000009</v>
      </c>
    </row>
    <row r="673" spans="1:16" ht="14.25">
      <c r="A673" s="148"/>
      <c r="B673" s="148"/>
      <c r="C673" s="326"/>
      <c r="D673" s="326"/>
      <c r="E673" s="323"/>
      <c r="F673" s="326"/>
      <c r="G673" s="326"/>
      <c r="H673" s="148"/>
      <c r="I673" s="326"/>
      <c r="J673" s="323"/>
      <c r="K673" s="148"/>
      <c r="L673" s="148"/>
      <c r="M673" s="148"/>
      <c r="N673" s="148"/>
      <c r="O673" s="148"/>
      <c r="P673" s="148"/>
    </row>
    <row r="674" spans="1:16" ht="14.25">
      <c r="A674" s="148"/>
      <c r="B674" s="148"/>
      <c r="C674" s="326"/>
      <c r="D674" s="148" t="s">
        <v>27603</v>
      </c>
      <c r="E674" s="323"/>
      <c r="F674" s="148" t="s">
        <v>27604</v>
      </c>
      <c r="G674" s="326"/>
      <c r="H674" s="148" t="s">
        <v>27609</v>
      </c>
      <c r="I674" s="326"/>
      <c r="J674" s="323"/>
      <c r="K674" s="148"/>
      <c r="L674" s="148"/>
      <c r="M674" s="148"/>
      <c r="N674" s="148"/>
      <c r="O674" s="148"/>
      <c r="P674" s="148"/>
    </row>
    <row r="675" spans="1:16" ht="14.25">
      <c r="A675" s="148"/>
      <c r="B675" s="148"/>
      <c r="C675" s="326"/>
      <c r="D675" s="148">
        <f>11.25+3.5+4.14+25.71+8.41</f>
        <v>53.010000000000005</v>
      </c>
      <c r="E675" s="323" t="s">
        <v>94</v>
      </c>
      <c r="F675" s="148">
        <v>3</v>
      </c>
      <c r="G675" s="148" t="s">
        <v>94</v>
      </c>
      <c r="H675" s="148">
        <v>5</v>
      </c>
      <c r="I675" s="326"/>
      <c r="J675"/>
      <c r="K675" s="148" t="s">
        <v>95</v>
      </c>
      <c r="L675" s="323">
        <f>D675*F675*H675</f>
        <v>795.15000000000009</v>
      </c>
      <c r="M675" s="148"/>
      <c r="N675" s="148"/>
      <c r="O675" s="148"/>
      <c r="P675" s="148"/>
    </row>
    <row r="676" spans="1:16" ht="14.25">
      <c r="A676" s="148"/>
      <c r="B676" s="148"/>
      <c r="C676" s="326"/>
      <c r="D676" s="326"/>
      <c r="E676" s="323"/>
      <c r="F676" s="326"/>
      <c r="G676" s="326"/>
      <c r="H676" s="326"/>
      <c r="I676" s="326"/>
      <c r="J676" s="323"/>
      <c r="K676" s="148"/>
      <c r="L676" s="148"/>
      <c r="M676" s="148"/>
      <c r="N676" s="148"/>
      <c r="O676" s="148"/>
      <c r="P676" s="148"/>
    </row>
    <row r="677" spans="1:16" ht="31.5" customHeight="1">
      <c r="A677" s="167" t="s">
        <v>28363</v>
      </c>
      <c r="B677" s="107" t="s">
        <v>27598</v>
      </c>
      <c r="C677" s="589" t="s">
        <v>27605</v>
      </c>
      <c r="D677" s="589"/>
      <c r="E677" s="589"/>
      <c r="F677" s="589"/>
      <c r="G677" s="589"/>
      <c r="H677" s="589"/>
      <c r="I677" s="589"/>
      <c r="J677" s="589"/>
      <c r="K677" s="589"/>
      <c r="L677" s="589"/>
      <c r="M677" s="589"/>
      <c r="N677" s="589"/>
      <c r="O677" s="148" t="s">
        <v>27607</v>
      </c>
      <c r="P677" s="323">
        <f>L680</f>
        <v>7951.5000000000018</v>
      </c>
    </row>
    <row r="678" spans="1:16" ht="14.25">
      <c r="A678" s="148"/>
      <c r="B678" s="148"/>
      <c r="C678" s="326"/>
      <c r="D678" s="326"/>
      <c r="E678" s="323"/>
      <c r="F678" s="326"/>
      <c r="G678" s="326"/>
      <c r="H678" s="326"/>
      <c r="I678" s="326"/>
      <c r="J678" s="323"/>
      <c r="K678" s="148"/>
      <c r="L678" s="148"/>
      <c r="M678" s="148"/>
      <c r="N678" s="148"/>
      <c r="O678" s="148"/>
      <c r="P678" s="148" t="s">
        <v>27610</v>
      </c>
    </row>
    <row r="679" spans="1:16" ht="14.25">
      <c r="A679" s="148"/>
      <c r="B679" s="148"/>
      <c r="C679" s="326"/>
      <c r="D679" s="148" t="s">
        <v>27603</v>
      </c>
      <c r="E679" s="323"/>
      <c r="F679" s="148" t="s">
        <v>27604</v>
      </c>
      <c r="G679" s="326"/>
      <c r="H679" s="148" t="s">
        <v>27608</v>
      </c>
      <c r="I679" s="326"/>
      <c r="J679" s="323"/>
      <c r="K679" s="148"/>
      <c r="L679" s="148"/>
      <c r="M679" s="148"/>
      <c r="N679" s="148"/>
      <c r="O679" s="148"/>
      <c r="P679" s="148"/>
    </row>
    <row r="680" spans="1:16" ht="14.25">
      <c r="A680" s="148"/>
      <c r="B680" s="148"/>
      <c r="C680" s="326"/>
      <c r="D680" s="148">
        <f>D675</f>
        <v>53.010000000000005</v>
      </c>
      <c r="E680" s="323" t="s">
        <v>94</v>
      </c>
      <c r="F680" s="148">
        <v>3</v>
      </c>
      <c r="G680" s="148" t="s">
        <v>94</v>
      </c>
      <c r="H680" s="148">
        <v>50</v>
      </c>
      <c r="I680" s="326"/>
      <c r="J680"/>
      <c r="K680" s="148" t="s">
        <v>95</v>
      </c>
      <c r="L680" s="323">
        <f>D680*F680*H680</f>
        <v>7951.5000000000018</v>
      </c>
      <c r="M680" s="148"/>
      <c r="N680" s="148"/>
      <c r="O680" s="148"/>
      <c r="P680" s="148"/>
    </row>
    <row r="681" spans="1:16" ht="14.25">
      <c r="A681" s="148"/>
      <c r="B681" s="148"/>
      <c r="C681" s="326"/>
      <c r="D681" s="326"/>
      <c r="E681" s="323"/>
      <c r="F681" s="326"/>
      <c r="G681" s="326"/>
      <c r="H681" s="326"/>
      <c r="I681" s="326"/>
      <c r="J681" s="323"/>
      <c r="K681" s="148"/>
      <c r="L681" s="148"/>
      <c r="M681" s="148"/>
      <c r="N681" s="148"/>
      <c r="O681" s="148"/>
      <c r="P681" s="148"/>
    </row>
    <row r="682" spans="1:16" ht="31.5" customHeight="1">
      <c r="A682" s="167" t="s">
        <v>28364</v>
      </c>
      <c r="B682" s="107" t="s">
        <v>27600</v>
      </c>
      <c r="C682" s="589" t="s">
        <v>27606</v>
      </c>
      <c r="D682" s="589"/>
      <c r="E682" s="589"/>
      <c r="F682" s="589"/>
      <c r="G682" s="589"/>
      <c r="H682" s="589"/>
      <c r="I682" s="589"/>
      <c r="J682" s="589"/>
      <c r="K682" s="589"/>
      <c r="L682" s="589"/>
      <c r="M682" s="589"/>
      <c r="N682" s="589"/>
      <c r="O682" s="148" t="s">
        <v>15</v>
      </c>
      <c r="P682" s="323">
        <f>L685</f>
        <v>159.03000000000003</v>
      </c>
    </row>
    <row r="683" spans="1:16" ht="14.25">
      <c r="A683" s="148"/>
      <c r="B683" s="148"/>
      <c r="C683" s="326"/>
      <c r="D683" s="326"/>
      <c r="E683" s="323"/>
      <c r="F683" s="326"/>
      <c r="G683" s="326"/>
      <c r="H683" s="326"/>
      <c r="I683" s="326"/>
      <c r="J683" s="323"/>
      <c r="K683" s="148"/>
      <c r="L683" s="148"/>
      <c r="M683" s="148"/>
      <c r="N683" s="148"/>
      <c r="O683" s="148"/>
      <c r="P683" s="148"/>
    </row>
    <row r="684" spans="1:16" ht="14.25">
      <c r="A684" s="148"/>
      <c r="B684" s="148"/>
      <c r="C684" s="326"/>
      <c r="D684" s="148" t="s">
        <v>27603</v>
      </c>
      <c r="E684" s="323"/>
      <c r="F684" s="148" t="s">
        <v>27604</v>
      </c>
      <c r="G684" s="326"/>
      <c r="H684" s="326"/>
      <c r="I684" s="326"/>
      <c r="J684" s="323"/>
      <c r="K684" s="148"/>
      <c r="L684" s="148"/>
      <c r="M684" s="148"/>
      <c r="N684" s="148"/>
      <c r="O684" s="148"/>
      <c r="P684" s="148"/>
    </row>
    <row r="685" spans="1:16" ht="14.25">
      <c r="A685" s="148"/>
      <c r="B685" s="148"/>
      <c r="C685" s="326"/>
      <c r="D685" s="148">
        <f>D680</f>
        <v>53.010000000000005</v>
      </c>
      <c r="E685" s="323" t="s">
        <v>94</v>
      </c>
      <c r="F685" s="148">
        <v>3</v>
      </c>
      <c r="G685" s="326"/>
      <c r="H685" s="326"/>
      <c r="I685" s="326"/>
      <c r="J685"/>
      <c r="K685" s="148" t="s">
        <v>95</v>
      </c>
      <c r="L685" s="323">
        <f>D685*F685</f>
        <v>159.03000000000003</v>
      </c>
      <c r="M685" s="148"/>
      <c r="N685" s="148"/>
      <c r="O685" s="148"/>
      <c r="P685" s="148"/>
    </row>
    <row r="686" spans="1:16" ht="14.25">
      <c r="A686" s="148"/>
      <c r="B686" s="148"/>
      <c r="C686" s="326"/>
      <c r="D686" s="148"/>
      <c r="E686" s="323"/>
      <c r="F686" s="148"/>
      <c r="G686" s="326"/>
      <c r="H686" s="326"/>
      <c r="I686" s="326"/>
      <c r="J686" s="323"/>
      <c r="K686" s="148"/>
      <c r="L686" s="148"/>
      <c r="M686" s="148"/>
      <c r="N686" s="148"/>
      <c r="O686" s="148"/>
      <c r="P686" s="148"/>
    </row>
    <row r="687" spans="1:16" ht="31.5" customHeight="1">
      <c r="A687" s="178" t="s">
        <v>28365</v>
      </c>
      <c r="B687" s="107" t="s">
        <v>27647</v>
      </c>
      <c r="C687" s="591" t="s">
        <v>27648</v>
      </c>
      <c r="D687" s="591"/>
      <c r="E687" s="591"/>
      <c r="F687" s="591"/>
      <c r="G687" s="591"/>
      <c r="H687" s="591"/>
      <c r="I687" s="591"/>
      <c r="J687" s="591"/>
      <c r="K687" s="591"/>
      <c r="L687" s="591"/>
      <c r="M687" s="591"/>
      <c r="N687" s="591"/>
      <c r="O687" s="148" t="s">
        <v>148</v>
      </c>
      <c r="P687" s="323">
        <f>L689</f>
        <v>12</v>
      </c>
    </row>
    <row r="688" spans="1:16" ht="14.25">
      <c r="A688" s="148"/>
      <c r="B688" s="148"/>
      <c r="C688" s="326"/>
      <c r="D688" s="148"/>
      <c r="E688" s="323"/>
      <c r="F688" s="148"/>
      <c r="G688" s="326"/>
      <c r="H688" s="326"/>
      <c r="I688" s="326"/>
      <c r="J688" s="323"/>
      <c r="K688" s="148"/>
      <c r="L688" s="148"/>
      <c r="M688" s="148"/>
      <c r="N688" s="148"/>
      <c r="O688" s="148"/>
      <c r="P688" s="148"/>
    </row>
    <row r="689" spans="1:16" ht="14.25">
      <c r="A689" s="148"/>
      <c r="B689" s="148"/>
      <c r="C689" s="326"/>
      <c r="D689" s="148" t="s">
        <v>27877</v>
      </c>
      <c r="E689" s="323" t="s">
        <v>94</v>
      </c>
      <c r="F689" s="148" t="s">
        <v>27876</v>
      </c>
      <c r="G689" s="326"/>
      <c r="H689" s="326"/>
      <c r="I689" s="326"/>
      <c r="J689"/>
      <c r="K689" s="148" t="s">
        <v>95</v>
      </c>
      <c r="L689" s="323">
        <f>6*2</f>
        <v>12</v>
      </c>
      <c r="M689" s="148"/>
      <c r="N689" s="148"/>
      <c r="O689" s="148"/>
      <c r="P689" s="148"/>
    </row>
    <row r="690" spans="1:16" ht="14.25">
      <c r="A690" s="148"/>
      <c r="B690" s="148"/>
      <c r="C690" s="326"/>
      <c r="D690" s="148"/>
      <c r="E690" s="323"/>
      <c r="F690" s="148"/>
      <c r="G690" s="326"/>
      <c r="H690" s="326"/>
      <c r="I690" s="326"/>
      <c r="J690" s="323"/>
      <c r="K690" s="148"/>
      <c r="L690" s="148"/>
      <c r="M690" s="148"/>
      <c r="N690" s="148"/>
      <c r="O690" s="148"/>
      <c r="P690" s="148"/>
    </row>
    <row r="691" spans="1:16" ht="31.5" customHeight="1">
      <c r="A691" s="178" t="s">
        <v>28366</v>
      </c>
      <c r="B691" s="107" t="s">
        <v>27649</v>
      </c>
      <c r="C691" s="589" t="s">
        <v>27650</v>
      </c>
      <c r="D691" s="589"/>
      <c r="E691" s="589"/>
      <c r="F691" s="589"/>
      <c r="G691" s="589"/>
      <c r="H691" s="589"/>
      <c r="I691" s="589"/>
      <c r="J691" s="589"/>
      <c r="K691" s="589"/>
      <c r="L691" s="589"/>
      <c r="M691" s="589"/>
      <c r="N691" s="589"/>
      <c r="O691" s="148" t="s">
        <v>148</v>
      </c>
      <c r="P691" s="323">
        <f>L693</f>
        <v>12</v>
      </c>
    </row>
    <row r="692" spans="1:16" ht="14.25">
      <c r="A692" s="148"/>
      <c r="B692" s="148"/>
      <c r="C692" s="326"/>
      <c r="D692" s="148"/>
      <c r="E692" s="323"/>
      <c r="F692" s="148"/>
      <c r="G692" s="326"/>
      <c r="H692" s="326"/>
      <c r="I692" s="326"/>
      <c r="J692" s="323"/>
      <c r="K692" s="148"/>
      <c r="L692" s="148"/>
      <c r="M692" s="148"/>
      <c r="N692" s="148"/>
      <c r="O692" s="148"/>
      <c r="P692" s="148"/>
    </row>
    <row r="693" spans="1:16" ht="14.25">
      <c r="A693" s="148"/>
      <c r="B693" s="148"/>
      <c r="C693" s="326"/>
      <c r="D693" s="148" t="s">
        <v>27877</v>
      </c>
      <c r="E693" s="323" t="s">
        <v>94</v>
      </c>
      <c r="F693" s="148" t="s">
        <v>27876</v>
      </c>
      <c r="G693" s="326"/>
      <c r="H693" s="326"/>
      <c r="I693" s="326"/>
      <c r="J693"/>
      <c r="K693" s="148" t="s">
        <v>95</v>
      </c>
      <c r="L693" s="323">
        <f>6*2</f>
        <v>12</v>
      </c>
      <c r="M693" s="148"/>
      <c r="N693" s="148"/>
      <c r="O693" s="148"/>
      <c r="P693" s="148"/>
    </row>
    <row r="694" spans="1:16" ht="14.25">
      <c r="A694" s="148"/>
      <c r="B694" s="148"/>
      <c r="C694" s="326"/>
      <c r="D694" s="148"/>
      <c r="E694" s="323"/>
      <c r="F694" s="148"/>
      <c r="G694" s="326"/>
      <c r="H694" s="326"/>
      <c r="I694" s="326"/>
      <c r="J694" s="323"/>
      <c r="K694" s="148"/>
      <c r="L694" s="148"/>
      <c r="M694" s="148"/>
      <c r="N694" s="148"/>
      <c r="O694" s="148"/>
      <c r="P694" s="148"/>
    </row>
    <row r="695" spans="1:16" ht="31.5" customHeight="1">
      <c r="A695" s="178" t="s">
        <v>28367</v>
      </c>
      <c r="B695" s="107" t="s">
        <v>27643</v>
      </c>
      <c r="C695" s="589" t="s">
        <v>27651</v>
      </c>
      <c r="D695" s="589"/>
      <c r="E695" s="589"/>
      <c r="F695" s="589"/>
      <c r="G695" s="589"/>
      <c r="H695" s="589"/>
      <c r="I695" s="589"/>
      <c r="J695" s="589"/>
      <c r="K695" s="589"/>
      <c r="L695" s="589"/>
      <c r="M695" s="589"/>
      <c r="N695" s="589"/>
      <c r="O695" s="148" t="s">
        <v>148</v>
      </c>
      <c r="P695" s="323">
        <f>L697</f>
        <v>12</v>
      </c>
    </row>
    <row r="696" spans="1:16" ht="13.5" customHeight="1">
      <c r="A696" s="178"/>
      <c r="B696" s="107"/>
      <c r="C696" s="326"/>
      <c r="D696" s="326"/>
      <c r="E696" s="326"/>
      <c r="F696" s="326"/>
      <c r="G696" s="326"/>
      <c r="H696" s="326"/>
      <c r="I696" s="326"/>
      <c r="J696" s="326"/>
      <c r="K696" s="326"/>
      <c r="L696" s="326"/>
      <c r="M696" s="326"/>
      <c r="N696" s="326"/>
      <c r="O696" s="148"/>
      <c r="P696" s="323"/>
    </row>
    <row r="697" spans="1:16" ht="14.25">
      <c r="A697" s="148"/>
      <c r="B697" s="148"/>
      <c r="C697" s="326"/>
      <c r="D697" s="148" t="s">
        <v>27877</v>
      </c>
      <c r="E697" s="323" t="s">
        <v>94</v>
      </c>
      <c r="F697" s="148" t="s">
        <v>27876</v>
      </c>
      <c r="G697" s="326"/>
      <c r="H697" s="326"/>
      <c r="I697" s="326"/>
      <c r="J697"/>
      <c r="K697" s="148" t="s">
        <v>95</v>
      </c>
      <c r="L697" s="323">
        <f>6*2</f>
        <v>12</v>
      </c>
      <c r="M697" s="148"/>
      <c r="N697" s="148"/>
      <c r="O697" s="148"/>
      <c r="P697" s="148"/>
    </row>
    <row r="698" spans="1:16" ht="14.25">
      <c r="A698" s="148"/>
      <c r="B698" s="148"/>
      <c r="C698" s="326"/>
      <c r="D698" s="148"/>
      <c r="E698" s="323"/>
      <c r="F698" s="148"/>
      <c r="G698" s="326"/>
      <c r="H698" s="326"/>
      <c r="I698" s="326"/>
      <c r="J698" s="323"/>
      <c r="K698" s="148"/>
      <c r="L698" s="148"/>
      <c r="M698" s="148"/>
      <c r="N698" s="148"/>
      <c r="O698" s="148"/>
      <c r="P698" s="148"/>
    </row>
    <row r="699" spans="1:16" ht="31.5" customHeight="1">
      <c r="A699" s="167" t="s">
        <v>28368</v>
      </c>
      <c r="B699" s="107" t="s">
        <v>27668</v>
      </c>
      <c r="C699" s="591" t="s">
        <v>27669</v>
      </c>
      <c r="D699" s="591"/>
      <c r="E699" s="591"/>
      <c r="F699" s="591"/>
      <c r="G699" s="591"/>
      <c r="H699" s="591"/>
      <c r="I699" s="591"/>
      <c r="J699" s="591"/>
      <c r="K699" s="591"/>
      <c r="L699" s="591"/>
      <c r="M699" s="591"/>
      <c r="N699" s="591"/>
      <c r="O699" s="148" t="s">
        <v>148</v>
      </c>
      <c r="P699" s="323">
        <f>L701</f>
        <v>13</v>
      </c>
    </row>
    <row r="700" spans="1:16" ht="11.25" customHeight="1">
      <c r="A700" s="167"/>
      <c r="B700" s="107"/>
      <c r="C700" s="324"/>
      <c r="D700" s="324"/>
      <c r="E700" s="324"/>
      <c r="F700" s="324"/>
      <c r="G700" s="324"/>
      <c r="H700" s="324"/>
      <c r="I700" s="324"/>
      <c r="J700" s="324"/>
      <c r="K700" s="324"/>
      <c r="L700" s="324"/>
      <c r="M700" s="324"/>
      <c r="N700" s="324"/>
      <c r="O700" s="148"/>
      <c r="P700" s="323"/>
    </row>
    <row r="701" spans="1:16" ht="14.25">
      <c r="A701" s="148"/>
      <c r="B701" s="148"/>
      <c r="C701" s="326"/>
      <c r="D701" s="148" t="s">
        <v>27543</v>
      </c>
      <c r="E701" s="323"/>
      <c r="F701" s="148"/>
      <c r="G701" s="326"/>
      <c r="H701" s="326"/>
      <c r="I701" s="326"/>
      <c r="J701"/>
      <c r="K701" s="148" t="s">
        <v>95</v>
      </c>
      <c r="L701" s="323">
        <v>13</v>
      </c>
      <c r="M701" s="148"/>
      <c r="N701" s="148"/>
      <c r="O701" s="148"/>
      <c r="P701" s="148"/>
    </row>
    <row r="702" spans="1:16" ht="14.25">
      <c r="A702" s="148"/>
      <c r="B702" s="148"/>
      <c r="C702" s="326"/>
      <c r="D702" s="148"/>
      <c r="E702" s="323"/>
      <c r="F702" s="148"/>
      <c r="G702" s="326"/>
      <c r="H702" s="326"/>
      <c r="I702" s="326"/>
      <c r="J702" s="323"/>
      <c r="K702" s="148"/>
      <c r="L702" s="148"/>
      <c r="M702" s="148"/>
      <c r="N702" s="148"/>
      <c r="O702" s="148"/>
      <c r="P702" s="148"/>
    </row>
    <row r="703" spans="1:16" ht="31.5" customHeight="1">
      <c r="A703" s="167" t="s">
        <v>28369</v>
      </c>
      <c r="B703" s="107" t="s">
        <v>27654</v>
      </c>
      <c r="C703" s="591" t="s">
        <v>27655</v>
      </c>
      <c r="D703" s="591"/>
      <c r="E703" s="591"/>
      <c r="F703" s="591"/>
      <c r="G703" s="591"/>
      <c r="H703" s="591"/>
      <c r="I703" s="591"/>
      <c r="J703" s="591"/>
      <c r="K703" s="591"/>
      <c r="L703" s="591"/>
      <c r="M703" s="591"/>
      <c r="N703" s="591"/>
      <c r="O703" s="148" t="s">
        <v>148</v>
      </c>
      <c r="P703" s="323">
        <f>L705</f>
        <v>7</v>
      </c>
    </row>
    <row r="704" spans="1:16" ht="14.25">
      <c r="A704" s="148"/>
      <c r="B704" s="148"/>
      <c r="C704" s="326"/>
      <c r="D704" s="148"/>
      <c r="E704" s="323"/>
      <c r="F704" s="148"/>
      <c r="G704" s="326"/>
      <c r="H704" s="326"/>
      <c r="I704" s="326"/>
      <c r="J704" s="323"/>
      <c r="K704" s="148"/>
      <c r="L704" s="148"/>
      <c r="M704" s="148"/>
      <c r="N704" s="148"/>
      <c r="O704" s="148"/>
      <c r="P704" s="148"/>
    </row>
    <row r="705" spans="1:16" ht="14.25">
      <c r="A705" s="148"/>
      <c r="B705" s="148"/>
      <c r="C705" s="326"/>
      <c r="D705" s="148" t="s">
        <v>27543</v>
      </c>
      <c r="E705" s="323"/>
      <c r="F705" s="148"/>
      <c r="G705" s="326"/>
      <c r="H705" s="326"/>
      <c r="I705" s="326"/>
      <c r="J705"/>
      <c r="K705" s="148" t="s">
        <v>95</v>
      </c>
      <c r="L705" s="323">
        <v>7</v>
      </c>
      <c r="M705" s="148"/>
      <c r="N705" s="148"/>
      <c r="O705" s="148"/>
      <c r="P705" s="148"/>
    </row>
    <row r="706" spans="1:16" ht="14.25">
      <c r="A706" s="148"/>
      <c r="B706" s="148"/>
      <c r="C706" s="326"/>
      <c r="D706" s="148"/>
      <c r="E706" s="323"/>
      <c r="F706" s="148"/>
      <c r="G706" s="326"/>
      <c r="H706" s="326"/>
      <c r="I706" s="326"/>
      <c r="J706" s="323"/>
      <c r="K706" s="148"/>
      <c r="L706" s="148"/>
      <c r="M706" s="148"/>
      <c r="N706" s="148"/>
      <c r="O706" s="148"/>
      <c r="P706" s="148"/>
    </row>
    <row r="707" spans="1:16" ht="31.5" customHeight="1">
      <c r="A707" s="167" t="s">
        <v>28370</v>
      </c>
      <c r="B707" s="107" t="s">
        <v>27656</v>
      </c>
      <c r="C707" s="591" t="s">
        <v>27657</v>
      </c>
      <c r="D707" s="591"/>
      <c r="E707" s="591"/>
      <c r="F707" s="591"/>
      <c r="G707" s="591"/>
      <c r="H707" s="591"/>
      <c r="I707" s="591"/>
      <c r="J707" s="591"/>
      <c r="K707" s="591"/>
      <c r="L707" s="591"/>
      <c r="M707" s="591"/>
      <c r="N707" s="591"/>
      <c r="O707" s="148" t="s">
        <v>148</v>
      </c>
      <c r="P707" s="323">
        <f>L709</f>
        <v>1</v>
      </c>
    </row>
    <row r="708" spans="1:16" ht="14.25">
      <c r="A708" s="148"/>
      <c r="B708" s="148"/>
      <c r="C708" s="326"/>
      <c r="D708" s="148"/>
      <c r="E708" s="323"/>
      <c r="F708" s="148"/>
      <c r="G708" s="326"/>
      <c r="H708" s="326"/>
      <c r="I708" s="326"/>
      <c r="J708" s="323"/>
      <c r="K708" s="148"/>
      <c r="L708" s="148"/>
      <c r="M708" s="148"/>
      <c r="N708" s="148"/>
      <c r="O708" s="148"/>
      <c r="P708" s="148"/>
    </row>
    <row r="709" spans="1:16" ht="14.25">
      <c r="A709" s="148"/>
      <c r="B709" s="148"/>
      <c r="C709" s="326"/>
      <c r="D709" s="148" t="s">
        <v>27543</v>
      </c>
      <c r="E709" s="323"/>
      <c r="F709" s="148"/>
      <c r="G709" s="326"/>
      <c r="H709" s="326"/>
      <c r="I709" s="326"/>
      <c r="J709"/>
      <c r="K709" s="148" t="s">
        <v>95</v>
      </c>
      <c r="L709" s="323">
        <v>1</v>
      </c>
      <c r="M709" s="148"/>
      <c r="N709" s="148"/>
      <c r="O709" s="148"/>
      <c r="P709" s="148"/>
    </row>
    <row r="710" spans="1:16" ht="14.25">
      <c r="A710" s="148"/>
      <c r="B710" s="148"/>
      <c r="C710" s="326"/>
      <c r="D710" s="148"/>
      <c r="E710" s="323"/>
      <c r="F710" s="148"/>
      <c r="G710" s="326"/>
      <c r="H710" s="326"/>
      <c r="I710" s="326"/>
      <c r="J710" s="323"/>
      <c r="K710" s="148"/>
      <c r="L710" s="148"/>
      <c r="M710" s="148"/>
      <c r="N710" s="148"/>
      <c r="O710" s="148"/>
      <c r="P710" s="148"/>
    </row>
    <row r="711" spans="1:16" ht="31.5" customHeight="1">
      <c r="A711" s="167" t="s">
        <v>28371</v>
      </c>
      <c r="B711" s="107" t="s">
        <v>27658</v>
      </c>
      <c r="C711" s="591" t="s">
        <v>27659</v>
      </c>
      <c r="D711" s="591"/>
      <c r="E711" s="591"/>
      <c r="F711" s="591"/>
      <c r="G711" s="591"/>
      <c r="H711" s="591"/>
      <c r="I711" s="591"/>
      <c r="J711" s="591"/>
      <c r="K711" s="591"/>
      <c r="L711" s="591"/>
      <c r="M711" s="591"/>
      <c r="N711" s="591"/>
      <c r="O711" s="148" t="s">
        <v>148</v>
      </c>
      <c r="P711" s="323">
        <f>L713</f>
        <v>1</v>
      </c>
    </row>
    <row r="712" spans="1:16" ht="14.25">
      <c r="A712" s="148"/>
      <c r="B712" s="148"/>
      <c r="C712" s="326"/>
      <c r="D712" s="148"/>
      <c r="E712" s="323"/>
      <c r="F712" s="148"/>
      <c r="G712" s="326"/>
      <c r="H712" s="326"/>
      <c r="I712" s="326"/>
      <c r="J712" s="323"/>
      <c r="K712" s="148"/>
      <c r="L712" s="148"/>
      <c r="M712" s="148"/>
      <c r="N712" s="148"/>
      <c r="O712" s="148"/>
      <c r="P712" s="148"/>
    </row>
    <row r="713" spans="1:16" ht="14.25">
      <c r="A713" s="148"/>
      <c r="B713" s="148"/>
      <c r="C713" s="326"/>
      <c r="D713" s="148" t="s">
        <v>27543</v>
      </c>
      <c r="E713" s="323"/>
      <c r="F713" s="148"/>
      <c r="G713" s="326"/>
      <c r="H713" s="326"/>
      <c r="I713" s="326"/>
      <c r="J713"/>
      <c r="K713" s="148" t="s">
        <v>95</v>
      </c>
      <c r="L713" s="323">
        <v>1</v>
      </c>
      <c r="M713" s="148"/>
      <c r="N713" s="148"/>
      <c r="O713" s="148"/>
      <c r="P713" s="148"/>
    </row>
    <row r="714" spans="1:16" ht="14.25">
      <c r="A714" s="148"/>
      <c r="B714" s="148"/>
      <c r="C714" s="326"/>
      <c r="D714" s="148"/>
      <c r="E714" s="323"/>
      <c r="F714" s="148"/>
      <c r="G714" s="326"/>
      <c r="H714" s="326"/>
      <c r="I714" s="326"/>
      <c r="J714" s="323"/>
      <c r="K714" s="148"/>
      <c r="L714" s="148"/>
      <c r="M714" s="148"/>
      <c r="N714" s="148"/>
      <c r="O714" s="148"/>
      <c r="P714" s="148"/>
    </row>
    <row r="715" spans="1:16" ht="31.5" customHeight="1">
      <c r="A715" s="167" t="s">
        <v>28372</v>
      </c>
      <c r="B715" s="107" t="s">
        <v>27660</v>
      </c>
      <c r="C715" s="591" t="s">
        <v>27661</v>
      </c>
      <c r="D715" s="591"/>
      <c r="E715" s="591"/>
      <c r="F715" s="591"/>
      <c r="G715" s="591"/>
      <c r="H715" s="591"/>
      <c r="I715" s="591"/>
      <c r="J715" s="591"/>
      <c r="K715" s="591"/>
      <c r="L715" s="591"/>
      <c r="M715" s="591"/>
      <c r="N715" s="591"/>
      <c r="O715" s="148" t="s">
        <v>148</v>
      </c>
      <c r="P715" s="323">
        <f>L717</f>
        <v>1</v>
      </c>
    </row>
    <row r="716" spans="1:16" ht="14.25">
      <c r="A716" s="148"/>
      <c r="B716" s="148"/>
      <c r="C716" s="326"/>
      <c r="D716" s="148"/>
      <c r="E716" s="323"/>
      <c r="F716" s="148"/>
      <c r="G716" s="326"/>
      <c r="H716" s="326"/>
      <c r="I716" s="326"/>
      <c r="J716" s="323"/>
      <c r="K716" s="148"/>
      <c r="L716" s="148"/>
      <c r="M716" s="148"/>
      <c r="N716" s="148"/>
      <c r="O716" s="148"/>
      <c r="P716" s="148"/>
    </row>
    <row r="717" spans="1:16" ht="14.25">
      <c r="A717" s="148"/>
      <c r="B717" s="148"/>
      <c r="C717" s="326"/>
      <c r="D717" s="148" t="s">
        <v>27543</v>
      </c>
      <c r="E717" s="323"/>
      <c r="F717" s="148"/>
      <c r="G717" s="326"/>
      <c r="H717" s="326"/>
      <c r="I717" s="326"/>
      <c r="J717"/>
      <c r="K717" s="148" t="s">
        <v>95</v>
      </c>
      <c r="L717" s="323">
        <v>1</v>
      </c>
      <c r="M717" s="148"/>
      <c r="N717" s="148"/>
      <c r="O717" s="148"/>
      <c r="P717" s="148"/>
    </row>
    <row r="718" spans="1:16" ht="14.25">
      <c r="A718" s="148"/>
      <c r="B718" s="148"/>
      <c r="C718" s="326"/>
      <c r="D718" s="148"/>
      <c r="E718" s="323"/>
      <c r="F718" s="148"/>
      <c r="G718" s="326"/>
      <c r="H718" s="326"/>
      <c r="I718" s="326"/>
      <c r="J718" s="323"/>
      <c r="K718" s="148"/>
      <c r="L718" s="148"/>
      <c r="M718" s="148"/>
      <c r="N718" s="148"/>
      <c r="O718" s="148"/>
      <c r="P718" s="148"/>
    </row>
    <row r="719" spans="1:16" ht="24.75" customHeight="1">
      <c r="A719" s="167" t="s">
        <v>28373</v>
      </c>
      <c r="B719" s="107" t="s">
        <v>27682</v>
      </c>
      <c r="C719" s="591" t="s">
        <v>27685</v>
      </c>
      <c r="D719" s="591"/>
      <c r="E719" s="591"/>
      <c r="F719" s="591"/>
      <c r="G719" s="591"/>
      <c r="H719" s="591"/>
      <c r="I719" s="591"/>
      <c r="J719" s="591"/>
      <c r="K719" s="591"/>
      <c r="L719" s="591"/>
      <c r="M719" s="591"/>
      <c r="N719" s="591"/>
      <c r="O719" s="148" t="s">
        <v>148</v>
      </c>
      <c r="P719" s="323">
        <f>L721</f>
        <v>1</v>
      </c>
    </row>
    <row r="720" spans="1:16" ht="14.25">
      <c r="A720" s="148"/>
      <c r="B720" s="148"/>
      <c r="C720" s="326"/>
      <c r="D720" s="148"/>
      <c r="E720" s="323"/>
      <c r="F720" s="148"/>
      <c r="G720" s="326"/>
      <c r="H720" s="326"/>
      <c r="I720" s="326"/>
      <c r="J720" s="323"/>
      <c r="K720" s="148"/>
      <c r="L720" s="148"/>
      <c r="M720" s="148"/>
      <c r="N720" s="148"/>
      <c r="O720" s="148"/>
      <c r="P720" s="148"/>
    </row>
    <row r="721" spans="1:16" ht="14.25">
      <c r="A721" s="148"/>
      <c r="B721" s="148"/>
      <c r="C721" s="326"/>
      <c r="D721" s="148" t="s">
        <v>27543</v>
      </c>
      <c r="E721" s="323"/>
      <c r="F721" s="148"/>
      <c r="G721" s="326"/>
      <c r="H721" s="326"/>
      <c r="I721" s="326"/>
      <c r="J721"/>
      <c r="K721" s="148" t="s">
        <v>95</v>
      </c>
      <c r="L721" s="323">
        <v>1</v>
      </c>
      <c r="M721" s="148"/>
      <c r="N721" s="148"/>
      <c r="O721" s="148"/>
      <c r="P721" s="148"/>
    </row>
    <row r="722" spans="1:16" ht="14.25">
      <c r="A722" s="148"/>
      <c r="B722" s="148"/>
      <c r="C722" s="326"/>
      <c r="D722" s="148"/>
      <c r="E722" s="323"/>
      <c r="F722" s="148"/>
      <c r="G722" s="326"/>
      <c r="H722" s="326"/>
      <c r="I722" s="326"/>
      <c r="J722" s="323"/>
      <c r="K722" s="148"/>
      <c r="L722" s="148"/>
      <c r="M722" s="148"/>
      <c r="N722" s="148"/>
      <c r="O722" s="148"/>
      <c r="P722" s="148"/>
    </row>
    <row r="723" spans="1:16" ht="24" customHeight="1">
      <c r="A723" s="167" t="s">
        <v>28374</v>
      </c>
      <c r="B723" s="107" t="s">
        <v>27683</v>
      </c>
      <c r="C723" s="591" t="s">
        <v>27686</v>
      </c>
      <c r="D723" s="591"/>
      <c r="E723" s="591"/>
      <c r="F723" s="591"/>
      <c r="G723" s="591"/>
      <c r="H723" s="591"/>
      <c r="I723" s="591"/>
      <c r="J723" s="591"/>
      <c r="K723" s="591"/>
      <c r="L723" s="591"/>
      <c r="M723" s="591"/>
      <c r="N723" s="591"/>
      <c r="O723" s="148" t="s">
        <v>148</v>
      </c>
      <c r="P723" s="323">
        <f>L725</f>
        <v>1</v>
      </c>
    </row>
    <row r="724" spans="1:16" ht="14.25">
      <c r="A724" s="148"/>
      <c r="B724" s="148"/>
      <c r="C724" s="326"/>
      <c r="D724" s="148"/>
      <c r="E724" s="323"/>
      <c r="F724" s="148"/>
      <c r="G724" s="326"/>
      <c r="H724" s="326"/>
      <c r="I724" s="326"/>
      <c r="J724" s="323"/>
      <c r="K724" s="148"/>
      <c r="L724" s="148"/>
      <c r="M724" s="148"/>
      <c r="N724" s="148"/>
      <c r="O724" s="148"/>
      <c r="P724" s="148"/>
    </row>
    <row r="725" spans="1:16" ht="14.25">
      <c r="A725" s="148"/>
      <c r="B725" s="148"/>
      <c r="C725" s="326"/>
      <c r="D725" s="148" t="s">
        <v>27543</v>
      </c>
      <c r="E725" s="323"/>
      <c r="F725" s="148"/>
      <c r="G725" s="326"/>
      <c r="H725" s="326"/>
      <c r="I725" s="326"/>
      <c r="J725"/>
      <c r="K725" s="148" t="s">
        <v>95</v>
      </c>
      <c r="L725" s="323">
        <v>1</v>
      </c>
      <c r="M725" s="148"/>
      <c r="N725" s="148"/>
      <c r="O725" s="148"/>
      <c r="P725" s="148"/>
    </row>
    <row r="726" spans="1:16" ht="14.25">
      <c r="A726" s="148"/>
      <c r="B726" s="148"/>
      <c r="C726" s="326"/>
      <c r="D726" s="148"/>
      <c r="E726" s="323"/>
      <c r="F726" s="148"/>
      <c r="G726" s="326"/>
      <c r="H726" s="326"/>
      <c r="I726" s="326"/>
      <c r="J726" s="323"/>
      <c r="K726" s="148"/>
      <c r="L726" s="148"/>
      <c r="M726" s="148"/>
      <c r="N726" s="148"/>
      <c r="O726" s="148"/>
      <c r="P726" s="148"/>
    </row>
    <row r="727" spans="1:16" ht="26.25" customHeight="1">
      <c r="A727" s="167" t="s">
        <v>28375</v>
      </c>
      <c r="B727" s="107" t="s">
        <v>27684</v>
      </c>
      <c r="C727" s="591" t="s">
        <v>27687</v>
      </c>
      <c r="D727" s="591"/>
      <c r="E727" s="591"/>
      <c r="F727" s="591"/>
      <c r="G727" s="591"/>
      <c r="H727" s="591"/>
      <c r="I727" s="591"/>
      <c r="J727" s="591"/>
      <c r="K727" s="591"/>
      <c r="L727" s="591"/>
      <c r="M727" s="591"/>
      <c r="N727" s="591"/>
      <c r="O727" s="148" t="s">
        <v>148</v>
      </c>
      <c r="P727" s="323">
        <f>L729</f>
        <v>1</v>
      </c>
    </row>
    <row r="728" spans="1:16" ht="14.25">
      <c r="A728" s="148"/>
      <c r="B728" s="148"/>
      <c r="C728" s="326"/>
      <c r="D728" s="148"/>
      <c r="E728" s="323"/>
      <c r="F728" s="148"/>
      <c r="G728" s="326"/>
      <c r="H728" s="326"/>
      <c r="I728" s="326"/>
      <c r="J728" s="323"/>
      <c r="K728" s="148"/>
      <c r="L728" s="148"/>
      <c r="M728" s="148"/>
      <c r="N728" s="148"/>
      <c r="O728" s="148"/>
      <c r="P728" s="148"/>
    </row>
    <row r="729" spans="1:16" ht="14.25">
      <c r="A729" s="148"/>
      <c r="B729" s="148"/>
      <c r="C729" s="326"/>
      <c r="D729" s="148" t="s">
        <v>27543</v>
      </c>
      <c r="E729" s="323"/>
      <c r="F729" s="148"/>
      <c r="G729" s="326"/>
      <c r="H729" s="326"/>
      <c r="I729" s="326"/>
      <c r="J729"/>
      <c r="K729" s="148" t="s">
        <v>95</v>
      </c>
      <c r="L729" s="323">
        <v>1</v>
      </c>
      <c r="M729" s="148"/>
      <c r="N729" s="148"/>
      <c r="O729" s="148"/>
      <c r="P729" s="148"/>
    </row>
    <row r="730" spans="1:16" ht="14.25">
      <c r="A730" s="148"/>
      <c r="B730" s="148"/>
      <c r="C730" s="326"/>
      <c r="D730" s="148"/>
      <c r="E730" s="323"/>
      <c r="F730" s="148"/>
      <c r="G730" s="326"/>
      <c r="H730" s="326"/>
      <c r="I730" s="326"/>
      <c r="J730"/>
      <c r="K730" s="148"/>
      <c r="L730" s="323"/>
      <c r="M730" s="148"/>
      <c r="N730" s="148"/>
      <c r="O730" s="148"/>
      <c r="P730" s="148"/>
    </row>
    <row r="731" spans="1:16" ht="14.25">
      <c r="A731" s="167" t="s">
        <v>28376</v>
      </c>
      <c r="B731" s="107" t="s">
        <v>28223</v>
      </c>
      <c r="C731" s="591" t="s">
        <v>28222</v>
      </c>
      <c r="D731" s="591"/>
      <c r="E731" s="591"/>
      <c r="F731" s="591"/>
      <c r="G731" s="591"/>
      <c r="H731" s="591"/>
      <c r="I731" s="591"/>
      <c r="J731" s="591"/>
      <c r="K731" s="591"/>
      <c r="L731" s="591"/>
      <c r="M731" s="591"/>
      <c r="N731" s="591"/>
      <c r="O731" s="148" t="s">
        <v>148</v>
      </c>
      <c r="P731" s="323">
        <f>L733</f>
        <v>1</v>
      </c>
    </row>
    <row r="732" spans="1:16" ht="14.25">
      <c r="A732" s="148"/>
      <c r="B732" s="148"/>
      <c r="C732" s="326"/>
      <c r="D732" s="148"/>
      <c r="E732" s="323"/>
      <c r="F732" s="148"/>
      <c r="G732" s="326"/>
      <c r="H732" s="326"/>
      <c r="I732" s="326"/>
      <c r="J732" s="323"/>
      <c r="K732" s="148"/>
      <c r="L732" s="148"/>
      <c r="M732" s="148"/>
      <c r="N732" s="148"/>
      <c r="O732" s="148"/>
      <c r="P732" s="148"/>
    </row>
    <row r="733" spans="1:16" ht="14.25">
      <c r="A733" s="148"/>
      <c r="B733" s="148"/>
      <c r="C733" s="326"/>
      <c r="D733" s="148" t="s">
        <v>27543</v>
      </c>
      <c r="E733" s="323"/>
      <c r="F733" s="148"/>
      <c r="G733" s="326"/>
      <c r="H733" s="326"/>
      <c r="I733" s="326"/>
      <c r="J733"/>
      <c r="K733" s="148" t="s">
        <v>95</v>
      </c>
      <c r="L733" s="323">
        <v>1</v>
      </c>
      <c r="M733" s="148"/>
      <c r="N733" s="148"/>
      <c r="O733" s="148"/>
      <c r="P733" s="148"/>
    </row>
    <row r="734" spans="1:16" ht="14.25">
      <c r="A734" s="148"/>
      <c r="B734" s="148"/>
      <c r="C734" s="326"/>
      <c r="D734" s="148"/>
      <c r="E734" s="323"/>
      <c r="F734" s="148"/>
      <c r="G734" s="326"/>
      <c r="H734" s="326"/>
      <c r="I734" s="326"/>
      <c r="J734"/>
      <c r="K734" s="148"/>
      <c r="L734" s="323"/>
      <c r="M734" s="148"/>
      <c r="N734" s="148"/>
      <c r="O734" s="148"/>
      <c r="P734" s="148"/>
    </row>
    <row r="735" spans="1:16" ht="39" customHeight="1">
      <c r="A735" s="167" t="s">
        <v>28377</v>
      </c>
      <c r="B735" s="107" t="s">
        <v>27873</v>
      </c>
      <c r="C735" s="591" t="s">
        <v>27878</v>
      </c>
      <c r="D735" s="591"/>
      <c r="E735" s="591"/>
      <c r="F735" s="591"/>
      <c r="G735" s="591"/>
      <c r="H735" s="591"/>
      <c r="I735" s="591"/>
      <c r="J735" s="591"/>
      <c r="K735" s="591"/>
      <c r="L735" s="591"/>
      <c r="M735" s="591"/>
      <c r="N735" s="591"/>
      <c r="O735" s="148" t="s">
        <v>9</v>
      </c>
      <c r="P735" s="323">
        <f>L737</f>
        <v>166.4</v>
      </c>
    </row>
    <row r="736" spans="1:16" ht="14.25">
      <c r="A736" s="148"/>
      <c r="B736" s="148"/>
      <c r="C736" s="326"/>
      <c r="D736" s="148"/>
      <c r="E736" s="323"/>
      <c r="F736" s="148"/>
      <c r="G736" s="326"/>
      <c r="H736" s="326"/>
      <c r="I736" s="326"/>
      <c r="J736" s="323"/>
      <c r="K736" s="148"/>
      <c r="L736" s="148"/>
      <c r="M736" s="148"/>
      <c r="N736" s="148"/>
      <c r="O736" s="148"/>
      <c r="P736" s="148"/>
    </row>
    <row r="737" spans="1:16" ht="14.25">
      <c r="A737" s="148"/>
      <c r="B737" s="148"/>
      <c r="C737" s="326"/>
      <c r="D737" s="148" t="s">
        <v>28263</v>
      </c>
      <c r="E737" s="323"/>
      <c r="F737" s="323"/>
      <c r="G737" s="326"/>
      <c r="H737" s="326"/>
      <c r="I737" s="326"/>
      <c r="J737"/>
      <c r="K737" s="148" t="s">
        <v>95</v>
      </c>
      <c r="L737" s="323">
        <f>2.5+8.9+9.3+8.6+2.7+8.9+9.3+6.8+6.9+6.8+8.3+5.8+13.6+5.2+11.8+9.8+9.8+11.4+20</f>
        <v>166.4</v>
      </c>
      <c r="M737" s="323"/>
      <c r="N737" s="148"/>
      <c r="O737" s="148"/>
      <c r="P737" s="148"/>
    </row>
    <row r="738" spans="1:16" ht="14.25">
      <c r="A738" s="148"/>
      <c r="B738" s="148"/>
      <c r="C738" s="326"/>
      <c r="D738" s="148"/>
      <c r="E738" s="323"/>
      <c r="F738" s="148"/>
      <c r="G738" s="326"/>
      <c r="H738" s="326"/>
      <c r="I738" s="326"/>
      <c r="J738" s="323"/>
      <c r="K738" s="148"/>
      <c r="L738" s="148"/>
      <c r="M738" s="148"/>
      <c r="N738" s="148"/>
      <c r="O738" s="148"/>
      <c r="P738" s="148"/>
    </row>
    <row r="739" spans="1:16" ht="14.25">
      <c r="A739" s="148"/>
      <c r="B739" s="148"/>
      <c r="C739" s="326"/>
      <c r="D739" s="148"/>
      <c r="E739" s="323"/>
      <c r="F739" s="148"/>
      <c r="G739" s="326"/>
      <c r="H739" s="326"/>
      <c r="I739" s="326"/>
      <c r="J739" s="323"/>
      <c r="K739" s="148"/>
      <c r="L739" s="148"/>
      <c r="M739" s="148"/>
      <c r="N739" s="148"/>
      <c r="O739" s="148"/>
      <c r="P739" s="148"/>
    </row>
    <row r="740" spans="1:16" ht="26.25" customHeight="1">
      <c r="A740" s="167" t="s">
        <v>28378</v>
      </c>
      <c r="B740" s="107" t="s">
        <v>27978</v>
      </c>
      <c r="C740" s="591" t="s">
        <v>27979</v>
      </c>
      <c r="D740" s="591" t="s">
        <v>9</v>
      </c>
      <c r="E740" s="591"/>
      <c r="F740" s="591"/>
      <c r="G740" s="591"/>
      <c r="H740" s="591"/>
      <c r="I740" s="591"/>
      <c r="J740" s="591"/>
      <c r="K740" s="591"/>
      <c r="L740" s="591"/>
      <c r="M740" s="591"/>
      <c r="N740" s="591"/>
      <c r="O740" s="148" t="s">
        <v>9</v>
      </c>
      <c r="P740" s="323">
        <f>L742</f>
        <v>228.4</v>
      </c>
    </row>
    <row r="741" spans="1:16" ht="10.5" customHeight="1">
      <c r="A741" s="148"/>
      <c r="B741" s="148"/>
      <c r="C741" s="326"/>
      <c r="D741" s="148"/>
      <c r="E741" s="323"/>
      <c r="F741" s="148"/>
      <c r="G741" s="326"/>
      <c r="H741" s="326"/>
      <c r="I741" s="326"/>
      <c r="J741" s="323"/>
      <c r="K741" s="148"/>
      <c r="L741" s="148"/>
      <c r="M741" s="148"/>
      <c r="N741" s="148"/>
      <c r="O741" s="148"/>
      <c r="P741" s="148"/>
    </row>
    <row r="742" spans="1:16" ht="14.25">
      <c r="A742" s="148"/>
      <c r="B742" s="148"/>
      <c r="C742" s="326"/>
      <c r="D742" s="148" t="s">
        <v>27980</v>
      </c>
      <c r="E742" s="323"/>
      <c r="F742" s="148"/>
      <c r="G742" s="326"/>
      <c r="H742" s="326"/>
      <c r="I742" s="326"/>
      <c r="J742" s="323"/>
      <c r="K742" s="148" t="s">
        <v>95</v>
      </c>
      <c r="L742" s="323">
        <f>P735+P1235</f>
        <v>228.4</v>
      </c>
      <c r="M742" s="148"/>
      <c r="N742" s="148"/>
      <c r="O742" s="148"/>
      <c r="P742" s="148"/>
    </row>
    <row r="743" spans="1:16" ht="14.25">
      <c r="A743" s="148"/>
      <c r="B743" s="148"/>
      <c r="C743" s="326"/>
      <c r="D743"/>
      <c r="E743" s="323"/>
      <c r="F743" s="148"/>
      <c r="G743" s="326"/>
      <c r="H743" s="326"/>
      <c r="I743" s="326"/>
      <c r="J743" s="323"/>
      <c r="K743" s="148"/>
      <c r="L743" s="148"/>
      <c r="M743" s="148"/>
      <c r="N743" s="148"/>
      <c r="O743" s="148"/>
      <c r="P743" s="148"/>
    </row>
    <row r="744" spans="1:16" ht="14.25">
      <c r="A744" s="167" t="s">
        <v>28379</v>
      </c>
      <c r="B744" s="107" t="s">
        <v>27981</v>
      </c>
      <c r="C744" s="591" t="s">
        <v>27982</v>
      </c>
      <c r="D744" s="591" t="s">
        <v>36</v>
      </c>
      <c r="E744" s="591"/>
      <c r="F744" s="591"/>
      <c r="G744" s="591"/>
      <c r="H744" s="591"/>
      <c r="I744" s="591"/>
      <c r="J744" s="591"/>
      <c r="K744" s="591"/>
      <c r="L744" s="591"/>
      <c r="M744" s="591"/>
      <c r="N744" s="591"/>
      <c r="O744" s="148" t="s">
        <v>36</v>
      </c>
      <c r="P744" s="323">
        <f>L747</f>
        <v>82.22399999999999</v>
      </c>
    </row>
    <row r="745" spans="1:16" ht="14.25">
      <c r="A745" s="148"/>
      <c r="B745" s="148"/>
      <c r="C745" s="326"/>
      <c r="D745" s="148"/>
      <c r="E745" s="323"/>
      <c r="F745" s="148"/>
      <c r="G745" s="326"/>
      <c r="H745" s="326"/>
      <c r="I745" s="326"/>
      <c r="J745" s="323"/>
      <c r="K745" s="148"/>
      <c r="L745" s="148"/>
      <c r="M745" s="148"/>
      <c r="N745" s="148"/>
      <c r="O745" s="148"/>
      <c r="P745" s="148"/>
    </row>
    <row r="746" spans="1:16" ht="14.25">
      <c r="A746" s="148"/>
      <c r="B746" s="148"/>
      <c r="C746" s="326"/>
      <c r="D746" s="148" t="s">
        <v>27970</v>
      </c>
      <c r="E746" s="323"/>
      <c r="F746" s="148" t="s">
        <v>27983</v>
      </c>
      <c r="G746" s="326"/>
      <c r="H746" s="326" t="s">
        <v>27984</v>
      </c>
      <c r="I746" s="326"/>
      <c r="J746" s="323"/>
      <c r="K746" s="148"/>
      <c r="L746" s="148"/>
      <c r="M746" s="148"/>
      <c r="N746" s="148"/>
      <c r="O746" s="148"/>
      <c r="P746" s="148"/>
    </row>
    <row r="747" spans="1:16" ht="14.25">
      <c r="A747" s="148"/>
      <c r="B747" s="148"/>
      <c r="C747" s="326"/>
      <c r="D747" s="323">
        <f>P735+P1235</f>
        <v>228.4</v>
      </c>
      <c r="E747" s="323" t="s">
        <v>94</v>
      </c>
      <c r="F747" s="148">
        <v>0.6</v>
      </c>
      <c r="G747" s="148" t="s">
        <v>94</v>
      </c>
      <c r="H747" s="148">
        <v>0.6</v>
      </c>
      <c r="I747"/>
      <c r="J747"/>
      <c r="K747" s="148" t="s">
        <v>95</v>
      </c>
      <c r="L747" s="323">
        <f>D747*F747*H747</f>
        <v>82.22399999999999</v>
      </c>
      <c r="M747" s="148"/>
      <c r="N747" s="148"/>
      <c r="O747" s="148"/>
      <c r="P747" s="148"/>
    </row>
    <row r="748" spans="1:16" ht="14.25">
      <c r="A748" s="148"/>
      <c r="B748" s="148"/>
      <c r="C748" s="326"/>
      <c r="D748" s="323"/>
      <c r="E748" s="323"/>
      <c r="F748" s="148"/>
      <c r="G748" s="326"/>
      <c r="H748" s="148"/>
      <c r="I748" s="148"/>
      <c r="J748" s="323"/>
      <c r="K748" s="148"/>
      <c r="L748" s="148"/>
      <c r="M748" s="148"/>
      <c r="N748" s="148"/>
      <c r="O748" s="148"/>
      <c r="P748" s="148"/>
    </row>
    <row r="749" spans="1:16" ht="14.25">
      <c r="A749" s="167" t="s">
        <v>28380</v>
      </c>
      <c r="B749" s="107" t="s">
        <v>27985</v>
      </c>
      <c r="C749" s="591" t="s">
        <v>27986</v>
      </c>
      <c r="D749" s="591" t="s">
        <v>36</v>
      </c>
      <c r="E749" s="591"/>
      <c r="F749" s="591"/>
      <c r="G749" s="591"/>
      <c r="H749" s="591"/>
      <c r="I749" s="591"/>
      <c r="J749" s="591"/>
      <c r="K749" s="591"/>
      <c r="L749" s="591"/>
      <c r="M749" s="591"/>
      <c r="N749" s="591"/>
      <c r="O749" s="148" t="s">
        <v>36</v>
      </c>
      <c r="P749" s="323">
        <f>L752</f>
        <v>81.964968145889145</v>
      </c>
    </row>
    <row r="750" spans="1:16" ht="14.25">
      <c r="A750" s="148"/>
      <c r="B750" s="148"/>
      <c r="C750" s="326"/>
      <c r="D750" s="323"/>
      <c r="E750" s="323"/>
      <c r="F750" s="148"/>
      <c r="G750" s="326"/>
      <c r="H750" s="148"/>
      <c r="I750" s="148"/>
      <c r="J750" s="323"/>
      <c r="K750" s="148"/>
      <c r="L750" s="148"/>
      <c r="M750" s="148"/>
      <c r="N750" s="148"/>
      <c r="O750" s="148"/>
      <c r="P750" s="148"/>
    </row>
    <row r="751" spans="1:16" ht="14.25">
      <c r="A751" s="148"/>
      <c r="B751" s="148"/>
      <c r="C751" s="326"/>
      <c r="D751" s="323" t="s">
        <v>27987</v>
      </c>
      <c r="E751" s="323"/>
      <c r="F751" s="148" t="s">
        <v>27988</v>
      </c>
      <c r="G751" s="326"/>
      <c r="H751" s="148"/>
      <c r="I751" s="148"/>
      <c r="J751" s="323"/>
      <c r="K751" s="148"/>
      <c r="L751" s="148"/>
      <c r="M751" s="148"/>
      <c r="N751" s="148"/>
      <c r="O751" s="148"/>
      <c r="P751" s="148"/>
    </row>
    <row r="752" spans="1:16" ht="14.25">
      <c r="A752" s="148"/>
      <c r="B752" s="148"/>
      <c r="C752" s="326"/>
      <c r="D752" s="323">
        <f>P744</f>
        <v>82.22399999999999</v>
      </c>
      <c r="E752" s="323" t="s">
        <v>27989</v>
      </c>
      <c r="F752" s="323">
        <f>(0.038^2*PI()/4)*(P735+P1235)</f>
        <v>0.25903185411084706</v>
      </c>
      <c r="G752"/>
      <c r="H752"/>
      <c r="I752" s="148"/>
      <c r="J752" s="323"/>
      <c r="K752" s="148" t="s">
        <v>95</v>
      </c>
      <c r="L752" s="323">
        <f>D752-F752</f>
        <v>81.964968145889145</v>
      </c>
      <c r="M752" s="148"/>
      <c r="N752" s="148"/>
      <c r="O752" s="148"/>
      <c r="P752" s="148"/>
    </row>
    <row r="753" spans="1:16" ht="14.25">
      <c r="A753" s="148"/>
      <c r="B753" s="148"/>
      <c r="C753" s="326"/>
      <c r="D753" s="148"/>
      <c r="E753" s="323"/>
      <c r="F753" s="148"/>
      <c r="G753" s="326"/>
      <c r="H753" s="326"/>
      <c r="I753" s="326"/>
      <c r="J753" s="323"/>
      <c r="K753" s="148"/>
      <c r="L753" s="148"/>
      <c r="M753" s="148"/>
      <c r="N753" s="148"/>
      <c r="O753" s="148"/>
      <c r="P753" s="148"/>
    </row>
    <row r="754" spans="1:16" ht="14.25">
      <c r="A754" s="167" t="s">
        <v>28381</v>
      </c>
      <c r="B754" s="107" t="s">
        <v>28266</v>
      </c>
      <c r="C754" s="589" t="s">
        <v>28268</v>
      </c>
      <c r="D754" s="589"/>
      <c r="E754" s="589"/>
      <c r="F754" s="589"/>
      <c r="G754" s="589"/>
      <c r="H754" s="589"/>
      <c r="I754" s="589"/>
      <c r="J754" s="589"/>
      <c r="K754" s="589"/>
      <c r="L754" s="589"/>
      <c r="M754" s="589"/>
      <c r="N754" s="589"/>
      <c r="O754" s="148" t="s">
        <v>148</v>
      </c>
      <c r="P754" s="323">
        <f>L756</f>
        <v>19</v>
      </c>
    </row>
    <row r="755" spans="1:16" ht="14.25">
      <c r="A755" s="148"/>
      <c r="B755" s="148"/>
      <c r="C755" s="326"/>
      <c r="D755" s="148"/>
      <c r="E755" s="323"/>
      <c r="F755" s="148"/>
      <c r="G755" s="326"/>
      <c r="H755" s="326"/>
      <c r="I755" s="326"/>
      <c r="J755" s="323"/>
      <c r="K755" s="148"/>
      <c r="L755" s="148"/>
      <c r="M755" s="148"/>
      <c r="N755" s="148"/>
      <c r="O755" s="148"/>
      <c r="P755" s="148"/>
    </row>
    <row r="756" spans="1:16" ht="14.25">
      <c r="A756" s="148"/>
      <c r="B756" s="148"/>
      <c r="C756" s="326"/>
      <c r="D756" s="326" t="s">
        <v>27995</v>
      </c>
      <c r="E756" s="323"/>
      <c r="F756" s="148"/>
      <c r="G756" s="326"/>
      <c r="H756" s="326"/>
      <c r="I756" s="326"/>
      <c r="J756"/>
      <c r="K756" s="148" t="s">
        <v>95</v>
      </c>
      <c r="L756" s="323">
        <v>19</v>
      </c>
      <c r="M756" s="148"/>
      <c r="N756" s="148"/>
      <c r="O756" s="148"/>
      <c r="P756" s="148"/>
    </row>
    <row r="757" spans="1:16" ht="14.25">
      <c r="A757" s="148"/>
      <c r="B757" s="148"/>
      <c r="C757" s="326"/>
      <c r="D757" s="326"/>
      <c r="E757" s="323"/>
      <c r="F757" s="148"/>
      <c r="G757" s="326"/>
      <c r="H757" s="326"/>
      <c r="I757" s="326"/>
      <c r="J757"/>
      <c r="K757" s="148"/>
      <c r="L757" s="323"/>
      <c r="M757" s="148"/>
      <c r="N757" s="148"/>
      <c r="O757" s="148"/>
      <c r="P757" s="148"/>
    </row>
    <row r="758" spans="1:16" ht="39.75" customHeight="1">
      <c r="A758" s="167" t="s">
        <v>28382</v>
      </c>
      <c r="B758" s="107" t="s">
        <v>28269</v>
      </c>
      <c r="C758" s="591" t="s">
        <v>28270</v>
      </c>
      <c r="D758" s="591"/>
      <c r="E758" s="591"/>
      <c r="F758" s="591"/>
      <c r="G758" s="591"/>
      <c r="H758" s="591"/>
      <c r="I758" s="591"/>
      <c r="J758" s="591"/>
      <c r="K758" s="591"/>
      <c r="L758" s="591"/>
      <c r="M758" s="591"/>
      <c r="N758" s="591"/>
      <c r="O758" s="148"/>
      <c r="P758" s="323">
        <f>L760</f>
        <v>19</v>
      </c>
    </row>
    <row r="759" spans="1:16" ht="14.25">
      <c r="A759" s="148"/>
      <c r="B759" s="148"/>
      <c r="C759" s="326"/>
      <c r="D759" s="326"/>
      <c r="E759" s="323"/>
      <c r="F759" s="148"/>
      <c r="G759" s="326"/>
      <c r="H759" s="326"/>
      <c r="I759" s="326"/>
      <c r="J759"/>
      <c r="K759" s="148"/>
      <c r="L759" s="323"/>
      <c r="M759" s="148"/>
      <c r="N759" s="148"/>
      <c r="O759" s="148"/>
      <c r="P759" s="148"/>
    </row>
    <row r="760" spans="1:16" ht="14.25">
      <c r="A760" s="148"/>
      <c r="B760" s="148"/>
      <c r="C760" s="326"/>
      <c r="D760" s="326" t="s">
        <v>27995</v>
      </c>
      <c r="E760" s="323"/>
      <c r="F760" s="148"/>
      <c r="G760" s="326"/>
      <c r="H760" s="326"/>
      <c r="I760" s="326"/>
      <c r="J760"/>
      <c r="K760" s="148" t="s">
        <v>95</v>
      </c>
      <c r="L760" s="323">
        <v>19</v>
      </c>
      <c r="M760" s="148"/>
      <c r="N760" s="148"/>
      <c r="O760" s="148"/>
      <c r="P760" s="148"/>
    </row>
    <row r="761" spans="1:16" ht="14.25">
      <c r="A761" s="148"/>
      <c r="B761" s="148"/>
      <c r="C761" s="326"/>
      <c r="D761" s="326"/>
      <c r="E761" s="323"/>
      <c r="F761" s="148"/>
      <c r="G761" s="326"/>
      <c r="H761" s="326"/>
      <c r="I761" s="326"/>
      <c r="J761"/>
      <c r="K761" s="148"/>
      <c r="L761" s="323"/>
      <c r="M761" s="148"/>
      <c r="N761" s="148"/>
      <c r="O761" s="148"/>
      <c r="P761" s="148"/>
    </row>
    <row r="762" spans="1:16" ht="14.25">
      <c r="A762" s="148"/>
      <c r="B762" s="148"/>
      <c r="C762" s="326"/>
      <c r="D762" s="148"/>
      <c r="E762" s="323"/>
      <c r="F762" s="148"/>
      <c r="G762" s="326"/>
      <c r="H762" s="326"/>
      <c r="I762" s="326"/>
      <c r="J762" s="323"/>
      <c r="K762" s="148"/>
      <c r="L762" s="148"/>
      <c r="M762" s="148"/>
      <c r="N762" s="148"/>
      <c r="O762" s="148"/>
      <c r="P762" s="148"/>
    </row>
    <row r="763" spans="1:16" ht="21.75" customHeight="1">
      <c r="A763" s="167" t="s">
        <v>28383</v>
      </c>
      <c r="B763" s="107" t="s">
        <v>13876</v>
      </c>
      <c r="C763" s="589" t="s">
        <v>28265</v>
      </c>
      <c r="D763" s="589"/>
      <c r="E763" s="589"/>
      <c r="F763" s="589"/>
      <c r="G763" s="589"/>
      <c r="H763" s="589"/>
      <c r="I763" s="589"/>
      <c r="J763" s="589"/>
      <c r="K763" s="589"/>
      <c r="L763" s="589"/>
      <c r="M763" s="589"/>
      <c r="N763" s="589"/>
      <c r="O763" s="148" t="s">
        <v>9</v>
      </c>
      <c r="P763" s="323">
        <f>L766</f>
        <v>665.6</v>
      </c>
    </row>
    <row r="764" spans="1:16" ht="14.25">
      <c r="A764" s="167"/>
      <c r="B764" s="107"/>
      <c r="C764" s="326"/>
      <c r="D764" s="326"/>
      <c r="E764" s="326"/>
      <c r="F764" s="326"/>
      <c r="G764" s="326"/>
      <c r="H764" s="326"/>
      <c r="I764" s="326"/>
      <c r="J764" s="326"/>
      <c r="K764" s="326"/>
      <c r="L764" s="326"/>
      <c r="M764" s="326"/>
      <c r="N764" s="326"/>
      <c r="O764" s="148"/>
      <c r="P764" s="323"/>
    </row>
    <row r="765" spans="1:16" ht="14.25">
      <c r="A765" s="148"/>
      <c r="B765" s="148"/>
      <c r="C765" s="326"/>
      <c r="D765" s="148"/>
      <c r="E765" s="323"/>
      <c r="F765" s="148"/>
      <c r="G765" s="326"/>
      <c r="H765" s="148" t="s">
        <v>27884</v>
      </c>
      <c r="I765" s="326"/>
      <c r="J765" s="323"/>
      <c r="K765" s="148"/>
      <c r="L765" s="148"/>
      <c r="M765" s="148"/>
      <c r="N765" s="148"/>
      <c r="O765" s="148"/>
      <c r="P765" s="148"/>
    </row>
    <row r="766" spans="1:16" ht="14.25">
      <c r="A766" s="148"/>
      <c r="B766" s="148"/>
      <c r="C766" s="326"/>
      <c r="D766" s="148" t="s">
        <v>28263</v>
      </c>
      <c r="E766" s="323"/>
      <c r="F766" s="323">
        <f>2.5+8.9+9.3+8.6+2.7+8.9+9.3+6.8+6.9+6.8+8.3+5.8+13.6+5.2+11.8+9.8+9.8+11.4+20</f>
        <v>166.4</v>
      </c>
      <c r="G766" s="148" t="s">
        <v>27883</v>
      </c>
      <c r="H766" s="148">
        <v>4</v>
      </c>
      <c r="I766" s="329"/>
      <c r="J766" s="329"/>
      <c r="K766" s="326" t="s">
        <v>95</v>
      </c>
      <c r="L766" s="323">
        <f>F766*H766</f>
        <v>665.6</v>
      </c>
      <c r="M766" s="148"/>
      <c r="N766" s="148"/>
      <c r="O766" s="148"/>
      <c r="P766" s="148"/>
    </row>
    <row r="767" spans="1:16" ht="14.25">
      <c r="A767" s="148"/>
      <c r="B767" s="148"/>
      <c r="C767" s="326"/>
      <c r="D767" s="148"/>
      <c r="E767" s="323"/>
      <c r="F767" s="148"/>
      <c r="G767" s="148"/>
      <c r="H767" s="148"/>
      <c r="I767" s="326"/>
      <c r="J767" s="323"/>
      <c r="K767" s="148"/>
      <c r="L767" s="323"/>
      <c r="M767" s="148"/>
      <c r="N767" s="148"/>
      <c r="O767" s="148"/>
      <c r="P767" s="148"/>
    </row>
    <row r="768" spans="1:16" ht="14.25">
      <c r="A768" s="148"/>
      <c r="B768" s="148"/>
      <c r="C768" s="326"/>
      <c r="D768" s="148"/>
      <c r="E768" s="323"/>
      <c r="F768" s="148"/>
      <c r="G768" s="148"/>
      <c r="H768" s="148"/>
      <c r="I768" s="326"/>
      <c r="J768" s="323"/>
      <c r="K768" s="148"/>
      <c r="L768" s="148"/>
      <c r="M768" s="148"/>
      <c r="N768" s="148"/>
      <c r="O768" s="148"/>
      <c r="P768" s="148"/>
    </row>
    <row r="769" spans="1:16" ht="14.25">
      <c r="A769" s="167" t="s">
        <v>28384</v>
      </c>
      <c r="B769" s="107" t="s">
        <v>27881</v>
      </c>
      <c r="C769" s="589" t="s">
        <v>28271</v>
      </c>
      <c r="D769" s="589"/>
      <c r="E769" s="589"/>
      <c r="F769" s="589"/>
      <c r="G769" s="589"/>
      <c r="H769" s="589"/>
      <c r="I769" s="589"/>
      <c r="J769" s="589"/>
      <c r="K769" s="148"/>
      <c r="L769" s="148"/>
      <c r="M769" s="148"/>
      <c r="N769" s="148"/>
      <c r="O769" s="148" t="s">
        <v>9</v>
      </c>
      <c r="P769" s="323">
        <f>L771</f>
        <v>224</v>
      </c>
    </row>
    <row r="770" spans="1:16" ht="14.25">
      <c r="A770" s="148"/>
      <c r="B770" s="148"/>
      <c r="C770" s="326"/>
      <c r="D770" s="148"/>
      <c r="E770" s="323"/>
      <c r="F770" s="148"/>
      <c r="G770" s="148"/>
      <c r="H770" s="148"/>
      <c r="I770" s="326"/>
      <c r="J770" s="323"/>
      <c r="K770" s="148"/>
      <c r="L770" s="148"/>
      <c r="M770" s="148"/>
      <c r="N770" s="148"/>
      <c r="O770" s="148"/>
      <c r="P770" s="148"/>
    </row>
    <row r="771" spans="1:16" ht="14.25">
      <c r="A771" s="148"/>
      <c r="B771" s="148"/>
      <c r="C771" s="326"/>
      <c r="D771" s="148" t="s">
        <v>28272</v>
      </c>
      <c r="E771" s="323"/>
      <c r="F771" s="148">
        <f>4*14*4</f>
        <v>224</v>
      </c>
      <c r="G771" s="326"/>
      <c r="H771" s="326"/>
      <c r="I771" s="326"/>
      <c r="J771" s="323"/>
      <c r="K771" s="148"/>
      <c r="L771" s="323">
        <f>4*14*4</f>
        <v>224</v>
      </c>
      <c r="M771" s="148"/>
      <c r="N771" s="148"/>
      <c r="O771" s="148"/>
      <c r="P771" s="148"/>
    </row>
    <row r="772" spans="1:16" ht="14.25">
      <c r="A772" s="148"/>
      <c r="B772" s="148"/>
      <c r="C772" s="326"/>
      <c r="D772" s="148"/>
      <c r="E772" s="323"/>
      <c r="F772" s="148"/>
      <c r="G772" s="326"/>
      <c r="H772" s="326"/>
      <c r="I772" s="326"/>
      <c r="J772" s="323"/>
      <c r="K772" s="148"/>
      <c r="L772" s="323"/>
      <c r="M772" s="148"/>
      <c r="N772" s="148"/>
      <c r="O772" s="148"/>
      <c r="P772" s="148"/>
    </row>
    <row r="773" spans="1:16">
      <c r="A773"/>
      <c r="B773"/>
      <c r="C773"/>
      <c r="D773"/>
      <c r="E773"/>
      <c r="F773"/>
      <c r="G773"/>
      <c r="H773"/>
      <c r="I773"/>
      <c r="J773"/>
      <c r="K773"/>
      <c r="L773"/>
      <c r="M773"/>
      <c r="N773"/>
      <c r="O773"/>
      <c r="P773"/>
    </row>
    <row r="774" spans="1:16" ht="35.25" customHeight="1">
      <c r="A774" s="167" t="s">
        <v>28385</v>
      </c>
      <c r="B774" s="107" t="s">
        <v>27512</v>
      </c>
      <c r="C774" s="591" t="s">
        <v>27993</v>
      </c>
      <c r="D774" s="591" t="s">
        <v>15</v>
      </c>
      <c r="E774" s="591"/>
      <c r="F774" s="591"/>
      <c r="G774" s="591"/>
      <c r="H774" s="591"/>
      <c r="I774" s="591"/>
      <c r="J774" s="591"/>
      <c r="K774" s="148"/>
      <c r="L774" s="148"/>
      <c r="M774" s="148"/>
      <c r="N774" s="148"/>
      <c r="O774" s="148" t="s">
        <v>15</v>
      </c>
      <c r="P774" s="148">
        <f>L777</f>
        <v>85.25</v>
      </c>
    </row>
    <row r="775" spans="1:16" ht="14.25">
      <c r="A775" s="148"/>
      <c r="B775" s="148"/>
      <c r="C775" s="326"/>
      <c r="D775" s="326"/>
      <c r="E775" s="323"/>
      <c r="F775" s="148"/>
      <c r="G775" s="326"/>
      <c r="H775" s="326"/>
      <c r="I775" s="326"/>
      <c r="J775" s="323"/>
      <c r="K775" s="148"/>
      <c r="L775" s="148"/>
      <c r="M775" s="148"/>
      <c r="N775" s="148"/>
      <c r="O775" s="148"/>
      <c r="P775" s="148"/>
    </row>
    <row r="776" spans="1:16" ht="14.25">
      <c r="A776" s="148"/>
      <c r="B776" s="148"/>
      <c r="C776" s="326"/>
      <c r="D776" s="148" t="s">
        <v>27994</v>
      </c>
      <c r="E776" s="323"/>
      <c r="F776" s="148"/>
      <c r="G776" s="326"/>
      <c r="H776" s="326"/>
      <c r="I776" s="326"/>
      <c r="J776" s="323"/>
      <c r="K776"/>
      <c r="L776" s="148"/>
      <c r="M776" s="148"/>
      <c r="N776" s="148"/>
      <c r="O776" s="148"/>
      <c r="P776" s="148"/>
    </row>
    <row r="777" spans="1:16" ht="14.25">
      <c r="A777" s="148"/>
      <c r="B777" s="148"/>
      <c r="C777" s="326"/>
      <c r="D777" s="148">
        <f>(42.05*2+28.8)*(0.2+0.2+0.1)+28.8*(0.4+0.4+0.2)</f>
        <v>85.25</v>
      </c>
      <c r="E777" s="323"/>
      <c r="F777" s="148"/>
      <c r="G777" s="326"/>
      <c r="H777" s="326"/>
      <c r="I777" s="326"/>
      <c r="J777" s="323"/>
      <c r="K777" s="148" t="s">
        <v>95</v>
      </c>
      <c r="L777" s="148">
        <f>D777</f>
        <v>85.25</v>
      </c>
      <c r="M777" s="148"/>
      <c r="N777" s="148"/>
      <c r="O777" s="148"/>
      <c r="P777" s="148"/>
    </row>
    <row r="778" spans="1:16" ht="14.25">
      <c r="A778" s="148"/>
      <c r="B778" s="148"/>
      <c r="C778" s="326"/>
      <c r="D778" s="326"/>
      <c r="E778" s="323"/>
      <c r="F778" s="148"/>
      <c r="G778" s="326"/>
      <c r="H778" s="326"/>
      <c r="I778" s="326"/>
      <c r="J778" s="323"/>
      <c r="K778" s="148"/>
      <c r="L778" s="148"/>
      <c r="M778" s="148"/>
      <c r="N778" s="148"/>
      <c r="O778" s="148"/>
      <c r="P778" s="148"/>
    </row>
    <row r="779" spans="1:16">
      <c r="D779" s="75"/>
      <c r="E779" s="66"/>
      <c r="G779" s="78"/>
      <c r="H779" s="78"/>
      <c r="I779" s="78"/>
      <c r="J779" s="66"/>
      <c r="K779" s="166"/>
    </row>
    <row r="780" spans="1:16">
      <c r="D780" s="166"/>
      <c r="E780" s="66"/>
      <c r="G780" s="78"/>
      <c r="H780" s="78"/>
      <c r="I780" s="78"/>
      <c r="J780" s="66"/>
      <c r="L780"/>
    </row>
    <row r="781" spans="1:16" ht="13.5" thickBot="1">
      <c r="D781" s="75"/>
      <c r="E781" s="66"/>
      <c r="F781" s="78"/>
      <c r="G781" s="78"/>
      <c r="H781" s="78"/>
      <c r="I781" s="78"/>
      <c r="J781" s="66"/>
    </row>
    <row r="782" spans="1:16" ht="31.5" customHeight="1" thickBot="1">
      <c r="A782" s="428" t="s">
        <v>28386</v>
      </c>
      <c r="B782" s="429"/>
      <c r="C782" s="429"/>
      <c r="D782" s="429"/>
      <c r="E782" s="429"/>
      <c r="F782" s="429"/>
      <c r="G782" s="429"/>
      <c r="H782" s="429"/>
      <c r="I782" s="429"/>
      <c r="J782" s="429"/>
      <c r="K782" s="429"/>
      <c r="L782" s="429"/>
      <c r="M782" s="429"/>
      <c r="N782" s="429"/>
      <c r="O782" s="429"/>
      <c r="P782" s="430"/>
    </row>
    <row r="783" spans="1:16">
      <c r="D783" s="75"/>
      <c r="E783" s="66"/>
      <c r="F783" s="78"/>
      <c r="G783" s="78"/>
      <c r="H783" s="78"/>
      <c r="I783" s="78"/>
      <c r="J783" s="66"/>
    </row>
    <row r="784" spans="1:16" ht="31.5" customHeight="1">
      <c r="A784" s="167" t="s">
        <v>28387</v>
      </c>
      <c r="B784" s="107" t="s">
        <v>27490</v>
      </c>
      <c r="C784" s="594" t="s">
        <v>27618</v>
      </c>
      <c r="D784" s="595"/>
      <c r="E784" s="595"/>
      <c r="F784" s="595"/>
      <c r="G784" s="595"/>
      <c r="H784" s="595"/>
      <c r="I784" s="595"/>
      <c r="J784" s="595"/>
      <c r="K784" s="595"/>
      <c r="L784" s="595"/>
      <c r="M784" s="595"/>
      <c r="N784" s="595"/>
      <c r="O784" s="166" t="s">
        <v>15</v>
      </c>
      <c r="P784" s="66">
        <f>L788</f>
        <v>8.9080000000000013</v>
      </c>
    </row>
    <row r="785" spans="1:16" ht="12" customHeight="1">
      <c r="A785" s="167"/>
      <c r="C785" s="595"/>
      <c r="D785" s="595"/>
      <c r="E785" s="595"/>
      <c r="F785" s="595"/>
      <c r="G785" s="595"/>
      <c r="H785" s="595"/>
      <c r="I785" s="595"/>
      <c r="J785" s="595"/>
      <c r="K785" s="595"/>
      <c r="L785" s="595"/>
      <c r="M785" s="595"/>
      <c r="N785" s="595"/>
    </row>
    <row r="786" spans="1:16" ht="12" customHeight="1">
      <c r="A786" s="167"/>
      <c r="C786" s="75" t="s">
        <v>27933</v>
      </c>
      <c r="D786" s="175" t="s">
        <v>27932</v>
      </c>
      <c r="E786" s="66">
        <f>2*0.8*2.1</f>
        <v>3.3600000000000003</v>
      </c>
      <c r="F786" s="175"/>
      <c r="G786" s="66"/>
      <c r="H786" s="78"/>
      <c r="I786" s="166"/>
      <c r="J786" s="66"/>
      <c r="N786" s="171"/>
      <c r="O786" s="66"/>
    </row>
    <row r="787" spans="1:16" ht="12" customHeight="1">
      <c r="A787" s="167"/>
      <c r="C787" s="75" t="s">
        <v>27928</v>
      </c>
      <c r="D787" s="175" t="s">
        <v>27931</v>
      </c>
      <c r="E787" s="197">
        <f>0.73*1.9*4</f>
        <v>5.548</v>
      </c>
      <c r="F787" s="175"/>
      <c r="G787" s="66"/>
      <c r="H787" s="78"/>
      <c r="I787" s="166"/>
      <c r="J787" s="66"/>
      <c r="N787" s="171"/>
      <c r="O787" s="66"/>
    </row>
    <row r="788" spans="1:16" ht="12" customHeight="1">
      <c r="A788" s="167"/>
      <c r="D788" s="175"/>
      <c r="E788" s="66">
        <f>SUM(E786:E787)</f>
        <v>8.9080000000000013</v>
      </c>
      <c r="F788" s="175"/>
      <c r="G788" s="66"/>
      <c r="H788" s="78"/>
      <c r="I788" s="166"/>
      <c r="J788" s="66"/>
      <c r="K788" s="77" t="s">
        <v>95</v>
      </c>
      <c r="L788" s="66">
        <f>E788</f>
        <v>8.9080000000000013</v>
      </c>
      <c r="N788" s="171"/>
      <c r="O788" s="66"/>
    </row>
    <row r="789" spans="1:16" ht="12" customHeight="1">
      <c r="A789" s="167"/>
      <c r="D789" s="175"/>
      <c r="E789" s="66"/>
      <c r="F789" s="175"/>
      <c r="G789" s="66"/>
      <c r="H789" s="78"/>
      <c r="I789" s="166"/>
      <c r="J789" s="66"/>
      <c r="N789" s="171"/>
    </row>
    <row r="790" spans="1:16" ht="50.25" customHeight="1">
      <c r="A790" s="167" t="s">
        <v>28388</v>
      </c>
      <c r="B790" s="107" t="s">
        <v>27495</v>
      </c>
      <c r="C790" s="596" t="s">
        <v>27624</v>
      </c>
      <c r="D790" s="592"/>
      <c r="E790" s="592"/>
      <c r="F790" s="592"/>
      <c r="G790" s="592"/>
      <c r="H790" s="592"/>
      <c r="I790" s="592"/>
      <c r="J790" s="592"/>
      <c r="K790" s="592"/>
      <c r="L790" s="592"/>
      <c r="M790" s="592"/>
      <c r="N790" s="592"/>
      <c r="O790" s="175" t="s">
        <v>148</v>
      </c>
      <c r="P790" s="66">
        <f>L792</f>
        <v>2</v>
      </c>
    </row>
    <row r="791" spans="1:16" ht="12" customHeight="1">
      <c r="A791" s="167"/>
      <c r="C791" s="592"/>
      <c r="D791" s="592"/>
      <c r="E791" s="592"/>
      <c r="F791" s="592"/>
      <c r="G791" s="592"/>
      <c r="H791" s="592"/>
      <c r="I791" s="592"/>
      <c r="J791" s="592"/>
      <c r="K791" s="592"/>
      <c r="L791" s="592"/>
      <c r="M791" s="592"/>
      <c r="N791" s="592"/>
    </row>
    <row r="792" spans="1:16" ht="12" customHeight="1">
      <c r="A792" s="167"/>
      <c r="D792" s="175" t="s">
        <v>27920</v>
      </c>
      <c r="E792" s="66">
        <v>2</v>
      </c>
      <c r="F792" s="175"/>
      <c r="G792" s="66"/>
      <c r="H792" s="78"/>
      <c r="I792" s="166"/>
      <c r="J792" s="66"/>
      <c r="K792" s="77" t="s">
        <v>95</v>
      </c>
      <c r="L792" s="171">
        <f>E792</f>
        <v>2</v>
      </c>
      <c r="N792"/>
    </row>
    <row r="793" spans="1:16" ht="12" customHeight="1">
      <c r="A793" s="167"/>
      <c r="D793" s="175"/>
      <c r="E793" s="66"/>
      <c r="F793" s="175"/>
      <c r="G793" s="66"/>
      <c r="H793" s="78"/>
      <c r="I793" s="166"/>
      <c r="J793" s="66"/>
      <c r="N793" s="171"/>
    </row>
    <row r="794" spans="1:16" ht="31.5" customHeight="1">
      <c r="A794" s="167" t="s">
        <v>28389</v>
      </c>
      <c r="B794" s="107" t="s">
        <v>27620</v>
      </c>
      <c r="C794" s="594" t="s">
        <v>27622</v>
      </c>
      <c r="D794" s="595"/>
      <c r="E794" s="595"/>
      <c r="F794" s="595"/>
      <c r="G794" s="595"/>
      <c r="H794" s="595"/>
      <c r="I794" s="595"/>
      <c r="J794" s="595"/>
      <c r="K794" s="595"/>
      <c r="L794" s="595"/>
      <c r="M794" s="595"/>
      <c r="N794" s="595"/>
      <c r="O794" s="166" t="s">
        <v>148</v>
      </c>
      <c r="P794" s="66">
        <f>L798</f>
        <v>18</v>
      </c>
    </row>
    <row r="795" spans="1:16" ht="12" customHeight="1">
      <c r="A795" s="178"/>
      <c r="D795" s="175"/>
      <c r="E795" s="66"/>
      <c r="F795" s="175"/>
      <c r="G795" s="66"/>
      <c r="H795" s="78"/>
      <c r="I795" s="166"/>
      <c r="J795" s="66"/>
      <c r="N795" s="171"/>
    </row>
    <row r="796" spans="1:16" ht="12" customHeight="1">
      <c r="A796" s="178"/>
      <c r="C796" s="75" t="s">
        <v>27933</v>
      </c>
      <c r="D796" s="193" t="s">
        <v>27623</v>
      </c>
      <c r="E796" s="66">
        <v>6</v>
      </c>
      <c r="F796" s="175"/>
      <c r="G796" s="66"/>
      <c r="H796" s="78"/>
      <c r="I796" s="166"/>
      <c r="J796" s="66"/>
      <c r="N796" s="171"/>
    </row>
    <row r="797" spans="1:16" ht="12" customHeight="1">
      <c r="A797" s="178"/>
      <c r="C797" s="75" t="s">
        <v>27928</v>
      </c>
      <c r="D797" s="193" t="s">
        <v>27934</v>
      </c>
      <c r="E797" s="197">
        <v>12</v>
      </c>
      <c r="F797" s="175"/>
      <c r="G797" s="66"/>
      <c r="H797" s="78"/>
      <c r="I797" s="166"/>
      <c r="J797" s="66"/>
      <c r="N797" s="171"/>
    </row>
    <row r="798" spans="1:16" ht="12" customHeight="1">
      <c r="A798" s="178"/>
      <c r="C798" s="75"/>
      <c r="D798" s="193"/>
      <c r="E798" s="66">
        <f>SUM(E796:E797)</f>
        <v>18</v>
      </c>
      <c r="F798" s="175"/>
      <c r="G798" s="66"/>
      <c r="H798" s="78"/>
      <c r="I798" s="166"/>
      <c r="J798" s="66"/>
      <c r="K798" s="77" t="s">
        <v>95</v>
      </c>
      <c r="L798" s="66">
        <f>E798</f>
        <v>18</v>
      </c>
      <c r="N798" s="171"/>
    </row>
    <row r="799" spans="1:16">
      <c r="D799" s="166"/>
      <c r="E799" s="66"/>
      <c r="F799" s="166"/>
      <c r="G799" s="66"/>
      <c r="H799" s="78"/>
      <c r="I799" s="166"/>
      <c r="N799" s="66"/>
    </row>
    <row r="800" spans="1:16" ht="31.5" customHeight="1">
      <c r="A800" s="178" t="s">
        <v>28390</v>
      </c>
      <c r="B800" s="107" t="s">
        <v>27487</v>
      </c>
      <c r="C800" s="626" t="s">
        <v>27923</v>
      </c>
      <c r="D800" s="627"/>
      <c r="E800" s="627"/>
      <c r="F800" s="627"/>
      <c r="G800" s="627"/>
      <c r="H800" s="627"/>
      <c r="I800" s="627"/>
      <c r="J800" s="627"/>
      <c r="K800" s="627"/>
      <c r="L800" s="627"/>
      <c r="M800" s="627"/>
      <c r="N800" s="627"/>
      <c r="O800" s="77" t="s">
        <v>15</v>
      </c>
      <c r="P800" s="66">
        <f>L804</f>
        <v>18</v>
      </c>
    </row>
    <row r="801" spans="1:16">
      <c r="D801" s="166"/>
      <c r="E801" s="66"/>
      <c r="F801" s="166"/>
      <c r="G801" s="66"/>
      <c r="H801" s="78"/>
      <c r="I801" s="166"/>
      <c r="N801" s="66"/>
    </row>
    <row r="802" spans="1:16">
      <c r="D802" s="166" t="s">
        <v>27921</v>
      </c>
      <c r="E802" s="171" t="s">
        <v>95</v>
      </c>
      <c r="F802" s="166">
        <v>9</v>
      </c>
      <c r="G802" s="66"/>
      <c r="H802" s="78"/>
      <c r="I802" s="166"/>
      <c r="N802" s="66"/>
    </row>
    <row r="803" spans="1:16">
      <c r="D803" s="166" t="s">
        <v>27922</v>
      </c>
      <c r="E803" s="171" t="s">
        <v>95</v>
      </c>
      <c r="F803" s="200">
        <v>9</v>
      </c>
      <c r="G803" s="66"/>
      <c r="H803" s="78"/>
      <c r="I803" s="166"/>
      <c r="J803" s="66"/>
      <c r="N803" s="66"/>
    </row>
    <row r="804" spans="1:16">
      <c r="D804" s="166"/>
      <c r="E804" s="171"/>
      <c r="F804" s="166">
        <f>SUM(F802:F803)</f>
        <v>18</v>
      </c>
      <c r="G804" s="66"/>
      <c r="H804" s="78"/>
      <c r="I804" s="166"/>
      <c r="J804" s="66"/>
      <c r="K804" s="77" t="s">
        <v>95</v>
      </c>
      <c r="L804" s="77">
        <f>F804</f>
        <v>18</v>
      </c>
      <c r="N804" s="66"/>
    </row>
    <row r="805" spans="1:16">
      <c r="D805" s="166"/>
      <c r="E805" s="66"/>
      <c r="F805" s="166"/>
      <c r="G805" s="66"/>
      <c r="H805" s="78"/>
      <c r="I805" s="166"/>
      <c r="N805" s="66"/>
    </row>
    <row r="806" spans="1:16" ht="31.5" customHeight="1">
      <c r="A806" s="178" t="s">
        <v>28391</v>
      </c>
      <c r="B806" s="107" t="s">
        <v>27488</v>
      </c>
      <c r="C806" s="592" t="s">
        <v>27489</v>
      </c>
      <c r="D806" s="592"/>
      <c r="E806" s="592"/>
      <c r="F806" s="592"/>
      <c r="G806" s="592"/>
      <c r="H806" s="592"/>
      <c r="I806" s="592"/>
      <c r="J806" s="592"/>
      <c r="K806" s="592"/>
      <c r="L806" s="592"/>
      <c r="M806" s="592"/>
      <c r="N806" s="592"/>
      <c r="O806" s="77" t="s">
        <v>15</v>
      </c>
      <c r="P806" s="66">
        <f>L812</f>
        <v>86.559999999999988</v>
      </c>
    </row>
    <row r="807" spans="1:16">
      <c r="D807" s="166"/>
      <c r="E807" s="66"/>
      <c r="F807" s="166"/>
      <c r="G807" s="66"/>
      <c r="H807" s="78"/>
      <c r="I807" s="166"/>
      <c r="N807" s="66"/>
    </row>
    <row r="808" spans="1:16">
      <c r="D808" s="166" t="s">
        <v>27629</v>
      </c>
      <c r="E808" s="66" t="s">
        <v>15</v>
      </c>
      <c r="F808" s="166"/>
      <c r="G808" s="66"/>
      <c r="H808" s="78"/>
      <c r="I808" s="166"/>
      <c r="J808" s="66"/>
      <c r="N808" s="66"/>
    </row>
    <row r="809" spans="1:16">
      <c r="D809" s="166" t="s">
        <v>27924</v>
      </c>
      <c r="E809" s="66">
        <f>(12.84+6.6)*4</f>
        <v>77.759999999999991</v>
      </c>
      <c r="F809" s="166"/>
      <c r="G809" s="66"/>
      <c r="H809" s="78"/>
      <c r="I809" s="166"/>
      <c r="J809" s="66"/>
      <c r="N809" s="66"/>
    </row>
    <row r="810" spans="1:16">
      <c r="D810" s="166" t="s">
        <v>27928</v>
      </c>
      <c r="E810" s="171" t="s">
        <v>15</v>
      </c>
      <c r="F810" s="166"/>
      <c r="G810" s="66"/>
      <c r="H810" s="78"/>
      <c r="I810" s="166"/>
      <c r="J810" s="66"/>
      <c r="N810" s="66"/>
    </row>
    <row r="811" spans="1:16">
      <c r="D811" s="166" t="s">
        <v>27930</v>
      </c>
      <c r="E811" s="197">
        <f>1.1*2*2*2</f>
        <v>8.8000000000000007</v>
      </c>
      <c r="F811" s="166"/>
      <c r="G811" s="66"/>
      <c r="H811" s="78"/>
      <c r="I811" s="166"/>
      <c r="J811" s="66"/>
      <c r="N811" s="66"/>
    </row>
    <row r="812" spans="1:16">
      <c r="D812" s="166"/>
      <c r="E812" s="66">
        <f>E809+E811</f>
        <v>86.559999999999988</v>
      </c>
      <c r="F812" s="166"/>
      <c r="G812" s="66"/>
      <c r="H812" s="78"/>
      <c r="I812" s="166"/>
      <c r="J812" s="66"/>
      <c r="K812" s="77" t="s">
        <v>95</v>
      </c>
      <c r="L812" s="66">
        <f>E812</f>
        <v>86.559999999999988</v>
      </c>
      <c r="N812" s="66"/>
    </row>
    <row r="813" spans="1:16">
      <c r="D813" s="166"/>
      <c r="E813" s="66"/>
      <c r="F813" s="166"/>
      <c r="G813" s="66"/>
      <c r="H813" s="78"/>
      <c r="I813" s="166"/>
      <c r="J813" s="66"/>
      <c r="N813" s="66"/>
    </row>
    <row r="814" spans="1:16" ht="14.25" customHeight="1">
      <c r="A814" s="167" t="s">
        <v>28392</v>
      </c>
      <c r="B814" s="207" t="s">
        <v>27493</v>
      </c>
      <c r="C814" s="592" t="s">
        <v>27494</v>
      </c>
      <c r="D814" s="592" t="s">
        <v>15</v>
      </c>
      <c r="E814" s="592"/>
      <c r="F814" s="592"/>
      <c r="G814" s="592"/>
      <c r="H814" s="592"/>
      <c r="I814" s="592"/>
      <c r="J814" s="592"/>
      <c r="K814" s="592"/>
      <c r="L814" s="592"/>
      <c r="M814" s="592"/>
      <c r="N814" s="592"/>
      <c r="O814" s="166" t="s">
        <v>15</v>
      </c>
      <c r="P814" s="66">
        <f>L817</f>
        <v>1</v>
      </c>
    </row>
    <row r="815" spans="1:16">
      <c r="D815" s="166"/>
      <c r="E815" s="66"/>
      <c r="F815" s="166"/>
      <c r="G815" s="66"/>
      <c r="H815" s="78"/>
      <c r="I815" s="166"/>
      <c r="J815" s="66"/>
      <c r="N815" s="66"/>
    </row>
    <row r="816" spans="1:16">
      <c r="D816" s="166" t="s">
        <v>27925</v>
      </c>
      <c r="E816" s="171" t="s">
        <v>15</v>
      </c>
      <c r="F816" s="166"/>
      <c r="G816" s="66"/>
      <c r="H816" s="78"/>
      <c r="I816" s="166"/>
      <c r="J816" s="66"/>
      <c r="N816" s="66"/>
    </row>
    <row r="817" spans="1:16">
      <c r="D817" s="166" t="s">
        <v>27926</v>
      </c>
      <c r="E817" s="66">
        <f>1*0.5*2</f>
        <v>1</v>
      </c>
      <c r="F817" s="166"/>
      <c r="G817" s="66"/>
      <c r="H817" s="78"/>
      <c r="I817" s="166"/>
      <c r="J817" s="66"/>
      <c r="K817" s="77" t="s">
        <v>95</v>
      </c>
      <c r="L817" s="66">
        <f>E817</f>
        <v>1</v>
      </c>
      <c r="N817" s="66"/>
    </row>
    <row r="818" spans="1:16">
      <c r="D818" s="166"/>
      <c r="E818" s="66"/>
      <c r="F818" s="166"/>
      <c r="G818" s="66"/>
      <c r="H818" s="78"/>
      <c r="I818" s="166"/>
      <c r="J818" s="66"/>
      <c r="N818" s="66"/>
    </row>
    <row r="819" spans="1:16" ht="27" customHeight="1">
      <c r="A819" s="167" t="s">
        <v>28393</v>
      </c>
      <c r="B819" s="207" t="s">
        <v>27671</v>
      </c>
      <c r="C819" s="592" t="s">
        <v>27927</v>
      </c>
      <c r="D819" s="592" t="s">
        <v>15</v>
      </c>
      <c r="E819" s="592"/>
      <c r="F819" s="592"/>
      <c r="G819" s="592"/>
      <c r="H819" s="592"/>
      <c r="I819" s="592"/>
      <c r="J819" s="592"/>
      <c r="K819" s="592"/>
      <c r="L819" s="592"/>
      <c r="M819" s="592"/>
      <c r="N819" s="592"/>
      <c r="O819" s="166" t="s">
        <v>15</v>
      </c>
      <c r="P819" s="66">
        <f>L822</f>
        <v>4.4000000000000004</v>
      </c>
    </row>
    <row r="820" spans="1:16">
      <c r="D820" s="166"/>
      <c r="E820" s="66"/>
      <c r="F820" s="166"/>
      <c r="G820" s="66"/>
      <c r="H820" s="78"/>
      <c r="I820" s="166"/>
      <c r="J820" s="66"/>
      <c r="N820" s="66"/>
    </row>
    <row r="821" spans="1:16">
      <c r="D821" s="166" t="s">
        <v>27928</v>
      </c>
      <c r="E821" s="171" t="s">
        <v>15</v>
      </c>
      <c r="F821" s="166"/>
      <c r="G821" s="66"/>
      <c r="H821" s="78"/>
      <c r="I821" s="166"/>
      <c r="J821" s="66"/>
      <c r="N821" s="66"/>
    </row>
    <row r="822" spans="1:16">
      <c r="D822" s="166" t="s">
        <v>27929</v>
      </c>
      <c r="E822" s="66">
        <f>1.1*2*2</f>
        <v>4.4000000000000004</v>
      </c>
      <c r="F822" s="166"/>
      <c r="G822" s="66"/>
      <c r="H822" s="78"/>
      <c r="I822" s="166"/>
      <c r="J822" s="66"/>
      <c r="K822" s="77" t="s">
        <v>95</v>
      </c>
      <c r="L822" s="66">
        <f>E822</f>
        <v>4.4000000000000004</v>
      </c>
      <c r="N822" s="66"/>
    </row>
    <row r="823" spans="1:16">
      <c r="D823" s="166"/>
      <c r="E823" s="66"/>
      <c r="F823" s="166"/>
      <c r="G823" s="66"/>
      <c r="H823" s="78"/>
      <c r="I823" s="166"/>
      <c r="J823" s="66"/>
      <c r="N823" s="66"/>
    </row>
    <row r="824" spans="1:16" ht="14.25">
      <c r="A824" s="167" t="s">
        <v>28394</v>
      </c>
      <c r="B824" s="167" t="s">
        <v>64</v>
      </c>
      <c r="C824" s="592" t="s">
        <v>117</v>
      </c>
      <c r="D824" s="592" t="s">
        <v>15</v>
      </c>
      <c r="E824" s="592"/>
      <c r="F824" s="592"/>
      <c r="G824" s="592"/>
      <c r="H824" s="592"/>
      <c r="I824" s="592"/>
      <c r="J824" s="592"/>
      <c r="K824" s="592"/>
      <c r="L824" s="592"/>
      <c r="M824" s="592"/>
      <c r="N824" s="592"/>
      <c r="O824" s="166" t="s">
        <v>15</v>
      </c>
      <c r="P824" s="66">
        <f>L827</f>
        <v>8.8000000000000007</v>
      </c>
    </row>
    <row r="825" spans="1:16">
      <c r="D825" s="166"/>
      <c r="E825" s="66"/>
      <c r="F825" s="166"/>
      <c r="G825" s="66"/>
      <c r="H825" s="78"/>
      <c r="I825" s="166"/>
      <c r="J825" s="66"/>
      <c r="N825" s="66"/>
    </row>
    <row r="826" spans="1:16">
      <c r="D826" s="166" t="s">
        <v>27928</v>
      </c>
      <c r="E826" s="171" t="s">
        <v>15</v>
      </c>
      <c r="F826" s="166"/>
      <c r="G826" s="66"/>
      <c r="H826" s="78"/>
      <c r="I826" s="166"/>
      <c r="J826" s="66"/>
      <c r="N826" s="66"/>
    </row>
    <row r="827" spans="1:16">
      <c r="D827" s="166" t="s">
        <v>27930</v>
      </c>
      <c r="E827" s="66">
        <f>1.1*2*2*2</f>
        <v>8.8000000000000007</v>
      </c>
      <c r="F827" s="166"/>
      <c r="G827" s="66"/>
      <c r="H827" s="78"/>
      <c r="I827" s="166"/>
      <c r="J827" s="66"/>
      <c r="K827" s="77" t="s">
        <v>95</v>
      </c>
      <c r="L827" s="66">
        <f>E827</f>
        <v>8.8000000000000007</v>
      </c>
      <c r="N827" s="66"/>
    </row>
    <row r="828" spans="1:16">
      <c r="D828" s="166"/>
      <c r="E828" s="66"/>
      <c r="F828" s="166"/>
      <c r="G828" s="66"/>
      <c r="H828" s="78"/>
      <c r="I828" s="166"/>
      <c r="J828" s="66"/>
      <c r="N828" s="66"/>
    </row>
    <row r="829" spans="1:16" ht="14.25">
      <c r="A829" s="167" t="s">
        <v>28395</v>
      </c>
      <c r="B829" s="167" t="s">
        <v>12655</v>
      </c>
      <c r="C829" s="592" t="s">
        <v>27935</v>
      </c>
      <c r="D829" s="592" t="s">
        <v>148</v>
      </c>
      <c r="E829" s="592"/>
      <c r="F829" s="592"/>
      <c r="G829" s="592"/>
      <c r="H829" s="592"/>
      <c r="I829" s="592"/>
      <c r="J829" s="592"/>
      <c r="K829" s="592"/>
      <c r="L829" s="592"/>
      <c r="M829" s="592"/>
      <c r="N829" s="592"/>
    </row>
    <row r="830" spans="1:16">
      <c r="D830" s="166"/>
      <c r="E830" s="66"/>
      <c r="F830" s="166"/>
      <c r="G830" s="66"/>
      <c r="H830" s="78"/>
      <c r="I830" s="166"/>
      <c r="J830" s="66"/>
      <c r="N830" s="66"/>
      <c r="O830" s="166" t="s">
        <v>148</v>
      </c>
      <c r="P830" s="77">
        <f>L831</f>
        <v>2</v>
      </c>
    </row>
    <row r="831" spans="1:16">
      <c r="D831" s="166" t="s">
        <v>27936</v>
      </c>
      <c r="E831" s="171" t="s">
        <v>95</v>
      </c>
      <c r="F831" s="166">
        <v>2</v>
      </c>
      <c r="G831" s="66"/>
      <c r="H831" s="78"/>
      <c r="I831" s="166"/>
      <c r="J831" s="66"/>
      <c r="K831" s="77" t="s">
        <v>95</v>
      </c>
      <c r="L831" s="77">
        <f>F831</f>
        <v>2</v>
      </c>
      <c r="N831" s="66"/>
    </row>
    <row r="832" spans="1:16">
      <c r="D832" s="166"/>
      <c r="E832" s="66"/>
      <c r="F832" s="166"/>
      <c r="G832" s="66"/>
      <c r="H832" s="78"/>
      <c r="I832" s="166"/>
      <c r="J832" s="66"/>
      <c r="N832" s="66"/>
    </row>
    <row r="833" spans="1:16" ht="14.25">
      <c r="A833" s="167" t="s">
        <v>28396</v>
      </c>
      <c r="B833" s="207" t="s">
        <v>27938</v>
      </c>
      <c r="C833" s="592" t="s">
        <v>27939</v>
      </c>
      <c r="D833" s="592" t="s">
        <v>148</v>
      </c>
      <c r="E833" s="592"/>
      <c r="F833" s="592"/>
      <c r="G833" s="592"/>
      <c r="H833" s="592"/>
      <c r="I833" s="592"/>
      <c r="J833" s="592"/>
      <c r="K833" s="592"/>
      <c r="L833" s="592"/>
      <c r="M833" s="592"/>
      <c r="N833" s="592"/>
      <c r="O833" s="166" t="s">
        <v>148</v>
      </c>
      <c r="P833" s="77">
        <f>L835</f>
        <v>4</v>
      </c>
    </row>
    <row r="834" spans="1:16">
      <c r="D834" s="166"/>
      <c r="E834" s="66"/>
      <c r="F834" s="166"/>
      <c r="G834" s="66"/>
      <c r="H834" s="78"/>
      <c r="I834" s="166"/>
      <c r="J834" s="66"/>
      <c r="N834" s="66"/>
    </row>
    <row r="835" spans="1:16">
      <c r="D835" s="166" t="s">
        <v>27940</v>
      </c>
      <c r="E835" s="171" t="s">
        <v>95</v>
      </c>
      <c r="F835" s="166">
        <v>4</v>
      </c>
      <c r="G835" s="66"/>
      <c r="H835" s="78"/>
      <c r="I835" s="166"/>
      <c r="J835" s="66"/>
      <c r="K835" s="77" t="s">
        <v>95</v>
      </c>
      <c r="L835" s="77">
        <f>F835</f>
        <v>4</v>
      </c>
      <c r="N835" s="66"/>
    </row>
    <row r="836" spans="1:16" ht="13.5" thickBot="1"/>
    <row r="837" spans="1:16" ht="31.5" customHeight="1" thickBot="1">
      <c r="A837" s="428" t="s">
        <v>28399</v>
      </c>
      <c r="B837" s="429"/>
      <c r="C837" s="429"/>
      <c r="D837" s="429"/>
      <c r="E837" s="429"/>
      <c r="F837" s="429"/>
      <c r="G837" s="429"/>
      <c r="H837" s="429"/>
      <c r="I837" s="429"/>
      <c r="J837" s="429"/>
      <c r="K837" s="429"/>
      <c r="L837" s="429"/>
      <c r="M837" s="429"/>
      <c r="N837" s="429"/>
      <c r="O837" s="429"/>
      <c r="P837" s="430"/>
    </row>
    <row r="838" spans="1:16" ht="15" customHeight="1">
      <c r="A838" s="603"/>
      <c r="B838" s="604"/>
      <c r="C838" s="604"/>
      <c r="D838" s="604"/>
      <c r="E838" s="604"/>
      <c r="F838" s="604"/>
      <c r="G838" s="604"/>
      <c r="H838" s="604"/>
      <c r="I838" s="604"/>
      <c r="J838" s="604"/>
      <c r="K838" s="604"/>
      <c r="L838" s="604"/>
      <c r="M838" s="604"/>
      <c r="N838" s="604"/>
      <c r="O838" s="604"/>
      <c r="P838" s="605"/>
    </row>
    <row r="839" spans="1:16" ht="15" customHeight="1">
      <c r="A839" s="178" t="s">
        <v>28400</v>
      </c>
      <c r="B839" s="107" t="s">
        <v>27799</v>
      </c>
      <c r="C839" s="590" t="s">
        <v>37</v>
      </c>
      <c r="D839" s="590"/>
      <c r="E839" s="590"/>
      <c r="F839" s="590"/>
      <c r="G839" s="590"/>
      <c r="H839" s="590"/>
      <c r="I839" s="590"/>
      <c r="J839" s="590"/>
      <c r="K839" s="590"/>
      <c r="L839" s="590"/>
      <c r="M839" s="590"/>
      <c r="N839" s="590"/>
      <c r="O839" s="208" t="s">
        <v>36</v>
      </c>
      <c r="P839" s="209">
        <f>L841</f>
        <v>4.6920000000000002</v>
      </c>
    </row>
    <row r="840" spans="1:16" ht="15" customHeight="1">
      <c r="A840" s="210"/>
      <c r="B840" s="210"/>
      <c r="C840" s="210"/>
      <c r="D840" s="210"/>
      <c r="E840" s="210"/>
      <c r="F840" s="210"/>
      <c r="G840" s="210"/>
      <c r="H840" s="210"/>
      <c r="I840" s="210"/>
      <c r="J840" s="210"/>
      <c r="K840" s="210"/>
      <c r="L840" s="210"/>
      <c r="M840" s="210"/>
      <c r="N840" s="210"/>
      <c r="O840" s="210"/>
      <c r="P840" s="210"/>
    </row>
    <row r="841" spans="1:16" ht="15" customHeight="1">
      <c r="A841" s="210"/>
      <c r="B841" s="210"/>
      <c r="C841" s="210"/>
      <c r="D841" s="208" t="s">
        <v>27778</v>
      </c>
      <c r="E841" s="210">
        <f>5.1*11.5</f>
        <v>58.65</v>
      </c>
      <c r="F841" s="208" t="s">
        <v>27779</v>
      </c>
      <c r="G841" s="209">
        <f>E841*0.08</f>
        <v>4.6920000000000002</v>
      </c>
      <c r="H841" s="210"/>
      <c r="I841" s="210"/>
      <c r="J841"/>
      <c r="K841" s="77" t="s">
        <v>95</v>
      </c>
      <c r="L841" s="209">
        <f>G841</f>
        <v>4.6920000000000002</v>
      </c>
      <c r="M841" s="210"/>
      <c r="N841" s="210"/>
      <c r="O841" s="210"/>
      <c r="P841" s="210"/>
    </row>
    <row r="842" spans="1:16" ht="15" customHeight="1">
      <c r="A842" s="210"/>
      <c r="B842" s="210"/>
      <c r="C842" s="210"/>
      <c r="D842" s="210"/>
      <c r="E842" s="210"/>
      <c r="F842" s="210"/>
      <c r="G842" s="210"/>
      <c r="H842" s="210"/>
      <c r="I842" s="210"/>
      <c r="J842" s="210"/>
      <c r="K842" s="210"/>
      <c r="L842" s="210"/>
      <c r="M842" s="210"/>
      <c r="N842" s="210"/>
      <c r="O842" s="210"/>
      <c r="P842" s="210"/>
    </row>
    <row r="843" spans="1:16" ht="15" customHeight="1">
      <c r="A843" s="178" t="s">
        <v>28401</v>
      </c>
      <c r="B843" s="107" t="s">
        <v>27532</v>
      </c>
      <c r="C843" s="590" t="s">
        <v>27533</v>
      </c>
      <c r="D843" s="590"/>
      <c r="E843" s="590"/>
      <c r="F843" s="590"/>
      <c r="G843" s="590"/>
      <c r="H843" s="590"/>
      <c r="I843" s="590"/>
      <c r="J843" s="590"/>
      <c r="K843" s="590"/>
      <c r="L843" s="590"/>
      <c r="M843" s="590"/>
      <c r="N843" s="590"/>
      <c r="O843" s="110" t="s">
        <v>36</v>
      </c>
      <c r="P843" s="209">
        <f>L845</f>
        <v>4.6920000000000002</v>
      </c>
    </row>
    <row r="844" spans="1:16" ht="15" customHeight="1">
      <c r="A844" s="210"/>
      <c r="B844" s="210"/>
      <c r="C844" s="210"/>
      <c r="D844" s="210"/>
      <c r="E844" s="210"/>
      <c r="F844" s="210"/>
      <c r="G844" s="210"/>
      <c r="H844" s="210"/>
      <c r="I844" s="210"/>
      <c r="J844" s="210"/>
      <c r="K844" s="210"/>
      <c r="L844" s="210"/>
      <c r="M844" s="210"/>
      <c r="N844" s="210"/>
      <c r="O844" s="210"/>
      <c r="P844" s="210"/>
    </row>
    <row r="845" spans="1:16" ht="15" customHeight="1">
      <c r="A845" s="210"/>
      <c r="B845" s="210"/>
      <c r="C845" s="210"/>
      <c r="D845" s="208" t="s">
        <v>27778</v>
      </c>
      <c r="E845" s="210">
        <f>5.1*11.5</f>
        <v>58.65</v>
      </c>
      <c r="F845" s="208" t="s">
        <v>27779</v>
      </c>
      <c r="G845" s="209">
        <f>E845*0.08</f>
        <v>4.6920000000000002</v>
      </c>
      <c r="H845" s="210"/>
      <c r="I845" s="210"/>
      <c r="J845"/>
      <c r="K845" s="77" t="s">
        <v>95</v>
      </c>
      <c r="L845" s="209">
        <f>G845</f>
        <v>4.6920000000000002</v>
      </c>
      <c r="M845" s="210"/>
      <c r="N845" s="210"/>
      <c r="O845" s="210"/>
      <c r="P845" s="210"/>
    </row>
    <row r="846" spans="1:16" ht="15" customHeight="1">
      <c r="A846" s="210"/>
      <c r="B846" s="210"/>
      <c r="C846" s="210"/>
      <c r="D846" s="210"/>
      <c r="E846" s="210"/>
      <c r="F846" s="210"/>
      <c r="G846" s="210"/>
      <c r="H846" s="210"/>
      <c r="I846" s="210"/>
      <c r="J846" s="210"/>
      <c r="K846" s="210"/>
      <c r="L846" s="210"/>
      <c r="M846" s="210"/>
      <c r="N846" s="210"/>
      <c r="O846" s="210"/>
      <c r="P846" s="210"/>
    </row>
    <row r="847" spans="1:16" ht="41.25" customHeight="1">
      <c r="A847" s="178" t="s">
        <v>28402</v>
      </c>
      <c r="B847" s="107" t="s">
        <v>38</v>
      </c>
      <c r="C847" s="597" t="s">
        <v>70</v>
      </c>
      <c r="D847" s="597"/>
      <c r="E847" s="597"/>
      <c r="F847" s="597"/>
      <c r="G847" s="597"/>
      <c r="H847" s="597"/>
      <c r="I847" s="597"/>
      <c r="J847" s="597"/>
      <c r="K847" s="597"/>
      <c r="L847" s="597"/>
      <c r="M847" s="597"/>
      <c r="N847" s="597"/>
      <c r="O847" s="208" t="s">
        <v>148</v>
      </c>
      <c r="P847" s="209">
        <f>L849</f>
        <v>1</v>
      </c>
    </row>
    <row r="848" spans="1:16" ht="15" customHeight="1">
      <c r="A848" s="210"/>
      <c r="B848" s="210"/>
      <c r="C848" s="210"/>
      <c r="D848" s="210"/>
      <c r="E848" s="210"/>
      <c r="F848" s="210"/>
      <c r="G848" s="210"/>
      <c r="H848" s="210"/>
      <c r="I848" s="210"/>
      <c r="J848" s="210"/>
      <c r="K848" s="210"/>
      <c r="L848" s="210"/>
      <c r="M848" s="210"/>
      <c r="N848" s="210"/>
      <c r="O848" s="210"/>
      <c r="P848" s="210"/>
    </row>
    <row r="849" spans="1:16" ht="15" customHeight="1">
      <c r="A849" s="210"/>
      <c r="B849" s="210"/>
      <c r="C849" s="210"/>
      <c r="D849" s="208" t="s">
        <v>27778</v>
      </c>
      <c r="E849" s="210">
        <f>5.1*11.5</f>
        <v>58.65</v>
      </c>
      <c r="F849" s="208" t="s">
        <v>27779</v>
      </c>
      <c r="G849" s="209">
        <f>E849*0.08</f>
        <v>4.6920000000000002</v>
      </c>
      <c r="H849" s="210"/>
      <c r="I849" s="208" t="s">
        <v>27780</v>
      </c>
      <c r="J849"/>
      <c r="K849" s="210" t="s">
        <v>95</v>
      </c>
      <c r="L849" s="209">
        <v>1</v>
      </c>
      <c r="M849" s="210"/>
      <c r="N849" s="210"/>
      <c r="O849" s="210"/>
      <c r="P849" s="210"/>
    </row>
    <row r="850" spans="1:16" ht="15" customHeight="1">
      <c r="A850" s="210"/>
      <c r="B850" s="210"/>
      <c r="C850" s="210"/>
      <c r="D850" s="210"/>
      <c r="E850" s="210"/>
      <c r="F850" s="210"/>
      <c r="G850" s="210"/>
      <c r="H850" s="210"/>
      <c r="I850" s="210"/>
      <c r="J850" s="210"/>
      <c r="K850" s="210"/>
      <c r="L850" s="210"/>
      <c r="M850" s="210"/>
      <c r="N850" s="210"/>
      <c r="O850" s="210"/>
      <c r="P850" s="210"/>
    </row>
    <row r="851" spans="1:16" ht="45.75" customHeight="1">
      <c r="A851" s="178" t="s">
        <v>28403</v>
      </c>
      <c r="B851" s="107" t="s">
        <v>27584</v>
      </c>
      <c r="C851" s="592" t="s">
        <v>27611</v>
      </c>
      <c r="D851" s="592"/>
      <c r="E851" s="592"/>
      <c r="F851" s="592"/>
      <c r="G851" s="592"/>
      <c r="H851" s="592"/>
      <c r="I851" s="592"/>
      <c r="J851" s="592"/>
      <c r="K851" s="592"/>
      <c r="L851" s="592"/>
      <c r="M851" s="592"/>
      <c r="N851" s="592"/>
      <c r="O851" s="166" t="s">
        <v>15</v>
      </c>
      <c r="P851" s="77">
        <f>L853</f>
        <v>27.58</v>
      </c>
    </row>
    <row r="852" spans="1:16" ht="15" customHeight="1">
      <c r="A852" s="178"/>
      <c r="B852" s="107"/>
    </row>
    <row r="853" spans="1:16" ht="15" customHeight="1">
      <c r="A853" s="178"/>
      <c r="B853" s="107"/>
      <c r="D853" s="166" t="s">
        <v>27719</v>
      </c>
      <c r="E853" s="77">
        <f>(4.75+3.95+3.15+0.2)*2+(5.8*2)*0.3</f>
        <v>27.58</v>
      </c>
      <c r="F853" s="77" t="s">
        <v>27717</v>
      </c>
      <c r="J853"/>
      <c r="K853" s="77" t="s">
        <v>95</v>
      </c>
      <c r="L853" s="77">
        <f>E853</f>
        <v>27.58</v>
      </c>
    </row>
    <row r="854" spans="1:16" ht="15" customHeight="1">
      <c r="A854" s="178"/>
      <c r="B854" s="107"/>
    </row>
    <row r="855" spans="1:16" ht="15" customHeight="1">
      <c r="A855" s="178" t="s">
        <v>28404</v>
      </c>
      <c r="B855" s="107" t="s">
        <v>27718</v>
      </c>
      <c r="C855" s="590" t="s">
        <v>27723</v>
      </c>
      <c r="D855" s="590"/>
      <c r="E855" s="590"/>
      <c r="F855" s="590"/>
      <c r="G855" s="590"/>
      <c r="H855" s="590"/>
      <c r="I855" s="590"/>
      <c r="J855" s="590"/>
      <c r="K855" s="590"/>
      <c r="L855" s="590"/>
      <c r="M855" s="590"/>
      <c r="N855" s="590"/>
      <c r="O855" s="208" t="s">
        <v>62</v>
      </c>
      <c r="P855" s="209">
        <f>L858</f>
        <v>121.81400000000002</v>
      </c>
    </row>
    <row r="856" spans="1:16" ht="15" customHeight="1">
      <c r="A856" s="178"/>
      <c r="B856" s="107"/>
      <c r="C856" s="210"/>
      <c r="D856" s="210"/>
      <c r="E856" s="210"/>
      <c r="F856" s="210"/>
      <c r="G856" s="210"/>
      <c r="H856" s="210"/>
      <c r="I856" s="210"/>
      <c r="J856" s="210"/>
      <c r="K856" s="210"/>
      <c r="L856" s="210"/>
      <c r="M856" s="210"/>
      <c r="N856" s="210"/>
      <c r="O856" s="210"/>
      <c r="P856" s="210"/>
    </row>
    <row r="857" spans="1:16" ht="15" customHeight="1">
      <c r="A857" s="178"/>
      <c r="B857" s="107"/>
      <c r="C857" s="210"/>
      <c r="D857" s="210"/>
      <c r="E857" s="210"/>
      <c r="F857" s="210"/>
      <c r="G857" s="210"/>
      <c r="H857" s="210"/>
      <c r="I857" s="210"/>
      <c r="J857" s="210"/>
      <c r="K857" s="210"/>
      <c r="L857" s="210"/>
      <c r="M857" s="210"/>
      <c r="N857" s="210"/>
      <c r="O857" s="210"/>
      <c r="P857" s="210"/>
    </row>
    <row r="858" spans="1:16" ht="15" customHeight="1">
      <c r="A858" s="178"/>
      <c r="B858" s="107"/>
      <c r="C858" s="210"/>
      <c r="D858" s="208" t="s">
        <v>27781</v>
      </c>
      <c r="E858" s="210">
        <f>4.9*11.3</f>
        <v>55.370000000000005</v>
      </c>
      <c r="F858" s="208" t="s">
        <v>27782</v>
      </c>
      <c r="G858" s="209">
        <f>E858*2.2</f>
        <v>121.81400000000002</v>
      </c>
      <c r="H858" s="210"/>
      <c r="I858" s="210"/>
      <c r="J858"/>
      <c r="K858" s="210" t="s">
        <v>95</v>
      </c>
      <c r="L858" s="209">
        <f>G858</f>
        <v>121.81400000000002</v>
      </c>
      <c r="M858" s="210"/>
      <c r="N858" s="210"/>
      <c r="O858" s="210"/>
      <c r="P858" s="210"/>
    </row>
    <row r="859" spans="1:16" ht="15" customHeight="1">
      <c r="A859" s="178"/>
      <c r="B859" s="107"/>
      <c r="C859" s="210"/>
      <c r="D859" s="210"/>
      <c r="E859" s="210"/>
      <c r="F859" s="210"/>
      <c r="G859" s="210"/>
      <c r="H859" s="210"/>
      <c r="I859" s="210"/>
      <c r="J859" s="210"/>
      <c r="K859" s="210"/>
      <c r="L859" s="210"/>
      <c r="M859" s="210"/>
      <c r="N859" s="210"/>
      <c r="O859" s="210"/>
      <c r="P859" s="210"/>
    </row>
    <row r="860" spans="1:16" ht="36" customHeight="1">
      <c r="A860" s="178" t="s">
        <v>28405</v>
      </c>
      <c r="B860" s="107" t="s">
        <v>27720</v>
      </c>
      <c r="C860" s="597" t="s">
        <v>27722</v>
      </c>
      <c r="D860" s="597"/>
      <c r="E860" s="597"/>
      <c r="F860" s="597"/>
      <c r="G860" s="597"/>
      <c r="H860" s="597"/>
      <c r="I860" s="597"/>
      <c r="J860" s="597"/>
      <c r="K860" s="597"/>
      <c r="L860" s="597"/>
      <c r="M860" s="597"/>
      <c r="N860" s="597"/>
      <c r="O860" s="208" t="s">
        <v>62</v>
      </c>
      <c r="P860" s="209">
        <f>L862</f>
        <v>121.81400000000002</v>
      </c>
    </row>
    <row r="861" spans="1:16" ht="15" customHeight="1">
      <c r="A861" s="178"/>
      <c r="B861" s="107"/>
      <c r="C861" s="210"/>
      <c r="D861" s="210"/>
      <c r="E861" s="210"/>
      <c r="F861" s="210"/>
      <c r="G861" s="210"/>
      <c r="H861" s="210"/>
      <c r="I861" s="210"/>
      <c r="J861" s="210"/>
      <c r="K861" s="210"/>
      <c r="L861" s="210"/>
      <c r="M861" s="210"/>
      <c r="N861" s="210"/>
      <c r="O861" s="210"/>
      <c r="P861" s="210"/>
    </row>
    <row r="862" spans="1:16" ht="15" customHeight="1">
      <c r="A862" s="178"/>
      <c r="B862" s="107"/>
      <c r="C862" s="210"/>
      <c r="D862" s="208" t="s">
        <v>27781</v>
      </c>
      <c r="E862" s="210">
        <f>4.9*11.3</f>
        <v>55.370000000000005</v>
      </c>
      <c r="F862" s="208" t="s">
        <v>27782</v>
      </c>
      <c r="G862" s="209">
        <f>E862*2.2</f>
        <v>121.81400000000002</v>
      </c>
      <c r="H862" s="210"/>
      <c r="I862" s="210"/>
      <c r="J862"/>
      <c r="K862" s="210" t="s">
        <v>95</v>
      </c>
      <c r="L862" s="209">
        <f>G862</f>
        <v>121.81400000000002</v>
      </c>
      <c r="M862" s="210"/>
      <c r="N862" s="210"/>
      <c r="O862" s="210"/>
      <c r="P862" s="210"/>
    </row>
    <row r="863" spans="1:16" ht="15" customHeight="1">
      <c r="A863" s="178"/>
      <c r="B863" s="107"/>
      <c r="C863" s="210"/>
      <c r="D863" s="210"/>
      <c r="E863" s="210"/>
      <c r="F863" s="210"/>
      <c r="G863" s="210"/>
      <c r="H863" s="210"/>
      <c r="I863" s="210"/>
      <c r="J863" s="210"/>
      <c r="K863" s="210"/>
      <c r="L863" s="210"/>
      <c r="M863" s="210"/>
      <c r="N863" s="210"/>
      <c r="O863" s="210"/>
      <c r="P863" s="210"/>
    </row>
    <row r="864" spans="1:16" ht="15" customHeight="1">
      <c r="A864" s="178" t="s">
        <v>28406</v>
      </c>
      <c r="B864" s="107" t="s">
        <v>81</v>
      </c>
      <c r="C864" s="590" t="s">
        <v>27783</v>
      </c>
      <c r="D864" s="590"/>
      <c r="E864" s="590"/>
      <c r="F864" s="590"/>
      <c r="G864" s="590"/>
      <c r="H864" s="590"/>
      <c r="I864" s="590"/>
      <c r="J864" s="590"/>
      <c r="K864" s="590"/>
      <c r="L864" s="590"/>
      <c r="M864" s="590"/>
      <c r="N864" s="590"/>
      <c r="O864" s="208" t="s">
        <v>36</v>
      </c>
      <c r="P864" s="209">
        <f>L866</f>
        <v>5.8650000000000002</v>
      </c>
    </row>
    <row r="865" spans="1:16" ht="15" customHeight="1">
      <c r="A865" s="178"/>
      <c r="B865" s="107"/>
      <c r="C865" s="210"/>
      <c r="D865" s="210"/>
      <c r="E865" s="210"/>
      <c r="F865" s="210"/>
      <c r="G865" s="210"/>
      <c r="H865" s="210"/>
      <c r="I865" s="210"/>
      <c r="J865" s="210"/>
      <c r="K865" s="210"/>
      <c r="L865" s="210"/>
      <c r="M865" s="210"/>
      <c r="N865" s="210"/>
      <c r="O865" s="210"/>
      <c r="P865" s="210"/>
    </row>
    <row r="866" spans="1:16" ht="15" customHeight="1">
      <c r="A866" s="178"/>
      <c r="B866" s="107"/>
      <c r="C866" s="210"/>
      <c r="D866" s="208" t="s">
        <v>27784</v>
      </c>
      <c r="E866" s="209">
        <f>5.1*11.5*0.1</f>
        <v>5.8650000000000002</v>
      </c>
      <c r="F866" s="210"/>
      <c r="G866" s="210"/>
      <c r="H866" s="210"/>
      <c r="I866" s="210"/>
      <c r="J866"/>
      <c r="K866" s="210" t="s">
        <v>95</v>
      </c>
      <c r="L866" s="209">
        <f>E866</f>
        <v>5.8650000000000002</v>
      </c>
      <c r="M866" s="210"/>
      <c r="N866" s="210"/>
      <c r="O866" s="210"/>
      <c r="P866" s="210"/>
    </row>
    <row r="867" spans="1:16" ht="15" customHeight="1">
      <c r="A867" s="178"/>
      <c r="B867" s="107"/>
      <c r="C867" s="210"/>
      <c r="D867" s="210"/>
      <c r="E867" s="210"/>
      <c r="F867" s="210"/>
      <c r="G867" s="210"/>
      <c r="H867" s="210"/>
      <c r="I867" s="210"/>
      <c r="J867" s="210"/>
      <c r="K867" s="210"/>
      <c r="L867" s="210"/>
      <c r="M867" s="210"/>
      <c r="N867" s="210"/>
      <c r="O867" s="210"/>
      <c r="P867" s="210"/>
    </row>
    <row r="868" spans="1:16" ht="33" customHeight="1">
      <c r="A868" s="178" t="s">
        <v>28407</v>
      </c>
      <c r="B868" s="107" t="s">
        <v>27671</v>
      </c>
      <c r="C868" s="597" t="s">
        <v>27673</v>
      </c>
      <c r="D868" s="597"/>
      <c r="E868" s="597"/>
      <c r="F868" s="597"/>
      <c r="G868" s="597"/>
      <c r="H868" s="597"/>
      <c r="I868" s="597"/>
      <c r="J868" s="597"/>
      <c r="K868" s="597"/>
      <c r="L868" s="597"/>
      <c r="M868" s="597"/>
      <c r="N868" s="597"/>
      <c r="O868" s="210" t="s">
        <v>15</v>
      </c>
      <c r="P868" s="209">
        <f>L871</f>
        <v>137.0625</v>
      </c>
    </row>
    <row r="869" spans="1:16">
      <c r="A869" s="210"/>
      <c r="B869" s="210"/>
      <c r="C869" s="211"/>
      <c r="D869" s="210"/>
      <c r="E869" s="210"/>
      <c r="F869" s="210"/>
      <c r="G869" s="210"/>
      <c r="H869" s="210"/>
      <c r="I869" s="210"/>
      <c r="J869" s="210"/>
      <c r="K869" s="210"/>
      <c r="L869" s="210"/>
      <c r="M869" s="210"/>
      <c r="N869" s="210"/>
      <c r="O869" s="210"/>
      <c r="P869" s="210"/>
    </row>
    <row r="870" spans="1:16">
      <c r="A870" s="210"/>
      <c r="B870" s="210"/>
      <c r="C870" s="211"/>
      <c r="D870" s="209">
        <f>(3.3+3.3+1.85+4.9+4.9+11.25+11.25)*2.75</f>
        <v>112.0625</v>
      </c>
      <c r="E870" s="210"/>
      <c r="F870" s="210"/>
      <c r="G870" s="210"/>
      <c r="H870" s="210"/>
      <c r="I870" s="210"/>
      <c r="J870" s="209"/>
      <c r="K870" s="210"/>
      <c r="L870" s="210"/>
      <c r="M870" s="210"/>
      <c r="N870" s="210"/>
      <c r="O870" s="210"/>
      <c r="P870" s="210"/>
    </row>
    <row r="871" spans="1:16">
      <c r="A871" s="210"/>
      <c r="B871" s="210"/>
      <c r="C871" s="211"/>
      <c r="D871" s="209">
        <f>(2.3+2.3+3.95+3.95)*2</f>
        <v>25</v>
      </c>
      <c r="E871" s="210"/>
      <c r="F871" s="210"/>
      <c r="G871" s="210"/>
      <c r="H871" s="210"/>
      <c r="I871" s="210"/>
      <c r="J871"/>
      <c r="K871" s="210" t="s">
        <v>95</v>
      </c>
      <c r="L871" s="209">
        <f>D870+D871</f>
        <v>137.0625</v>
      </c>
      <c r="M871" s="210"/>
      <c r="N871" s="210"/>
      <c r="O871" s="210"/>
      <c r="P871" s="210"/>
    </row>
    <row r="872" spans="1:16">
      <c r="A872" s="210"/>
      <c r="B872" s="210"/>
      <c r="C872" s="211"/>
      <c r="D872" s="210"/>
      <c r="E872" s="210"/>
      <c r="F872" s="210"/>
      <c r="G872" s="210"/>
      <c r="H872" s="210"/>
      <c r="I872" s="210"/>
      <c r="J872" s="210"/>
      <c r="K872" s="210"/>
      <c r="L872" s="210"/>
      <c r="M872" s="210"/>
      <c r="N872" s="210"/>
      <c r="O872" s="210"/>
      <c r="P872" s="210"/>
    </row>
    <row r="873" spans="1:16" ht="14.25">
      <c r="A873" s="167" t="s">
        <v>28408</v>
      </c>
      <c r="B873" s="107" t="s">
        <v>27484</v>
      </c>
      <c r="C873" s="599" t="s">
        <v>27862</v>
      </c>
      <c r="D873" s="590"/>
      <c r="E873" s="590"/>
      <c r="F873" s="590"/>
      <c r="G873" s="590"/>
      <c r="H873" s="590"/>
      <c r="I873" s="590"/>
      <c r="J873" s="590"/>
      <c r="K873" s="590"/>
      <c r="L873" s="590"/>
      <c r="M873" s="590"/>
      <c r="N873" s="590"/>
      <c r="O873" s="210" t="s">
        <v>15</v>
      </c>
      <c r="P873" s="209">
        <f>L889</f>
        <v>325.57999999999993</v>
      </c>
    </row>
    <row r="874" spans="1:16" ht="14.25">
      <c r="A874" s="167"/>
      <c r="B874" s="107"/>
      <c r="C874" s="212"/>
      <c r="D874" s="211"/>
      <c r="E874" s="211"/>
      <c r="F874" s="211"/>
      <c r="G874" s="211"/>
      <c r="H874" s="211"/>
      <c r="I874" s="211"/>
      <c r="J874" s="211"/>
      <c r="K874" s="211"/>
      <c r="L874" s="211"/>
      <c r="M874" s="211"/>
      <c r="N874" s="211"/>
      <c r="O874" s="210"/>
      <c r="P874" s="209"/>
    </row>
    <row r="875" spans="1:16">
      <c r="A875" s="210"/>
      <c r="B875" s="210"/>
      <c r="C875" s="211"/>
      <c r="D875" s="593" t="s">
        <v>27863</v>
      </c>
      <c r="E875" s="593"/>
      <c r="F875" s="593"/>
      <c r="G875" s="593"/>
      <c r="H875" s="593"/>
      <c r="I875" s="593"/>
      <c r="J875" s="593"/>
      <c r="K875" s="210"/>
      <c r="L875" s="210"/>
      <c r="M875" s="210"/>
      <c r="N875" s="210"/>
      <c r="O875" s="210"/>
      <c r="P875" s="210"/>
    </row>
    <row r="876" spans="1:16">
      <c r="A876" s="210"/>
      <c r="B876" s="210"/>
      <c r="C876" s="211"/>
      <c r="D876" s="210"/>
      <c r="E876" s="210"/>
      <c r="F876" s="208"/>
      <c r="G876" s="210"/>
      <c r="H876" s="210"/>
      <c r="I876" s="210"/>
      <c r="J876" s="210"/>
      <c r="K876" s="210"/>
      <c r="L876" s="210"/>
      <c r="M876" s="210"/>
      <c r="N876" s="210"/>
      <c r="O876" s="210"/>
      <c r="P876" s="210"/>
    </row>
    <row r="877" spans="1:16">
      <c r="A877" s="210"/>
      <c r="B877" s="210"/>
      <c r="C877" s="211"/>
      <c r="D877" s="208" t="s">
        <v>27866</v>
      </c>
      <c r="E877" s="210"/>
      <c r="F877" s="208"/>
      <c r="G877" s="210"/>
      <c r="H877" s="210"/>
      <c r="I877" s="208" t="s">
        <v>27630</v>
      </c>
      <c r="J877" s="210"/>
      <c r="K877" s="210"/>
      <c r="L877" s="210"/>
      <c r="M877" s="210"/>
      <c r="N877" s="210"/>
      <c r="O877" s="210"/>
      <c r="P877" s="210"/>
    </row>
    <row r="878" spans="1:16">
      <c r="A878" s="210"/>
      <c r="B878" s="210"/>
      <c r="C878" s="211"/>
      <c r="D878" s="210"/>
      <c r="E878" s="210"/>
      <c r="F878" s="208"/>
      <c r="G878" s="210"/>
      <c r="H878" s="210"/>
      <c r="I878" s="210"/>
      <c r="J878" s="210"/>
      <c r="K878" s="210"/>
      <c r="L878" s="210"/>
      <c r="M878" s="210"/>
      <c r="N878" s="210"/>
      <c r="O878" s="210"/>
      <c r="P878" s="210"/>
    </row>
    <row r="879" spans="1:16">
      <c r="A879" s="210"/>
      <c r="B879" s="210"/>
      <c r="C879" s="211"/>
      <c r="D879" s="209">
        <f>(4+4+3+3)*3</f>
        <v>42</v>
      </c>
      <c r="E879" s="210"/>
      <c r="F879" s="593" t="s">
        <v>27864</v>
      </c>
      <c r="G879" s="593"/>
      <c r="H879" s="593"/>
      <c r="I879" s="209">
        <v>12</v>
      </c>
      <c r="J879" s="210"/>
      <c r="K879" s="210"/>
      <c r="L879" s="210"/>
      <c r="M879" s="210"/>
      <c r="N879" s="210"/>
      <c r="O879" s="210"/>
      <c r="P879" s="210"/>
    </row>
    <row r="880" spans="1:16">
      <c r="A880" s="210"/>
      <c r="B880" s="210"/>
      <c r="C880" s="211"/>
      <c r="D880" s="209">
        <f>(1.5+1.5+1.85+1.85)*3</f>
        <v>20.099999999999998</v>
      </c>
      <c r="E880" s="210"/>
      <c r="F880" s="593" t="s">
        <v>27691</v>
      </c>
      <c r="G880" s="593"/>
      <c r="H880" s="593"/>
      <c r="I880" s="210">
        <v>2.78</v>
      </c>
      <c r="J880" s="209"/>
      <c r="K880" s="210"/>
      <c r="L880" s="210"/>
      <c r="M880" s="210"/>
      <c r="N880" s="210"/>
      <c r="O880" s="210"/>
      <c r="P880" s="210"/>
    </row>
    <row r="881" spans="1:16">
      <c r="A881" s="210"/>
      <c r="B881" s="210"/>
      <c r="C881" s="211"/>
      <c r="D881" s="209">
        <f>(2+2+1.85+1.85)*3</f>
        <v>23.099999999999998</v>
      </c>
      <c r="E881" s="210"/>
      <c r="F881" s="593" t="s">
        <v>27626</v>
      </c>
      <c r="G881" s="593"/>
      <c r="H881" s="593"/>
      <c r="I881" s="209">
        <v>3.7</v>
      </c>
      <c r="J881" s="209"/>
      <c r="K881" s="210"/>
      <c r="L881" s="210"/>
      <c r="M881" s="210"/>
      <c r="N881" s="210"/>
      <c r="O881" s="210"/>
      <c r="P881" s="210"/>
    </row>
    <row r="882" spans="1:16">
      <c r="A882" s="210"/>
      <c r="B882" s="210"/>
      <c r="C882" s="211"/>
      <c r="D882" s="209">
        <f>(3+3+4.6+4.6)*3</f>
        <v>45.599999999999994</v>
      </c>
      <c r="E882" s="210"/>
      <c r="F882" s="593" t="s">
        <v>27865</v>
      </c>
      <c r="G882" s="593"/>
      <c r="H882" s="593"/>
      <c r="I882" s="209">
        <v>13.8</v>
      </c>
      <c r="J882" s="209"/>
      <c r="K882" s="210"/>
      <c r="L882" s="210"/>
      <c r="M882" s="210"/>
      <c r="N882" s="210"/>
      <c r="O882" s="210"/>
      <c r="P882" s="210"/>
    </row>
    <row r="883" spans="1:16">
      <c r="A883" s="210"/>
      <c r="B883" s="210"/>
      <c r="C883" s="211"/>
      <c r="D883" s="209">
        <f>(2.75+3.65+1+4.3)*3</f>
        <v>35.099999999999994</v>
      </c>
      <c r="E883" s="210"/>
      <c r="F883" s="593" t="s">
        <v>27628</v>
      </c>
      <c r="G883" s="593"/>
      <c r="H883" s="593"/>
      <c r="I883" s="210">
        <v>0</v>
      </c>
      <c r="J883" s="209"/>
      <c r="K883" s="210"/>
      <c r="L883" s="210"/>
      <c r="M883" s="210"/>
      <c r="N883" s="210"/>
      <c r="O883" s="210"/>
      <c r="P883" s="210"/>
    </row>
    <row r="884" spans="1:16">
      <c r="A884" s="210"/>
      <c r="B884" s="210"/>
      <c r="C884" s="211"/>
      <c r="D884" s="209"/>
      <c r="E884" s="209"/>
      <c r="F884" s="208"/>
      <c r="G884" s="210"/>
      <c r="H884" s="210"/>
      <c r="I884" s="210"/>
      <c r="J884" s="209"/>
      <c r="K884" s="210"/>
      <c r="L884" s="210"/>
      <c r="M884" s="210"/>
      <c r="N884" s="210"/>
      <c r="O884" s="210"/>
      <c r="P884" s="210"/>
    </row>
    <row r="885" spans="1:16">
      <c r="A885" s="210"/>
      <c r="B885" s="210"/>
      <c r="C885" s="211"/>
      <c r="D885" s="593" t="s">
        <v>27867</v>
      </c>
      <c r="E885" s="593"/>
      <c r="F885" s="593"/>
      <c r="G885" s="593"/>
      <c r="H885" s="593"/>
      <c r="I885" s="593"/>
      <c r="J885" s="593"/>
      <c r="K885" s="210"/>
      <c r="L885" s="210"/>
      <c r="M885" s="210"/>
      <c r="N885" s="210"/>
      <c r="O885" s="210"/>
      <c r="P885" s="210"/>
    </row>
    <row r="886" spans="1:16">
      <c r="A886" s="210"/>
      <c r="B886" s="210"/>
      <c r="C886" s="211"/>
      <c r="D886" s="209"/>
      <c r="E886" s="210"/>
      <c r="F886" s="208"/>
      <c r="G886" s="210"/>
      <c r="H886" s="210"/>
      <c r="I886" s="210"/>
      <c r="J886" s="209"/>
      <c r="K886" s="210"/>
      <c r="L886" s="210"/>
      <c r="M886" s="210"/>
      <c r="N886" s="210"/>
      <c r="O886" s="210"/>
      <c r="P886" s="210"/>
    </row>
    <row r="887" spans="1:16">
      <c r="A887" s="210"/>
      <c r="B887" s="210"/>
      <c r="C887" s="211"/>
      <c r="D887" s="209">
        <f>(11.3+3.3+4.9)*3</f>
        <v>58.5</v>
      </c>
      <c r="E887" s="210"/>
      <c r="F887" s="208"/>
      <c r="G887" s="210"/>
      <c r="H887" s="210"/>
      <c r="I887" s="210"/>
      <c r="J887" s="209"/>
      <c r="K887" s="210"/>
      <c r="L887" s="210"/>
      <c r="M887" s="210"/>
      <c r="N887" s="210"/>
      <c r="O887" s="210"/>
      <c r="P887" s="210"/>
    </row>
    <row r="888" spans="1:16">
      <c r="A888" s="210"/>
      <c r="B888" s="210"/>
      <c r="C888" s="211"/>
      <c r="D888" s="209">
        <f>(3.65+3.65+2+2+2+2+3.65+3.65)*2</f>
        <v>45.199999999999996</v>
      </c>
      <c r="E888" s="210"/>
      <c r="F888" s="208"/>
      <c r="G888" s="210"/>
      <c r="H888" s="210"/>
      <c r="I888" s="210"/>
      <c r="J888" s="209"/>
      <c r="K888" s="210"/>
      <c r="L888" s="210"/>
      <c r="M888" s="210"/>
      <c r="N888" s="210"/>
      <c r="O888" s="210"/>
      <c r="P888" s="210"/>
    </row>
    <row r="889" spans="1:16">
      <c r="A889" s="210"/>
      <c r="B889" s="210"/>
      <c r="C889" s="211"/>
      <c r="D889" s="209">
        <f>(4.9+4.9+3+3)*1.5</f>
        <v>23.700000000000003</v>
      </c>
      <c r="E889" s="210"/>
      <c r="F889" s="208"/>
      <c r="G889" s="210"/>
      <c r="H889" s="210"/>
      <c r="I889" s="210"/>
      <c r="J889"/>
      <c r="K889" s="208" t="s">
        <v>95</v>
      </c>
      <c r="L889" s="209">
        <f>D879+D880+D881+D882+D883+D887+D888+D889+I879+I880+I881+I882</f>
        <v>325.57999999999993</v>
      </c>
      <c r="M889" s="210"/>
      <c r="N889" s="210"/>
      <c r="O889" s="210"/>
      <c r="P889" s="210"/>
    </row>
    <row r="890" spans="1:16">
      <c r="A890" s="210"/>
      <c r="B890" s="210"/>
      <c r="C890" s="211"/>
      <c r="D890" s="210"/>
      <c r="E890" s="210"/>
      <c r="F890" s="210"/>
      <c r="G890" s="210"/>
      <c r="H890" s="210"/>
      <c r="I890" s="210"/>
      <c r="J890" s="210"/>
      <c r="K890" s="210"/>
      <c r="L890" s="210"/>
      <c r="M890" s="210"/>
      <c r="N890" s="210"/>
      <c r="O890" s="210"/>
      <c r="P890" s="210"/>
    </row>
    <row r="891" spans="1:16" ht="29.25" customHeight="1">
      <c r="A891" s="178" t="s">
        <v>28409</v>
      </c>
      <c r="B891" s="207" t="s">
        <v>27487</v>
      </c>
      <c r="C891" s="597" t="s">
        <v>27631</v>
      </c>
      <c r="D891" s="597"/>
      <c r="E891" s="597"/>
      <c r="F891" s="597"/>
      <c r="G891" s="597"/>
      <c r="H891" s="597"/>
      <c r="I891" s="597"/>
      <c r="J891" s="597"/>
      <c r="K891" s="597"/>
      <c r="L891" s="597"/>
      <c r="M891" s="597"/>
      <c r="N891" s="597"/>
      <c r="O891" s="210" t="s">
        <v>15</v>
      </c>
      <c r="P891" s="209">
        <f>L894</f>
        <v>119.88</v>
      </c>
    </row>
    <row r="892" spans="1:16" ht="12" customHeight="1">
      <c r="A892" s="210"/>
      <c r="B892" s="210"/>
      <c r="C892" s="211"/>
      <c r="D892" s="210"/>
      <c r="E892" s="210"/>
      <c r="F892" s="210"/>
      <c r="G892" s="210"/>
      <c r="H892" s="210"/>
      <c r="I892" s="210"/>
      <c r="J892" s="210"/>
      <c r="K892" s="210"/>
      <c r="L892" s="210"/>
      <c r="M892" s="210"/>
      <c r="N892" s="210"/>
      <c r="O892" s="210"/>
      <c r="P892" s="210"/>
    </row>
    <row r="893" spans="1:16">
      <c r="A893" s="210"/>
      <c r="B893" s="210"/>
      <c r="C893" s="211"/>
      <c r="D893" s="209">
        <f>I879+I880+I881+I882</f>
        <v>32.28</v>
      </c>
      <c r="E893" s="210" t="s">
        <v>27689</v>
      </c>
      <c r="F893" s="210"/>
      <c r="G893" s="210"/>
      <c r="H893" s="210"/>
      <c r="I893" s="210"/>
      <c r="J893" s="210"/>
      <c r="K893" s="210"/>
      <c r="L893" s="210"/>
      <c r="M893" s="210"/>
      <c r="N893" s="210"/>
      <c r="O893" s="210"/>
      <c r="P893" s="210"/>
    </row>
    <row r="894" spans="1:16">
      <c r="A894" s="210"/>
      <c r="B894" s="210"/>
      <c r="C894" s="211"/>
      <c r="D894" s="209">
        <f>D879+D882</f>
        <v>87.6</v>
      </c>
      <c r="E894" s="210" t="s">
        <v>27690</v>
      </c>
      <c r="F894" s="210"/>
      <c r="G894" s="210"/>
      <c r="H894" s="210"/>
      <c r="I894" s="210"/>
      <c r="K894" s="208" t="s">
        <v>95</v>
      </c>
      <c r="L894" s="209">
        <f>D893+D894</f>
        <v>119.88</v>
      </c>
      <c r="M894" s="210"/>
      <c r="N894" s="210"/>
      <c r="O894" s="210"/>
      <c r="P894" s="210"/>
    </row>
    <row r="895" spans="1:16">
      <c r="A895" s="210"/>
      <c r="B895" s="210"/>
      <c r="C895" s="211"/>
      <c r="D895" s="210"/>
      <c r="E895" s="210"/>
      <c r="F895" s="210"/>
      <c r="G895" s="210"/>
      <c r="H895" s="210"/>
      <c r="I895" s="210"/>
      <c r="J895" s="210"/>
      <c r="K895" s="210"/>
      <c r="L895" s="210"/>
      <c r="M895" s="210"/>
      <c r="N895" s="210"/>
      <c r="O895" s="210"/>
      <c r="P895" s="210"/>
    </row>
    <row r="896" spans="1:16" ht="26.25" customHeight="1">
      <c r="A896" s="178" t="s">
        <v>28410</v>
      </c>
      <c r="B896" s="107" t="s">
        <v>27488</v>
      </c>
      <c r="C896" s="597" t="s">
        <v>27489</v>
      </c>
      <c r="D896" s="597"/>
      <c r="E896" s="597"/>
      <c r="F896" s="597"/>
      <c r="G896" s="597"/>
      <c r="H896" s="597"/>
      <c r="I896" s="597"/>
      <c r="J896" s="597"/>
      <c r="K896" s="597"/>
      <c r="L896" s="597"/>
      <c r="M896" s="597"/>
      <c r="N896" s="597"/>
      <c r="O896" s="210" t="s">
        <v>15</v>
      </c>
      <c r="P896" s="209">
        <f>L898</f>
        <v>162.5</v>
      </c>
    </row>
    <row r="897" spans="1:16">
      <c r="A897" s="210"/>
      <c r="B897" s="210"/>
      <c r="C897" s="211"/>
      <c r="D897" s="210"/>
      <c r="E897" s="210"/>
      <c r="F897" s="210"/>
      <c r="G897" s="210"/>
      <c r="H897" s="210"/>
      <c r="I897" s="210"/>
      <c r="J897" s="210"/>
      <c r="K897" s="210"/>
      <c r="L897" s="210"/>
      <c r="M897" s="210"/>
      <c r="N897" s="210"/>
      <c r="O897" s="210"/>
      <c r="P897" s="210"/>
    </row>
    <row r="898" spans="1:16">
      <c r="A898" s="210"/>
      <c r="B898" s="210"/>
      <c r="C898" s="211"/>
      <c r="D898" s="209">
        <f>D887+D888+D889+D883</f>
        <v>162.5</v>
      </c>
      <c r="E898" s="210"/>
      <c r="F898" s="210" t="s">
        <v>27629</v>
      </c>
      <c r="G898" s="210"/>
      <c r="H898" s="210"/>
      <c r="I898" s="210"/>
      <c r="K898" s="208" t="s">
        <v>95</v>
      </c>
      <c r="L898" s="209">
        <f>D898</f>
        <v>162.5</v>
      </c>
      <c r="M898" s="210"/>
      <c r="N898" s="210"/>
      <c r="O898" s="210"/>
      <c r="P898" s="210"/>
    </row>
    <row r="899" spans="1:16">
      <c r="A899" s="210"/>
      <c r="B899" s="210"/>
      <c r="C899" s="211"/>
      <c r="D899" s="210"/>
      <c r="E899" s="210"/>
      <c r="F899" s="210"/>
      <c r="G899" s="210"/>
      <c r="H899" s="210"/>
      <c r="I899" s="210"/>
      <c r="J899" s="210"/>
      <c r="K899" s="210"/>
      <c r="L899" s="210"/>
      <c r="M899" s="210"/>
      <c r="N899" s="210"/>
      <c r="O899" s="210"/>
      <c r="P899" s="210"/>
    </row>
    <row r="900" spans="1:16" ht="14.25">
      <c r="A900" s="178" t="s">
        <v>28411</v>
      </c>
      <c r="B900" s="207" t="s">
        <v>26275</v>
      </c>
      <c r="C900" s="590" t="s">
        <v>27522</v>
      </c>
      <c r="D900" s="590"/>
      <c r="E900" s="590"/>
      <c r="F900" s="590"/>
      <c r="G900" s="590"/>
      <c r="H900" s="590"/>
      <c r="I900" s="590"/>
      <c r="J900" s="590"/>
      <c r="K900" s="590"/>
      <c r="L900" s="590"/>
      <c r="M900" s="590"/>
      <c r="N900" s="590"/>
      <c r="O900" s="210" t="s">
        <v>15</v>
      </c>
      <c r="P900" s="209">
        <f>L905</f>
        <v>46.080000000000005</v>
      </c>
    </row>
    <row r="901" spans="1:16">
      <c r="A901" s="210"/>
      <c r="B901" s="210"/>
      <c r="C901" s="211"/>
      <c r="D901" s="210"/>
      <c r="E901" s="210"/>
      <c r="F901" s="210"/>
      <c r="G901" s="210"/>
      <c r="H901" s="210"/>
      <c r="I901" s="210"/>
      <c r="J901" s="210"/>
      <c r="K901" s="210"/>
      <c r="L901" s="210"/>
      <c r="M901" s="210"/>
      <c r="N901" s="210"/>
      <c r="O901" s="210"/>
      <c r="P901" s="210"/>
    </row>
    <row r="902" spans="1:16">
      <c r="A902" s="210"/>
      <c r="B902" s="210"/>
      <c r="C902" s="211"/>
      <c r="D902" s="209">
        <f>(1.85+1.85+1.5+1.5)*2.75</f>
        <v>18.425000000000001</v>
      </c>
      <c r="E902" s="210"/>
      <c r="F902" s="210" t="s">
        <v>27691</v>
      </c>
      <c r="G902" s="210"/>
      <c r="H902" s="210" t="s">
        <v>27690</v>
      </c>
      <c r="I902" s="210"/>
      <c r="J902" s="209"/>
      <c r="K902" s="210"/>
      <c r="L902" s="210"/>
      <c r="M902" s="210"/>
      <c r="N902" s="210"/>
      <c r="O902" s="210"/>
      <c r="P902" s="210"/>
    </row>
    <row r="903" spans="1:16">
      <c r="A903" s="210"/>
      <c r="B903" s="210"/>
      <c r="C903" s="211"/>
      <c r="D903" s="209">
        <f>(1.85+1.85+2+2)*2.75</f>
        <v>21.175000000000001</v>
      </c>
      <c r="E903" s="210"/>
      <c r="F903" s="210" t="s">
        <v>27626</v>
      </c>
      <c r="G903" s="210"/>
      <c r="H903" s="210" t="s">
        <v>27690</v>
      </c>
      <c r="I903" s="210"/>
      <c r="J903" s="210"/>
      <c r="K903" s="210"/>
      <c r="L903" s="210"/>
      <c r="M903" s="210"/>
      <c r="N903" s="210"/>
      <c r="O903" s="210"/>
      <c r="P903" s="210"/>
    </row>
    <row r="904" spans="1:16">
      <c r="A904" s="210"/>
      <c r="B904" s="210"/>
      <c r="C904" s="211"/>
      <c r="D904" s="210">
        <v>2.78</v>
      </c>
      <c r="E904" s="210"/>
      <c r="F904" s="210" t="s">
        <v>27691</v>
      </c>
      <c r="G904" s="210"/>
      <c r="H904" s="210" t="s">
        <v>27692</v>
      </c>
      <c r="I904" s="210"/>
      <c r="J904" s="210"/>
      <c r="K904" s="210"/>
      <c r="L904" s="210"/>
      <c r="M904" s="210"/>
      <c r="N904" s="210"/>
      <c r="O904" s="210"/>
      <c r="P904" s="210"/>
    </row>
    <row r="905" spans="1:16" ht="14.25">
      <c r="A905" s="210"/>
      <c r="B905" s="207"/>
      <c r="C905" s="211"/>
      <c r="D905" s="209">
        <v>3.7</v>
      </c>
      <c r="E905" s="210"/>
      <c r="F905" s="210" t="s">
        <v>27626</v>
      </c>
      <c r="G905" s="210"/>
      <c r="H905" s="210" t="s">
        <v>27692</v>
      </c>
      <c r="I905" s="210"/>
      <c r="K905" s="208" t="s">
        <v>95</v>
      </c>
      <c r="L905" s="209">
        <f>D902+D903+D904+D905</f>
        <v>46.080000000000005</v>
      </c>
      <c r="M905" s="210"/>
      <c r="N905" s="210"/>
      <c r="O905" s="210"/>
      <c r="P905" s="210"/>
    </row>
    <row r="906" spans="1:16">
      <c r="A906" s="210"/>
      <c r="B906" s="210"/>
      <c r="C906" s="211"/>
      <c r="D906" s="210"/>
      <c r="E906" s="210"/>
      <c r="F906" s="210"/>
      <c r="G906" s="210"/>
      <c r="H906" s="210"/>
      <c r="I906" s="210"/>
      <c r="J906" s="210"/>
      <c r="K906" s="210"/>
      <c r="L906" s="210"/>
      <c r="M906" s="210"/>
      <c r="N906" s="210"/>
      <c r="O906" s="210"/>
      <c r="P906" s="210"/>
    </row>
    <row r="907" spans="1:16" ht="14.25">
      <c r="A907" s="178" t="s">
        <v>28412</v>
      </c>
      <c r="B907" s="207" t="s">
        <v>28239</v>
      </c>
      <c r="C907" s="600" t="s">
        <v>28238</v>
      </c>
      <c r="D907" s="601"/>
      <c r="E907" s="601"/>
      <c r="F907" s="601"/>
      <c r="G907" s="601"/>
      <c r="H907" s="601"/>
      <c r="I907" s="601"/>
      <c r="J907" s="601"/>
      <c r="K907" s="601"/>
      <c r="L907" s="601"/>
      <c r="M907" s="601"/>
      <c r="N907" s="601"/>
      <c r="O907" s="210" t="s">
        <v>15</v>
      </c>
      <c r="P907" s="209">
        <f>L910</f>
        <v>0.48</v>
      </c>
    </row>
    <row r="908" spans="1:16">
      <c r="A908" s="210"/>
      <c r="B908" s="210"/>
      <c r="C908" s="211"/>
      <c r="D908" s="210"/>
      <c r="E908" s="210"/>
      <c r="F908" s="210"/>
      <c r="G908" s="210"/>
      <c r="H908" s="210"/>
      <c r="I908" s="210"/>
      <c r="J908" s="210"/>
      <c r="K908" s="210"/>
      <c r="L908" s="210"/>
      <c r="M908" s="210"/>
      <c r="N908" s="210"/>
      <c r="O908" s="210"/>
      <c r="P908" s="210"/>
    </row>
    <row r="909" spans="1:16">
      <c r="A909" s="210"/>
      <c r="B909" s="210"/>
      <c r="C909" s="211"/>
      <c r="D909" s="209">
        <f>0.5*0.4</f>
        <v>0.2</v>
      </c>
      <c r="E909" s="210"/>
      <c r="F909" s="210" t="s">
        <v>27691</v>
      </c>
      <c r="G909" s="210"/>
      <c r="H909" s="210"/>
      <c r="I909" s="210"/>
      <c r="J909" s="210"/>
      <c r="K909" s="210"/>
      <c r="L909" s="210"/>
      <c r="M909" s="210"/>
      <c r="N909" s="210"/>
      <c r="O909" s="210"/>
      <c r="P909" s="210"/>
    </row>
    <row r="910" spans="1:16">
      <c r="A910" s="210"/>
      <c r="B910" s="210"/>
      <c r="C910" s="211"/>
      <c r="D910" s="210">
        <f>0.7*0.4</f>
        <v>0.27999999999999997</v>
      </c>
      <c r="E910" s="210"/>
      <c r="F910" s="210" t="s">
        <v>27626</v>
      </c>
      <c r="G910" s="210"/>
      <c r="H910" s="210"/>
      <c r="I910" s="210"/>
      <c r="K910" s="208" t="s">
        <v>95</v>
      </c>
      <c r="L910" s="209">
        <f>D909+D910</f>
        <v>0.48</v>
      </c>
      <c r="M910" s="210"/>
      <c r="N910" s="210"/>
      <c r="O910" s="210"/>
      <c r="P910" s="210"/>
    </row>
    <row r="911" spans="1:16">
      <c r="A911" s="210"/>
      <c r="B911" s="210"/>
      <c r="C911" s="211"/>
      <c r="D911" s="210"/>
      <c r="E911" s="210"/>
      <c r="F911" s="210"/>
      <c r="G911" s="210"/>
      <c r="H911" s="210"/>
      <c r="I911" s="210"/>
      <c r="J911" s="210"/>
      <c r="K911" s="210"/>
      <c r="L911" s="210"/>
      <c r="M911" s="210"/>
      <c r="N911" s="210"/>
      <c r="O911" s="210"/>
      <c r="P911" s="210"/>
    </row>
    <row r="912" spans="1:16" ht="14.25">
      <c r="A912" s="167" t="s">
        <v>28413</v>
      </c>
      <c r="B912" s="107" t="s">
        <v>28242</v>
      </c>
      <c r="C912" s="599" t="s">
        <v>28241</v>
      </c>
      <c r="D912" s="590"/>
      <c r="E912" s="590"/>
      <c r="F912" s="590"/>
      <c r="G912" s="590"/>
      <c r="H912" s="590"/>
      <c r="I912" s="590"/>
      <c r="J912" s="590"/>
      <c r="K912" s="590"/>
      <c r="L912" s="590"/>
      <c r="M912" s="590"/>
      <c r="N912" s="590"/>
      <c r="O912" s="208" t="s">
        <v>15</v>
      </c>
      <c r="P912" s="209">
        <f>L915</f>
        <v>6</v>
      </c>
    </row>
    <row r="913" spans="1:16">
      <c r="A913" s="210"/>
      <c r="B913" s="210"/>
      <c r="C913" s="211"/>
      <c r="D913" s="210"/>
      <c r="E913" s="210"/>
      <c r="F913" s="210"/>
      <c r="G913" s="210"/>
      <c r="H913" s="210"/>
      <c r="I913" s="210"/>
      <c r="J913" s="210"/>
      <c r="K913" s="210"/>
      <c r="L913" s="210"/>
      <c r="M913" s="210"/>
      <c r="N913" s="210"/>
      <c r="O913" s="210"/>
      <c r="P913" s="210"/>
    </row>
    <row r="914" spans="1:16">
      <c r="A914" s="210"/>
      <c r="B914" s="210"/>
      <c r="C914" s="211"/>
      <c r="D914" s="209">
        <f>(1.2*1)*2</f>
        <v>2.4</v>
      </c>
      <c r="E914" s="210"/>
      <c r="F914" s="208" t="s">
        <v>27634</v>
      </c>
      <c r="G914" s="210"/>
      <c r="H914" s="210"/>
      <c r="I914" s="210"/>
      <c r="J914" s="210"/>
      <c r="K914" s="210"/>
      <c r="L914" s="210"/>
      <c r="M914" s="210"/>
      <c r="N914" s="210"/>
      <c r="O914" s="210"/>
      <c r="P914" s="210"/>
    </row>
    <row r="915" spans="1:16">
      <c r="A915" s="210"/>
      <c r="B915" s="210"/>
      <c r="C915" s="211"/>
      <c r="D915" s="210">
        <f>(1.2*1)*3</f>
        <v>3.5999999999999996</v>
      </c>
      <c r="E915" s="210"/>
      <c r="F915" s="208" t="s">
        <v>27633</v>
      </c>
      <c r="G915" s="210"/>
      <c r="H915" s="210"/>
      <c r="I915" s="210"/>
      <c r="K915" s="208" t="s">
        <v>95</v>
      </c>
      <c r="L915" s="209">
        <f>D914+D915</f>
        <v>6</v>
      </c>
      <c r="M915" s="210"/>
      <c r="N915" s="210"/>
      <c r="O915" s="210"/>
      <c r="P915" s="210"/>
    </row>
    <row r="916" spans="1:16">
      <c r="A916" s="210"/>
      <c r="B916" s="210"/>
      <c r="C916" s="211"/>
      <c r="D916" s="210"/>
      <c r="E916" s="210"/>
      <c r="F916" s="210"/>
      <c r="G916" s="210"/>
      <c r="H916" s="210"/>
      <c r="I916" s="210"/>
      <c r="J916" s="210"/>
      <c r="K916" s="210"/>
      <c r="L916" s="210"/>
      <c r="M916" s="210"/>
      <c r="N916" s="210"/>
      <c r="O916" s="210"/>
      <c r="P916" s="210"/>
    </row>
    <row r="917" spans="1:16" ht="14.25">
      <c r="A917" s="167" t="s">
        <v>28414</v>
      </c>
      <c r="B917" s="107" t="s">
        <v>27492</v>
      </c>
      <c r="C917" s="590" t="s">
        <v>27491</v>
      </c>
      <c r="D917" s="590"/>
      <c r="E917" s="590"/>
      <c r="F917" s="590"/>
      <c r="G917" s="590"/>
      <c r="H917" s="590"/>
      <c r="I917" s="590"/>
      <c r="J917" s="590"/>
      <c r="K917" s="590"/>
      <c r="L917" s="590"/>
      <c r="M917" s="590"/>
      <c r="N917" s="590"/>
      <c r="O917" s="208" t="s">
        <v>15</v>
      </c>
      <c r="P917" s="209">
        <f>L920</f>
        <v>6</v>
      </c>
    </row>
    <row r="918" spans="1:16">
      <c r="A918" s="210"/>
      <c r="B918" s="210"/>
      <c r="C918" s="211"/>
      <c r="D918" s="210"/>
      <c r="E918" s="210"/>
      <c r="F918" s="210"/>
      <c r="G918" s="210"/>
      <c r="H918" s="210"/>
      <c r="I918" s="210"/>
      <c r="J918" s="210"/>
      <c r="K918" s="210"/>
      <c r="L918" s="210"/>
      <c r="M918" s="210"/>
      <c r="N918" s="210"/>
      <c r="O918" s="210"/>
      <c r="P918" s="210"/>
    </row>
    <row r="919" spans="1:16">
      <c r="A919" s="210"/>
      <c r="B919" s="210"/>
      <c r="C919" s="211"/>
      <c r="D919" s="209">
        <f>(1.2*1)*2</f>
        <v>2.4</v>
      </c>
      <c r="E919" s="210"/>
      <c r="F919" s="208" t="s">
        <v>27634</v>
      </c>
      <c r="G919" s="210"/>
      <c r="H919" s="210"/>
      <c r="I919" s="210"/>
      <c r="J919" s="210"/>
      <c r="K919" s="210"/>
      <c r="L919" s="210"/>
      <c r="M919" s="210"/>
      <c r="N919" s="210"/>
      <c r="O919" s="210"/>
      <c r="P919" s="210"/>
    </row>
    <row r="920" spans="1:16">
      <c r="A920" s="210"/>
      <c r="B920" s="210"/>
      <c r="C920" s="211"/>
      <c r="D920" s="210">
        <f>(1.2*1)*3</f>
        <v>3.5999999999999996</v>
      </c>
      <c r="E920" s="210"/>
      <c r="F920" s="208" t="s">
        <v>27633</v>
      </c>
      <c r="G920" s="210"/>
      <c r="H920" s="210"/>
      <c r="I920" s="210"/>
      <c r="K920" s="208" t="s">
        <v>95</v>
      </c>
      <c r="L920" s="209">
        <f>D919+D920</f>
        <v>6</v>
      </c>
      <c r="M920" s="210"/>
      <c r="N920" s="210"/>
      <c r="O920" s="210"/>
      <c r="P920" s="210"/>
    </row>
    <row r="921" spans="1:16">
      <c r="A921" s="210"/>
      <c r="B921" s="210"/>
      <c r="C921" s="211"/>
      <c r="D921" s="210"/>
      <c r="E921" s="210"/>
      <c r="F921" s="210"/>
      <c r="G921" s="210"/>
      <c r="H921" s="210"/>
      <c r="I921" s="210"/>
      <c r="J921" s="210"/>
      <c r="K921" s="210"/>
      <c r="L921" s="210"/>
      <c r="M921" s="210"/>
      <c r="N921" s="210"/>
      <c r="O921" s="210"/>
      <c r="P921" s="210"/>
    </row>
    <row r="922" spans="1:16" ht="14.25">
      <c r="A922" s="178" t="s">
        <v>28415</v>
      </c>
      <c r="B922" s="207" t="s">
        <v>27493</v>
      </c>
      <c r="C922" s="590" t="s">
        <v>27494</v>
      </c>
      <c r="D922" s="590"/>
      <c r="E922" s="590"/>
      <c r="F922" s="590"/>
      <c r="G922" s="590"/>
      <c r="H922" s="590"/>
      <c r="I922" s="590"/>
      <c r="J922" s="590"/>
      <c r="K922" s="590"/>
      <c r="L922" s="590"/>
      <c r="M922" s="590"/>
      <c r="N922" s="590"/>
      <c r="O922" s="208" t="s">
        <v>15</v>
      </c>
      <c r="P922" s="209">
        <f>L925</f>
        <v>0.48</v>
      </c>
    </row>
    <row r="923" spans="1:16">
      <c r="A923" s="210"/>
      <c r="B923" s="210"/>
      <c r="C923" s="211"/>
      <c r="D923" s="210"/>
      <c r="E923" s="210"/>
      <c r="F923" s="210"/>
      <c r="G923" s="210"/>
      <c r="H923" s="210"/>
      <c r="I923" s="210"/>
      <c r="J923" s="210"/>
      <c r="K923" s="210"/>
      <c r="L923" s="210"/>
      <c r="M923" s="210"/>
      <c r="N923" s="210"/>
      <c r="O923" s="210"/>
      <c r="P923" s="210"/>
    </row>
    <row r="924" spans="1:16">
      <c r="A924" s="210"/>
      <c r="B924" s="210"/>
      <c r="C924" s="211"/>
      <c r="D924" s="209">
        <f>0.5*0.4</f>
        <v>0.2</v>
      </c>
      <c r="E924" s="210"/>
      <c r="F924" s="210" t="s">
        <v>27691</v>
      </c>
      <c r="G924" s="210"/>
      <c r="H924" s="210"/>
      <c r="I924" s="210"/>
      <c r="J924" s="210"/>
      <c r="K924" s="210"/>
      <c r="L924" s="210"/>
      <c r="M924" s="210"/>
      <c r="N924" s="210"/>
      <c r="O924" s="210"/>
      <c r="P924" s="210"/>
    </row>
    <row r="925" spans="1:16">
      <c r="A925" s="210"/>
      <c r="B925" s="210"/>
      <c r="C925" s="211"/>
      <c r="D925" s="210">
        <f>0.7*0.4</f>
        <v>0.27999999999999997</v>
      </c>
      <c r="E925" s="210"/>
      <c r="F925" s="210" t="s">
        <v>27626</v>
      </c>
      <c r="G925" s="210"/>
      <c r="H925" s="210"/>
      <c r="I925" s="210"/>
      <c r="K925" s="208" t="s">
        <v>95</v>
      </c>
      <c r="L925" s="209">
        <f>D924+D925</f>
        <v>0.48</v>
      </c>
      <c r="M925" s="210"/>
      <c r="N925" s="210"/>
      <c r="O925" s="210"/>
      <c r="P925" s="210"/>
    </row>
    <row r="926" spans="1:16">
      <c r="A926" s="210"/>
      <c r="B926" s="210"/>
      <c r="C926" s="211"/>
      <c r="D926" s="210"/>
      <c r="E926" s="210"/>
      <c r="F926" s="210"/>
      <c r="G926" s="210"/>
      <c r="H926" s="210"/>
      <c r="I926" s="210"/>
      <c r="J926" s="210"/>
      <c r="K926" s="210"/>
      <c r="L926" s="210"/>
      <c r="M926" s="210"/>
      <c r="N926" s="210"/>
      <c r="O926" s="210"/>
      <c r="P926" s="210"/>
    </row>
    <row r="927" spans="1:16">
      <c r="A927" s="210"/>
      <c r="B927" s="210"/>
      <c r="C927" s="211"/>
      <c r="D927" s="210"/>
      <c r="E927" s="210"/>
      <c r="F927" s="210"/>
      <c r="G927" s="210"/>
      <c r="H927" s="210"/>
      <c r="I927" s="210"/>
      <c r="J927" s="210"/>
      <c r="K927" s="210"/>
      <c r="L927" s="210"/>
      <c r="M927" s="210"/>
      <c r="N927" s="210"/>
      <c r="O927" s="210"/>
      <c r="P927" s="210"/>
    </row>
    <row r="928" spans="1:16" ht="14.25">
      <c r="A928" s="167" t="s">
        <v>28416</v>
      </c>
      <c r="B928" s="207" t="s">
        <v>28253</v>
      </c>
      <c r="C928" s="590" t="s">
        <v>28254</v>
      </c>
      <c r="D928" s="590" t="s">
        <v>15</v>
      </c>
      <c r="E928" s="590"/>
      <c r="F928" s="590"/>
      <c r="G928" s="590"/>
      <c r="H928" s="590"/>
      <c r="I928" s="590"/>
      <c r="J928" s="590"/>
      <c r="K928" s="590"/>
      <c r="L928" s="590"/>
      <c r="M928" s="590"/>
      <c r="N928" s="590"/>
      <c r="O928" s="210" t="s">
        <v>15</v>
      </c>
      <c r="P928" s="209">
        <f>L933</f>
        <v>9.36</v>
      </c>
    </row>
    <row r="929" spans="1:16">
      <c r="A929" s="210"/>
      <c r="B929" s="210"/>
      <c r="C929" s="211"/>
      <c r="D929" s="210"/>
      <c r="E929" s="210"/>
      <c r="F929" s="210"/>
      <c r="G929" s="210"/>
      <c r="H929" s="210"/>
      <c r="I929" s="210"/>
      <c r="J929" s="210"/>
      <c r="K929" s="210"/>
      <c r="L929" s="210"/>
      <c r="M929" s="210"/>
      <c r="N929" s="210"/>
      <c r="O929" s="210"/>
      <c r="P929" s="210"/>
    </row>
    <row r="930" spans="1:16">
      <c r="A930" s="210"/>
      <c r="B930" s="210"/>
      <c r="C930" s="211"/>
      <c r="D930" s="66">
        <f>1.4*1.2*5</f>
        <v>8.4</v>
      </c>
      <c r="E930" s="210"/>
      <c r="F930" s="208" t="s">
        <v>28255</v>
      </c>
      <c r="G930" s="210"/>
      <c r="H930" s="210"/>
      <c r="I930" s="210"/>
      <c r="J930" s="210"/>
      <c r="K930" s="210"/>
      <c r="L930" s="210"/>
      <c r="M930" s="210"/>
      <c r="N930" s="210"/>
      <c r="O930" s="210"/>
      <c r="P930" s="210"/>
    </row>
    <row r="931" spans="1:16">
      <c r="A931" s="210"/>
      <c r="B931" s="210"/>
      <c r="C931" s="211"/>
      <c r="D931" s="210">
        <f>0.7*0.6</f>
        <v>0.42</v>
      </c>
      <c r="E931" s="210"/>
      <c r="F931" s="208" t="s">
        <v>27691</v>
      </c>
      <c r="G931" s="210"/>
      <c r="H931" s="210"/>
      <c r="I931" s="210"/>
      <c r="J931" s="210"/>
      <c r="K931" s="210"/>
      <c r="L931" s="210"/>
      <c r="M931" s="210"/>
      <c r="N931" s="210"/>
      <c r="O931" s="210"/>
      <c r="P931" s="210"/>
    </row>
    <row r="932" spans="1:16">
      <c r="A932" s="210"/>
      <c r="B932" s="210"/>
      <c r="C932" s="211"/>
      <c r="D932" s="393">
        <f>0.9*0.6</f>
        <v>0.54</v>
      </c>
      <c r="E932" s="210"/>
      <c r="F932" s="210" t="s">
        <v>27626</v>
      </c>
      <c r="G932" s="210"/>
      <c r="H932" s="210"/>
      <c r="I932" s="210"/>
      <c r="J932" s="210"/>
      <c r="K932" s="210"/>
      <c r="L932" s="210"/>
      <c r="M932" s="210"/>
      <c r="N932" s="210"/>
      <c r="O932" s="210"/>
      <c r="P932" s="210"/>
    </row>
    <row r="933" spans="1:16">
      <c r="A933" s="210"/>
      <c r="B933" s="210"/>
      <c r="C933" s="211"/>
      <c r="D933" s="210">
        <f>SUM(D930:D932)</f>
        <v>9.36</v>
      </c>
      <c r="E933" s="210"/>
      <c r="F933" s="210"/>
      <c r="G933" s="210"/>
      <c r="H933" s="210"/>
      <c r="I933" s="210"/>
      <c r="J933" s="210"/>
      <c r="K933" s="208" t="s">
        <v>95</v>
      </c>
      <c r="L933" s="209">
        <f>D933</f>
        <v>9.36</v>
      </c>
      <c r="M933" s="210"/>
      <c r="N933" s="210"/>
      <c r="O933" s="210"/>
      <c r="P933" s="210"/>
    </row>
    <row r="934" spans="1:16">
      <c r="A934" s="210"/>
      <c r="B934" s="210"/>
      <c r="C934" s="211"/>
      <c r="D934" s="210"/>
      <c r="E934" s="210"/>
      <c r="F934" s="210"/>
      <c r="G934" s="210"/>
      <c r="H934" s="210"/>
      <c r="I934" s="210"/>
      <c r="J934" s="210"/>
      <c r="K934" s="210"/>
      <c r="L934" s="210"/>
      <c r="M934" s="210"/>
      <c r="N934" s="210"/>
      <c r="O934" s="210"/>
      <c r="P934" s="210"/>
    </row>
    <row r="935" spans="1:16">
      <c r="A935" s="210"/>
      <c r="B935" s="210"/>
      <c r="C935" s="211"/>
      <c r="D935" s="210"/>
      <c r="E935" s="210"/>
      <c r="F935" s="210"/>
      <c r="G935" s="210"/>
      <c r="H935" s="210"/>
      <c r="I935" s="210"/>
      <c r="J935" s="210"/>
      <c r="K935" s="210"/>
      <c r="L935" s="210"/>
      <c r="M935" s="210"/>
      <c r="N935" s="210"/>
      <c r="O935" s="210"/>
      <c r="P935" s="210"/>
    </row>
    <row r="936" spans="1:16" ht="14.25">
      <c r="A936" s="178" t="s">
        <v>28417</v>
      </c>
      <c r="B936" s="207" t="s">
        <v>27694</v>
      </c>
      <c r="C936" s="590" t="s">
        <v>27698</v>
      </c>
      <c r="D936" s="590"/>
      <c r="E936" s="590"/>
      <c r="F936" s="590"/>
      <c r="G936" s="590"/>
      <c r="H936" s="590"/>
      <c r="I936" s="590"/>
      <c r="J936" s="590"/>
      <c r="K936" s="590"/>
      <c r="L936" s="590"/>
      <c r="M936" s="590"/>
      <c r="N936" s="590"/>
      <c r="O936" s="208" t="s">
        <v>148</v>
      </c>
      <c r="P936" s="209">
        <f>L939</f>
        <v>2</v>
      </c>
    </row>
    <row r="937" spans="1:16">
      <c r="A937" s="210"/>
      <c r="B937" s="210"/>
      <c r="C937" s="211"/>
      <c r="D937" s="210"/>
      <c r="E937" s="210"/>
      <c r="F937" s="210"/>
      <c r="G937" s="210"/>
      <c r="H937" s="210"/>
      <c r="I937" s="210"/>
      <c r="J937" s="210"/>
      <c r="K937" s="210"/>
      <c r="L937" s="210"/>
      <c r="M937" s="210"/>
      <c r="N937" s="210"/>
      <c r="O937" s="210"/>
      <c r="P937" s="210"/>
    </row>
    <row r="938" spans="1:16">
      <c r="A938" s="210"/>
      <c r="B938" s="210"/>
      <c r="C938" s="211"/>
      <c r="D938" s="209">
        <v>1</v>
      </c>
      <c r="E938" s="210"/>
      <c r="F938" s="208" t="s">
        <v>27634</v>
      </c>
      <c r="G938" s="210"/>
      <c r="H938" s="210"/>
      <c r="I938" s="210"/>
      <c r="J938" s="210"/>
      <c r="K938" s="210"/>
      <c r="L938" s="210"/>
      <c r="M938" s="210"/>
      <c r="N938" s="210"/>
      <c r="O938" s="210"/>
      <c r="P938" s="210"/>
    </row>
    <row r="939" spans="1:16">
      <c r="A939" s="210"/>
      <c r="B939" s="210"/>
      <c r="C939" s="211"/>
      <c r="D939" s="209">
        <v>1</v>
      </c>
      <c r="E939" s="210"/>
      <c r="F939" s="208" t="s">
        <v>27633</v>
      </c>
      <c r="G939" s="210"/>
      <c r="H939" s="210"/>
      <c r="I939" s="210"/>
      <c r="K939" s="208" t="s">
        <v>95</v>
      </c>
      <c r="L939" s="209">
        <f>D938+D939</f>
        <v>2</v>
      </c>
      <c r="M939" s="210"/>
      <c r="N939" s="210"/>
      <c r="O939" s="210"/>
      <c r="P939" s="210"/>
    </row>
    <row r="940" spans="1:16">
      <c r="A940" s="210"/>
      <c r="B940" s="210"/>
      <c r="C940" s="211"/>
      <c r="D940" s="210"/>
      <c r="E940" s="210"/>
      <c r="F940" s="210"/>
      <c r="G940" s="210"/>
      <c r="H940" s="210"/>
      <c r="I940" s="210"/>
      <c r="J940" s="210"/>
      <c r="K940" s="210"/>
      <c r="L940" s="210"/>
      <c r="M940" s="210"/>
      <c r="N940" s="210"/>
      <c r="O940" s="210"/>
      <c r="P940" s="210"/>
    </row>
    <row r="941" spans="1:16" ht="14.25">
      <c r="A941" s="178" t="s">
        <v>28418</v>
      </c>
      <c r="B941" s="207" t="s">
        <v>27696</v>
      </c>
      <c r="C941" s="590" t="s">
        <v>27699</v>
      </c>
      <c r="D941" s="590"/>
      <c r="E941" s="590"/>
      <c r="F941" s="590"/>
      <c r="G941" s="590"/>
      <c r="H941" s="590"/>
      <c r="I941" s="590"/>
      <c r="J941" s="590"/>
      <c r="K941" s="590"/>
      <c r="L941" s="590"/>
      <c r="M941" s="590"/>
      <c r="N941" s="590"/>
      <c r="O941" s="208" t="s">
        <v>148</v>
      </c>
      <c r="P941" s="209">
        <f>L944</f>
        <v>2</v>
      </c>
    </row>
    <row r="942" spans="1:16">
      <c r="A942" s="210"/>
      <c r="B942" s="210"/>
      <c r="C942" s="211"/>
      <c r="D942" s="210"/>
      <c r="E942" s="210"/>
      <c r="F942" s="210"/>
      <c r="G942" s="210"/>
      <c r="H942" s="210"/>
      <c r="I942" s="210"/>
      <c r="J942" s="210"/>
      <c r="K942" s="210"/>
      <c r="L942" s="210"/>
      <c r="M942" s="210"/>
      <c r="N942" s="210"/>
      <c r="O942" s="210"/>
      <c r="P942" s="210"/>
    </row>
    <row r="943" spans="1:16">
      <c r="A943" s="210"/>
      <c r="B943" s="210"/>
      <c r="C943" s="211"/>
      <c r="D943" s="209">
        <v>1</v>
      </c>
      <c r="E943" s="210"/>
      <c r="F943" s="208" t="s">
        <v>27691</v>
      </c>
      <c r="G943" s="210"/>
      <c r="H943" s="210"/>
      <c r="I943" s="210"/>
      <c r="J943" s="210"/>
      <c r="K943" s="210"/>
      <c r="L943" s="210"/>
      <c r="M943" s="210"/>
      <c r="N943" s="210"/>
      <c r="O943" s="210"/>
      <c r="P943" s="210"/>
    </row>
    <row r="944" spans="1:16">
      <c r="A944" s="210"/>
      <c r="B944" s="210"/>
      <c r="C944" s="211"/>
      <c r="D944" s="209">
        <v>1</v>
      </c>
      <c r="E944" s="210"/>
      <c r="F944" s="208" t="s">
        <v>27626</v>
      </c>
      <c r="G944" s="210"/>
      <c r="H944" s="210"/>
      <c r="I944" s="210"/>
      <c r="K944" s="208" t="s">
        <v>95</v>
      </c>
      <c r="L944" s="209">
        <f>D943+D944</f>
        <v>2</v>
      </c>
      <c r="M944" s="210"/>
      <c r="N944" s="210"/>
      <c r="O944" s="210"/>
      <c r="P944" s="210"/>
    </row>
    <row r="945" spans="1:16">
      <c r="A945" s="210"/>
      <c r="B945" s="210"/>
      <c r="C945" s="211"/>
      <c r="D945" s="210"/>
      <c r="E945" s="210"/>
      <c r="F945" s="210"/>
      <c r="G945" s="210"/>
      <c r="H945" s="210"/>
      <c r="I945" s="210"/>
      <c r="J945" s="210"/>
      <c r="K945" s="210"/>
      <c r="L945" s="210"/>
      <c r="M945" s="210"/>
      <c r="N945" s="210"/>
      <c r="O945" s="210"/>
      <c r="P945" s="210"/>
    </row>
    <row r="946" spans="1:16" ht="69" customHeight="1">
      <c r="A946" s="178" t="s">
        <v>28419</v>
      </c>
      <c r="B946" s="207" t="s">
        <v>27700</v>
      </c>
      <c r="C946" s="602" t="s">
        <v>27702</v>
      </c>
      <c r="D946" s="597"/>
      <c r="E946" s="597"/>
      <c r="F946" s="597"/>
      <c r="G946" s="597"/>
      <c r="H946" s="597"/>
      <c r="I946" s="597"/>
      <c r="J946" s="597"/>
      <c r="K946" s="597"/>
      <c r="L946" s="597"/>
      <c r="M946" s="597"/>
      <c r="N946" s="597"/>
      <c r="O946" s="208" t="s">
        <v>148</v>
      </c>
      <c r="P946" s="209">
        <f>L951</f>
        <v>4</v>
      </c>
    </row>
    <row r="947" spans="1:16">
      <c r="A947" s="210"/>
      <c r="B947" s="210"/>
      <c r="C947" s="211"/>
      <c r="D947" s="210"/>
      <c r="E947" s="210"/>
      <c r="F947" s="210"/>
      <c r="G947" s="210"/>
      <c r="H947" s="210"/>
      <c r="I947" s="210"/>
      <c r="J947" s="210"/>
      <c r="K947" s="210"/>
      <c r="L947" s="210"/>
      <c r="M947" s="210"/>
      <c r="N947" s="210"/>
      <c r="O947" s="210"/>
      <c r="P947" s="210"/>
    </row>
    <row r="948" spans="1:16">
      <c r="A948" s="210"/>
      <c r="B948" s="210"/>
      <c r="C948" s="211"/>
      <c r="D948" s="209">
        <v>1</v>
      </c>
      <c r="E948" s="210"/>
      <c r="F948" s="208" t="s">
        <v>27634</v>
      </c>
      <c r="G948" s="210"/>
      <c r="H948" s="210"/>
      <c r="I948" s="210"/>
      <c r="J948" s="210"/>
      <c r="K948" s="210"/>
      <c r="L948" s="210"/>
      <c r="M948" s="210"/>
      <c r="N948" s="210"/>
      <c r="O948" s="210"/>
      <c r="P948" s="210"/>
    </row>
    <row r="949" spans="1:16">
      <c r="A949" s="210"/>
      <c r="B949" s="210"/>
      <c r="C949" s="211"/>
      <c r="D949" s="209">
        <v>1</v>
      </c>
      <c r="E949" s="210"/>
      <c r="F949" s="208" t="s">
        <v>27633</v>
      </c>
      <c r="G949" s="210"/>
      <c r="H949" s="210"/>
      <c r="I949" s="210"/>
      <c r="J949" s="210"/>
      <c r="K949" s="210"/>
      <c r="L949" s="210"/>
      <c r="M949" s="210"/>
      <c r="N949" s="210"/>
      <c r="O949" s="210"/>
      <c r="P949" s="210"/>
    </row>
    <row r="950" spans="1:16">
      <c r="A950" s="210"/>
      <c r="B950" s="210"/>
      <c r="C950" s="211"/>
      <c r="D950" s="209">
        <v>1</v>
      </c>
      <c r="E950" s="210"/>
      <c r="F950" s="210" t="s">
        <v>27691</v>
      </c>
      <c r="G950" s="210"/>
      <c r="H950" s="210"/>
      <c r="I950" s="210"/>
      <c r="J950" s="210"/>
      <c r="K950" s="210"/>
      <c r="L950" s="210"/>
      <c r="M950" s="210"/>
      <c r="N950" s="210"/>
      <c r="O950" s="210"/>
      <c r="P950" s="210"/>
    </row>
    <row r="951" spans="1:16">
      <c r="A951" s="210"/>
      <c r="B951" s="210"/>
      <c r="C951" s="211"/>
      <c r="D951" s="209">
        <v>1</v>
      </c>
      <c r="E951" s="210"/>
      <c r="F951" s="210" t="s">
        <v>27626</v>
      </c>
      <c r="G951" s="210"/>
      <c r="H951" s="210"/>
      <c r="I951" s="210"/>
      <c r="K951" s="208" t="s">
        <v>95</v>
      </c>
      <c r="L951" s="209">
        <f>D948+D949+D950+D951</f>
        <v>4</v>
      </c>
      <c r="M951" s="210"/>
      <c r="N951" s="210"/>
      <c r="O951" s="210"/>
      <c r="P951" s="210"/>
    </row>
    <row r="952" spans="1:16">
      <c r="A952" s="210"/>
      <c r="B952" s="210"/>
      <c r="C952" s="211"/>
      <c r="D952" s="209"/>
      <c r="E952" s="210"/>
      <c r="F952" s="210"/>
      <c r="G952" s="210"/>
      <c r="H952" s="210"/>
      <c r="I952" s="210"/>
      <c r="J952" s="210"/>
      <c r="K952" s="210"/>
      <c r="L952" s="210"/>
      <c r="M952" s="210"/>
      <c r="N952" s="210"/>
      <c r="O952" s="210"/>
      <c r="P952" s="210"/>
    </row>
    <row r="953" spans="1:16" ht="36" customHeight="1">
      <c r="A953" s="178" t="s">
        <v>28420</v>
      </c>
      <c r="B953" s="207" t="s">
        <v>27485</v>
      </c>
      <c r="C953" s="597" t="s">
        <v>27625</v>
      </c>
      <c r="D953" s="597"/>
      <c r="E953" s="597"/>
      <c r="F953" s="597"/>
      <c r="G953" s="597"/>
      <c r="H953" s="597"/>
      <c r="I953" s="597"/>
      <c r="J953" s="597"/>
      <c r="K953" s="597"/>
      <c r="L953" s="597"/>
      <c r="M953" s="597"/>
      <c r="N953" s="597"/>
      <c r="O953" s="208" t="s">
        <v>15</v>
      </c>
      <c r="P953" s="209">
        <f>L958</f>
        <v>37.799999999999997</v>
      </c>
    </row>
    <row r="954" spans="1:16">
      <c r="A954" s="210"/>
      <c r="B954" s="210"/>
      <c r="C954" s="211"/>
      <c r="D954" s="210"/>
      <c r="E954" s="210"/>
      <c r="F954" s="210"/>
      <c r="G954" s="210"/>
      <c r="H954" s="210"/>
      <c r="I954" s="210"/>
      <c r="J954" s="210"/>
      <c r="K954" s="210"/>
      <c r="L954" s="210"/>
      <c r="M954" s="210"/>
      <c r="N954" s="210"/>
      <c r="O954" s="210"/>
      <c r="P954" s="210"/>
    </row>
    <row r="955" spans="1:16">
      <c r="A955" s="210"/>
      <c r="B955" s="210"/>
      <c r="C955" s="211"/>
      <c r="D955" s="208" t="s">
        <v>27706</v>
      </c>
      <c r="E955" s="210">
        <f>0.8*2.1</f>
        <v>1.6800000000000002</v>
      </c>
      <c r="F955" s="208" t="s">
        <v>27634</v>
      </c>
      <c r="G955" s="210"/>
      <c r="H955" s="210"/>
      <c r="I955" s="210"/>
      <c r="J955" s="210"/>
      <c r="K955" s="210"/>
      <c r="L955" s="210"/>
      <c r="M955" s="210"/>
      <c r="N955" s="210"/>
      <c r="O955" s="210"/>
      <c r="P955" s="210"/>
    </row>
    <row r="956" spans="1:16">
      <c r="A956" s="210"/>
      <c r="B956" s="210"/>
      <c r="C956" s="211"/>
      <c r="D956" s="208" t="s">
        <v>27706</v>
      </c>
      <c r="E956" s="210">
        <f>0.8*2.1</f>
        <v>1.6800000000000002</v>
      </c>
      <c r="F956" s="208" t="s">
        <v>27633</v>
      </c>
      <c r="G956" s="210"/>
      <c r="H956" s="210"/>
      <c r="I956" s="210"/>
      <c r="J956" s="210"/>
      <c r="K956" s="210"/>
      <c r="L956" s="210"/>
      <c r="M956" s="210"/>
      <c r="N956" s="210"/>
      <c r="O956" s="210"/>
      <c r="P956" s="210"/>
    </row>
    <row r="957" spans="1:16">
      <c r="A957" s="210"/>
      <c r="B957" s="210"/>
      <c r="C957" s="211"/>
      <c r="D957" s="208" t="s">
        <v>27707</v>
      </c>
      <c r="E957" s="210">
        <f>0.7*2.1</f>
        <v>1.47</v>
      </c>
      <c r="F957" s="210" t="s">
        <v>27691</v>
      </c>
      <c r="G957" s="210"/>
      <c r="H957" s="210"/>
      <c r="I957" s="210"/>
      <c r="J957" s="210"/>
      <c r="K957" s="210"/>
      <c r="L957" s="210"/>
      <c r="M957" s="210"/>
      <c r="N957" s="210"/>
      <c r="O957" s="210"/>
      <c r="P957" s="210"/>
    </row>
    <row r="958" spans="1:16">
      <c r="D958" s="208" t="s">
        <v>27707</v>
      </c>
      <c r="E958" s="210">
        <f>0.7*2.1</f>
        <v>1.47</v>
      </c>
      <c r="F958" s="210" t="s">
        <v>27626</v>
      </c>
      <c r="G958" s="66">
        <f>E955+E956+E957+E958</f>
        <v>6.3</v>
      </c>
      <c r="H958" s="166" t="s">
        <v>27709</v>
      </c>
      <c r="K958" s="166" t="s">
        <v>95</v>
      </c>
      <c r="L958" s="66">
        <f>G958*2*3</f>
        <v>37.799999999999997</v>
      </c>
    </row>
    <row r="960" spans="1:16" ht="36" customHeight="1">
      <c r="A960" s="178" t="s">
        <v>28421</v>
      </c>
      <c r="B960" s="207" t="s">
        <v>27693</v>
      </c>
      <c r="C960" s="592" t="s">
        <v>27708</v>
      </c>
      <c r="D960" s="592"/>
      <c r="E960" s="592"/>
      <c r="F960" s="592"/>
      <c r="G960" s="592"/>
      <c r="H960" s="592"/>
      <c r="I960" s="592"/>
      <c r="J960" s="592"/>
      <c r="K960" s="592"/>
      <c r="L960" s="592"/>
      <c r="M960" s="592"/>
      <c r="N960" s="592"/>
      <c r="O960" s="166" t="s">
        <v>15</v>
      </c>
      <c r="P960" s="66">
        <f>L965</f>
        <v>37.799999999999997</v>
      </c>
    </row>
    <row r="962" spans="1:16">
      <c r="D962" s="208" t="s">
        <v>27706</v>
      </c>
      <c r="E962" s="210">
        <f>0.8*2.1</f>
        <v>1.6800000000000002</v>
      </c>
      <c r="F962" s="208" t="s">
        <v>27634</v>
      </c>
    </row>
    <row r="963" spans="1:16">
      <c r="D963" s="208" t="s">
        <v>27706</v>
      </c>
      <c r="E963" s="210">
        <f>0.8*2.1</f>
        <v>1.6800000000000002</v>
      </c>
      <c r="F963" s="208" t="s">
        <v>27633</v>
      </c>
    </row>
    <row r="964" spans="1:16">
      <c r="D964" s="208" t="s">
        <v>27707</v>
      </c>
      <c r="E964" s="210">
        <f>0.7*2.1</f>
        <v>1.47</v>
      </c>
      <c r="F964" s="210" t="s">
        <v>27691</v>
      </c>
    </row>
    <row r="965" spans="1:16">
      <c r="D965" s="208" t="s">
        <v>27707</v>
      </c>
      <c r="E965" s="210">
        <f>0.7*2.1</f>
        <v>1.47</v>
      </c>
      <c r="F965" s="210" t="s">
        <v>27626</v>
      </c>
      <c r="G965" s="66">
        <f>E962+E963+E964+E965</f>
        <v>6.3</v>
      </c>
      <c r="H965" s="166" t="s">
        <v>27709</v>
      </c>
      <c r="K965" s="166" t="s">
        <v>95</v>
      </c>
      <c r="L965" s="66">
        <f>G965*2*3</f>
        <v>37.799999999999997</v>
      </c>
    </row>
    <row r="967" spans="1:16" ht="36" customHeight="1">
      <c r="A967" s="178" t="s">
        <v>28422</v>
      </c>
      <c r="B967" s="207" t="s">
        <v>27710</v>
      </c>
      <c r="C967" s="592" t="s">
        <v>27712</v>
      </c>
      <c r="D967" s="592"/>
      <c r="E967" s="592"/>
      <c r="F967" s="592"/>
      <c r="G967" s="592"/>
      <c r="H967" s="592"/>
      <c r="I967" s="592"/>
      <c r="J967" s="592"/>
      <c r="K967" s="592"/>
      <c r="L967" s="592"/>
      <c r="M967" s="592"/>
      <c r="N967" s="592"/>
      <c r="O967" s="166" t="s">
        <v>15</v>
      </c>
      <c r="P967" s="66">
        <f>L970</f>
        <v>17.8675</v>
      </c>
    </row>
    <row r="969" spans="1:16">
      <c r="D969" s="166" t="s">
        <v>27713</v>
      </c>
      <c r="E969" s="77">
        <f>1.8*4.35</f>
        <v>7.8299999999999992</v>
      </c>
    </row>
    <row r="970" spans="1:16">
      <c r="D970" s="166" t="s">
        <v>27716</v>
      </c>
      <c r="E970" s="66">
        <f>3.65*2.75</f>
        <v>10.0375</v>
      </c>
      <c r="K970" s="166" t="s">
        <v>95</v>
      </c>
      <c r="L970" s="66">
        <f>E969+E970</f>
        <v>17.8675</v>
      </c>
    </row>
    <row r="972" spans="1:16" ht="36" customHeight="1">
      <c r="A972" s="178" t="s">
        <v>28423</v>
      </c>
      <c r="B972" s="207" t="s">
        <v>27496</v>
      </c>
      <c r="C972" s="598" t="s">
        <v>27615</v>
      </c>
      <c r="D972" s="598"/>
      <c r="E972" s="598"/>
      <c r="F972" s="598"/>
      <c r="G972" s="598"/>
      <c r="H972" s="598"/>
      <c r="I972" s="598"/>
      <c r="J972" s="598"/>
      <c r="K972" s="598"/>
      <c r="L972" s="598"/>
      <c r="M972" s="598"/>
      <c r="N972" s="598"/>
      <c r="O972" s="166" t="s">
        <v>15</v>
      </c>
      <c r="P972" s="66">
        <f>L975</f>
        <v>37.11</v>
      </c>
    </row>
    <row r="974" spans="1:16">
      <c r="D974" s="166" t="s">
        <v>27714</v>
      </c>
      <c r="E974" s="66">
        <f>4.75*3.9</f>
        <v>18.524999999999999</v>
      </c>
    </row>
    <row r="975" spans="1:16">
      <c r="D975" s="166" t="s">
        <v>27715</v>
      </c>
      <c r="E975" s="66">
        <f>5.9*3.15</f>
        <v>18.585000000000001</v>
      </c>
      <c r="K975" s="166" t="s">
        <v>95</v>
      </c>
      <c r="L975" s="66">
        <f>E974+E975</f>
        <v>37.11</v>
      </c>
    </row>
    <row r="977" spans="1:16" ht="36" customHeight="1">
      <c r="A977" s="178" t="s">
        <v>28424</v>
      </c>
      <c r="B977" s="207" t="s">
        <v>27616</v>
      </c>
      <c r="C977" s="596" t="s">
        <v>27808</v>
      </c>
      <c r="D977" s="592"/>
      <c r="E977" s="592"/>
      <c r="F977" s="592"/>
      <c r="G977" s="592"/>
      <c r="H977" s="592"/>
      <c r="I977" s="592"/>
      <c r="J977" s="592"/>
      <c r="K977" s="592"/>
      <c r="L977" s="592"/>
      <c r="M977" s="592"/>
      <c r="N977" s="592"/>
      <c r="O977" s="166" t="s">
        <v>15</v>
      </c>
      <c r="P977" s="66">
        <f>L982</f>
        <v>54.977499999999999</v>
      </c>
    </row>
    <row r="979" spans="1:16">
      <c r="D979" s="166" t="s">
        <v>27714</v>
      </c>
      <c r="E979" s="66">
        <f>4.75*3.9</f>
        <v>18.524999999999999</v>
      </c>
      <c r="F979" s="166" t="s">
        <v>27809</v>
      </c>
    </row>
    <row r="980" spans="1:16">
      <c r="D980" s="166" t="s">
        <v>27715</v>
      </c>
      <c r="E980" s="66">
        <f>5.9*3.15</f>
        <v>18.585000000000001</v>
      </c>
      <c r="F980" s="166" t="s">
        <v>27809</v>
      </c>
      <c r="J980" s="66"/>
    </row>
    <row r="981" spans="1:16">
      <c r="D981" s="166" t="s">
        <v>27713</v>
      </c>
      <c r="E981" s="77">
        <f>1.8*4.35</f>
        <v>7.8299999999999992</v>
      </c>
      <c r="F981" s="166" t="s">
        <v>27810</v>
      </c>
      <c r="J981" s="66"/>
    </row>
    <row r="982" spans="1:16">
      <c r="D982" s="166" t="s">
        <v>27716</v>
      </c>
      <c r="E982" s="66">
        <f>3.65*2.75</f>
        <v>10.0375</v>
      </c>
      <c r="K982" s="166" t="s">
        <v>95</v>
      </c>
      <c r="L982" s="66">
        <f>E979+E980+E981+E982</f>
        <v>54.977499999999999</v>
      </c>
    </row>
    <row r="984" spans="1:16" ht="33.75" customHeight="1">
      <c r="A984" s="178" t="s">
        <v>28425</v>
      </c>
      <c r="B984" s="207" t="s">
        <v>27502</v>
      </c>
      <c r="C984" s="592" t="s">
        <v>27612</v>
      </c>
      <c r="D984" s="592"/>
      <c r="E984" s="592"/>
      <c r="F984" s="592"/>
      <c r="G984" s="592"/>
      <c r="H984" s="592"/>
      <c r="I984" s="592"/>
      <c r="J984" s="592"/>
      <c r="K984" s="592"/>
      <c r="L984" s="592"/>
      <c r="M984" s="592"/>
      <c r="N984" s="592"/>
      <c r="O984" s="166" t="s">
        <v>15</v>
      </c>
      <c r="P984" s="66">
        <f>L989</f>
        <v>35.508000000000003</v>
      </c>
    </row>
    <row r="986" spans="1:16">
      <c r="D986" s="66">
        <v>12</v>
      </c>
      <c r="F986" s="166" t="s">
        <v>27633</v>
      </c>
    </row>
    <row r="987" spans="1:16">
      <c r="D987" s="77">
        <v>2.78</v>
      </c>
      <c r="F987" s="166" t="s">
        <v>27691</v>
      </c>
    </row>
    <row r="988" spans="1:16">
      <c r="D988" s="66">
        <v>3.7</v>
      </c>
      <c r="F988" s="166" t="s">
        <v>27626</v>
      </c>
    </row>
    <row r="989" spans="1:16">
      <c r="D989" s="66">
        <v>13.8</v>
      </c>
      <c r="F989" s="166" t="s">
        <v>27634</v>
      </c>
      <c r="G989" s="66">
        <f>D986+D987+D988+D989</f>
        <v>32.28</v>
      </c>
      <c r="H989" s="66">
        <f>G989*10%</f>
        <v>3.2280000000000002</v>
      </c>
      <c r="I989" s="213">
        <v>0.1</v>
      </c>
      <c r="K989" s="166" t="s">
        <v>95</v>
      </c>
      <c r="L989" s="66">
        <f>G989+H989</f>
        <v>35.508000000000003</v>
      </c>
    </row>
    <row r="990" spans="1:16">
      <c r="D990" s="66"/>
      <c r="F990" s="166"/>
      <c r="G990" s="66"/>
      <c r="H990" s="66"/>
      <c r="I990" s="213"/>
      <c r="J990" s="66"/>
    </row>
    <row r="991" spans="1:16" ht="14.25">
      <c r="A991" s="178" t="s">
        <v>28426</v>
      </c>
      <c r="B991" s="207" t="s">
        <v>27504</v>
      </c>
      <c r="C991" s="595" t="s">
        <v>27851</v>
      </c>
      <c r="D991" s="595"/>
      <c r="E991" s="595"/>
      <c r="F991" s="595"/>
      <c r="G991" s="595"/>
      <c r="H991" s="595"/>
      <c r="I991" s="595"/>
      <c r="J991" s="595"/>
      <c r="K991" s="595"/>
      <c r="L991" s="595"/>
      <c r="M991" s="595"/>
      <c r="N991" s="595"/>
      <c r="O991" s="166" t="s">
        <v>148</v>
      </c>
      <c r="P991" s="66">
        <f>L993</f>
        <v>1</v>
      </c>
    </row>
    <row r="993" spans="1:16">
      <c r="D993" s="66">
        <v>1</v>
      </c>
      <c r="K993" s="166" t="s">
        <v>95</v>
      </c>
      <c r="L993" s="66">
        <v>1</v>
      </c>
    </row>
    <row r="995" spans="1:16" ht="46.5" customHeight="1">
      <c r="A995" s="178" t="s">
        <v>28427</v>
      </c>
      <c r="B995" s="107" t="s">
        <v>27734</v>
      </c>
      <c r="C995" s="592" t="s">
        <v>27736</v>
      </c>
      <c r="D995" s="592"/>
      <c r="E995" s="592"/>
      <c r="F995" s="592"/>
      <c r="G995" s="592"/>
      <c r="H995" s="592"/>
      <c r="I995" s="592"/>
      <c r="J995" s="592"/>
      <c r="K995" s="592"/>
      <c r="L995" s="592"/>
      <c r="M995" s="592"/>
      <c r="N995" s="592"/>
      <c r="O995" s="166" t="s">
        <v>148</v>
      </c>
      <c r="P995" s="66">
        <f>L997</f>
        <v>1</v>
      </c>
    </row>
    <row r="997" spans="1:16">
      <c r="D997" s="66">
        <v>1</v>
      </c>
      <c r="K997" s="166" t="s">
        <v>95</v>
      </c>
      <c r="L997" s="66">
        <v>1</v>
      </c>
    </row>
    <row r="999" spans="1:16" ht="35.25" customHeight="1">
      <c r="A999" s="178" t="s">
        <v>28428</v>
      </c>
      <c r="B999" s="207" t="s">
        <v>27834</v>
      </c>
      <c r="C999" s="596" t="s">
        <v>27836</v>
      </c>
      <c r="D999" s="592"/>
      <c r="E999" s="592"/>
      <c r="F999" s="592"/>
      <c r="G999" s="592"/>
      <c r="H999" s="592"/>
      <c r="I999" s="592"/>
      <c r="J999" s="592"/>
      <c r="K999" s="592"/>
      <c r="L999" s="592"/>
      <c r="M999" s="592"/>
      <c r="N999" s="592"/>
      <c r="O999" s="166" t="s">
        <v>15</v>
      </c>
      <c r="P999" s="66">
        <f>L1003</f>
        <v>2.44</v>
      </c>
    </row>
    <row r="1001" spans="1:16">
      <c r="D1001" s="166" t="s">
        <v>27811</v>
      </c>
      <c r="E1001" s="66">
        <f>0.55 * 1</f>
        <v>0.55000000000000004</v>
      </c>
      <c r="F1001" s="210" t="s">
        <v>27691</v>
      </c>
      <c r="J1001" s="66"/>
    </row>
    <row r="1002" spans="1:16">
      <c r="D1002" s="166" t="s">
        <v>27812</v>
      </c>
      <c r="E1002" s="77">
        <f>0.7 *1.2</f>
        <v>0.84</v>
      </c>
      <c r="F1002" s="210" t="s">
        <v>27626</v>
      </c>
    </row>
    <row r="1003" spans="1:16">
      <c r="D1003" s="166" t="s">
        <v>27813</v>
      </c>
      <c r="E1003" s="77">
        <f>0.7*1.5</f>
        <v>1.0499999999999998</v>
      </c>
      <c r="F1003" s="166" t="s">
        <v>27628</v>
      </c>
      <c r="J1003"/>
      <c r="K1003" s="166" t="s">
        <v>95</v>
      </c>
      <c r="L1003" s="66">
        <f>E1001+E1002+E1003</f>
        <v>2.44</v>
      </c>
    </row>
    <row r="1004" spans="1:16">
      <c r="D1004" s="166"/>
      <c r="F1004" s="166"/>
    </row>
    <row r="1006" spans="1:16" ht="14.25">
      <c r="A1006" s="178" t="s">
        <v>28429</v>
      </c>
      <c r="B1006" s="107" t="s">
        <v>27737</v>
      </c>
      <c r="C1006" s="594" t="s">
        <v>27785</v>
      </c>
      <c r="D1006" s="595"/>
      <c r="E1006" s="595"/>
      <c r="F1006" s="595"/>
      <c r="G1006" s="595"/>
      <c r="H1006" s="595"/>
      <c r="I1006" s="595"/>
      <c r="J1006" s="595"/>
      <c r="K1006" s="595"/>
      <c r="L1006" s="595"/>
      <c r="M1006" s="595"/>
      <c r="N1006" s="595"/>
      <c r="O1006" s="166" t="s">
        <v>148</v>
      </c>
      <c r="P1006" s="66">
        <f>L1008</f>
        <v>1</v>
      </c>
    </row>
    <row r="1008" spans="1:16">
      <c r="D1008" s="66">
        <v>1</v>
      </c>
      <c r="F1008" s="166" t="s">
        <v>27691</v>
      </c>
      <c r="K1008" s="166" t="s">
        <v>95</v>
      </c>
      <c r="L1008" s="66">
        <f>D1008</f>
        <v>1</v>
      </c>
    </row>
    <row r="1009" spans="1:16">
      <c r="D1009" s="66"/>
      <c r="F1009" s="166"/>
      <c r="J1009" s="66"/>
    </row>
    <row r="1010" spans="1:16" ht="32.25" customHeight="1">
      <c r="A1010" s="178" t="s">
        <v>28430</v>
      </c>
      <c r="B1010" s="107" t="s">
        <v>27738</v>
      </c>
      <c r="C1010" s="596" t="s">
        <v>27787</v>
      </c>
      <c r="D1010" s="592"/>
      <c r="E1010" s="592"/>
      <c r="F1010" s="592"/>
      <c r="G1010" s="592"/>
      <c r="H1010" s="592"/>
      <c r="I1010" s="592"/>
      <c r="J1010" s="592"/>
      <c r="K1010" s="592"/>
      <c r="L1010" s="592"/>
      <c r="M1010" s="592"/>
      <c r="N1010" s="592"/>
      <c r="O1010" s="166" t="s">
        <v>148</v>
      </c>
      <c r="P1010" s="66">
        <f>L1012</f>
        <v>1</v>
      </c>
    </row>
    <row r="1012" spans="1:16">
      <c r="D1012" s="66">
        <v>1</v>
      </c>
      <c r="F1012" s="166" t="s">
        <v>27691</v>
      </c>
      <c r="K1012" s="166" t="s">
        <v>95</v>
      </c>
      <c r="L1012" s="66">
        <f>D1012</f>
        <v>1</v>
      </c>
    </row>
    <row r="1013" spans="1:16">
      <c r="D1013" s="66"/>
      <c r="F1013" s="166"/>
      <c r="J1013" s="66"/>
    </row>
    <row r="1014" spans="1:16" ht="14.25">
      <c r="A1014" s="178" t="s">
        <v>28431</v>
      </c>
      <c r="B1014" s="107" t="s">
        <v>27814</v>
      </c>
      <c r="C1014" s="595" t="s">
        <v>27816</v>
      </c>
      <c r="D1014" s="595"/>
      <c r="E1014" s="595"/>
      <c r="F1014" s="595"/>
      <c r="G1014" s="595"/>
      <c r="H1014" s="595"/>
      <c r="I1014" s="595"/>
      <c r="J1014" s="595"/>
      <c r="K1014" s="595"/>
      <c r="L1014" s="595"/>
      <c r="M1014" s="595"/>
      <c r="N1014" s="595"/>
      <c r="O1014" s="166" t="s">
        <v>148</v>
      </c>
      <c r="P1014" s="66">
        <f>L1016</f>
        <v>2</v>
      </c>
    </row>
    <row r="1015" spans="1:16">
      <c r="D1015" s="66"/>
      <c r="F1015" s="166"/>
      <c r="J1015" s="66"/>
    </row>
    <row r="1016" spans="1:16">
      <c r="D1016" s="66">
        <v>2</v>
      </c>
      <c r="F1016" s="166" t="s">
        <v>27817</v>
      </c>
      <c r="J1016"/>
      <c r="K1016" s="166" t="s">
        <v>95</v>
      </c>
      <c r="L1016" s="66">
        <f>D1016</f>
        <v>2</v>
      </c>
    </row>
    <row r="1017" spans="1:16">
      <c r="D1017" s="66"/>
      <c r="F1017" s="166"/>
      <c r="J1017" s="66"/>
    </row>
    <row r="1018" spans="1:16" ht="14.25">
      <c r="A1018" s="178" t="s">
        <v>28432</v>
      </c>
      <c r="B1018" s="107" t="s">
        <v>27818</v>
      </c>
      <c r="C1018" s="595" t="s">
        <v>27819</v>
      </c>
      <c r="D1018" s="595"/>
      <c r="E1018" s="595"/>
      <c r="F1018" s="595"/>
      <c r="G1018" s="595"/>
      <c r="H1018" s="595"/>
      <c r="I1018" s="595"/>
      <c r="J1018" s="595"/>
      <c r="K1018" s="595"/>
      <c r="L1018" s="595"/>
      <c r="M1018" s="595"/>
      <c r="N1018" s="595"/>
      <c r="O1018" s="166" t="s">
        <v>148</v>
      </c>
      <c r="P1018" s="66">
        <f>L1020</f>
        <v>2</v>
      </c>
    </row>
    <row r="1020" spans="1:16">
      <c r="D1020" s="66">
        <v>2</v>
      </c>
      <c r="F1020" s="166" t="s">
        <v>27817</v>
      </c>
      <c r="J1020"/>
      <c r="K1020" s="166" t="s">
        <v>95</v>
      </c>
      <c r="L1020" s="66">
        <f>D1020</f>
        <v>2</v>
      </c>
    </row>
    <row r="1023" spans="1:16" ht="14.25">
      <c r="A1023" s="178" t="s">
        <v>28433</v>
      </c>
      <c r="B1023" s="107" t="s">
        <v>27739</v>
      </c>
      <c r="C1023" s="592" t="s">
        <v>27741</v>
      </c>
      <c r="D1023" s="592"/>
      <c r="E1023" s="592"/>
      <c r="F1023" s="592"/>
      <c r="G1023" s="592"/>
      <c r="H1023" s="592"/>
      <c r="I1023" s="592"/>
      <c r="J1023" s="592"/>
      <c r="K1023" s="592"/>
      <c r="L1023" s="592"/>
      <c r="M1023" s="592"/>
      <c r="N1023" s="592"/>
      <c r="O1023" s="166" t="s">
        <v>148</v>
      </c>
      <c r="P1023" s="66">
        <f>L1025</f>
        <v>1</v>
      </c>
    </row>
    <row r="1025" spans="1:16">
      <c r="D1025" s="66">
        <v>1</v>
      </c>
      <c r="F1025" s="166" t="s">
        <v>27691</v>
      </c>
      <c r="K1025" s="166" t="s">
        <v>95</v>
      </c>
      <c r="L1025" s="66">
        <f>D1025</f>
        <v>1</v>
      </c>
    </row>
    <row r="1026" spans="1:16">
      <c r="D1026" s="66"/>
      <c r="F1026" s="166"/>
      <c r="J1026" s="66"/>
    </row>
    <row r="1027" spans="1:16" ht="14.25">
      <c r="A1027" s="178" t="s">
        <v>28434</v>
      </c>
      <c r="B1027" s="107" t="s">
        <v>27742</v>
      </c>
      <c r="C1027" s="594" t="s">
        <v>27789</v>
      </c>
      <c r="D1027" s="595"/>
      <c r="E1027" s="595"/>
      <c r="F1027" s="595"/>
      <c r="G1027" s="595"/>
      <c r="H1027" s="595"/>
      <c r="I1027" s="595"/>
      <c r="J1027" s="595"/>
      <c r="K1027" s="595"/>
      <c r="L1027" s="595"/>
      <c r="M1027" s="595"/>
      <c r="N1027" s="595"/>
      <c r="O1027" s="166" t="s">
        <v>148</v>
      </c>
      <c r="P1027" s="66">
        <f>L1029</f>
        <v>1</v>
      </c>
    </row>
    <row r="1029" spans="1:16">
      <c r="D1029" s="66">
        <v>1</v>
      </c>
      <c r="F1029" s="166" t="s">
        <v>27743</v>
      </c>
      <c r="K1029" s="166" t="s">
        <v>95</v>
      </c>
      <c r="L1029" s="66">
        <f>D1029</f>
        <v>1</v>
      </c>
    </row>
    <row r="1031" spans="1:16" ht="14.25">
      <c r="A1031" s="178" t="s">
        <v>28435</v>
      </c>
      <c r="B1031" s="107" t="s">
        <v>27746</v>
      </c>
      <c r="C1031" s="594" t="s">
        <v>27792</v>
      </c>
      <c r="D1031" s="595"/>
      <c r="E1031" s="595"/>
      <c r="F1031" s="595"/>
      <c r="G1031" s="595"/>
      <c r="H1031" s="595"/>
      <c r="I1031" s="595"/>
      <c r="J1031" s="595"/>
      <c r="K1031" s="595"/>
      <c r="L1031" s="595"/>
      <c r="M1031" s="595"/>
      <c r="N1031" s="595"/>
      <c r="O1031" s="214" t="s">
        <v>27791</v>
      </c>
      <c r="P1031" s="66">
        <f>L1033</f>
        <v>1</v>
      </c>
    </row>
    <row r="1033" spans="1:16">
      <c r="D1033" s="66">
        <v>1</v>
      </c>
      <c r="F1033" s="166" t="s">
        <v>27743</v>
      </c>
      <c r="K1033" s="166" t="s">
        <v>95</v>
      </c>
      <c r="L1033" s="66">
        <f>D1033</f>
        <v>1</v>
      </c>
    </row>
    <row r="1035" spans="1:16" ht="14.25">
      <c r="A1035" s="178" t="s">
        <v>28436</v>
      </c>
      <c r="B1035" s="107" t="s">
        <v>27744</v>
      </c>
      <c r="C1035" s="595" t="s">
        <v>27745</v>
      </c>
      <c r="D1035" s="595"/>
      <c r="E1035" s="595"/>
      <c r="F1035" s="595"/>
      <c r="G1035" s="595"/>
      <c r="H1035" s="595"/>
      <c r="I1035" s="595"/>
      <c r="J1035" s="595"/>
      <c r="K1035" s="595"/>
      <c r="L1035" s="595"/>
      <c r="M1035" s="595"/>
      <c r="N1035" s="595"/>
      <c r="O1035" s="166" t="s">
        <v>148</v>
      </c>
      <c r="P1035" s="66">
        <f>L1037</f>
        <v>1</v>
      </c>
    </row>
    <row r="1037" spans="1:16">
      <c r="D1037" s="66">
        <v>1</v>
      </c>
      <c r="F1037" s="166" t="s">
        <v>27691</v>
      </c>
      <c r="K1037" s="166" t="s">
        <v>95</v>
      </c>
      <c r="L1037" s="66">
        <f>D1037</f>
        <v>1</v>
      </c>
    </row>
    <row r="1038" spans="1:16">
      <c r="D1038" s="66"/>
      <c r="F1038" s="166"/>
      <c r="J1038" s="66"/>
    </row>
    <row r="1039" spans="1:16" ht="14.25">
      <c r="A1039" s="167" t="s">
        <v>28437</v>
      </c>
      <c r="B1039" s="107" t="s">
        <v>28262</v>
      </c>
      <c r="C1039" s="595" t="s">
        <v>28261</v>
      </c>
      <c r="D1039" s="595"/>
      <c r="E1039" s="595"/>
      <c r="F1039" s="595"/>
      <c r="G1039" s="595"/>
      <c r="H1039" s="595"/>
      <c r="I1039" s="595"/>
      <c r="J1039" s="595"/>
      <c r="K1039" s="595"/>
      <c r="L1039" s="595"/>
      <c r="M1039" s="595"/>
      <c r="N1039" s="595"/>
      <c r="O1039" s="166" t="s">
        <v>148</v>
      </c>
      <c r="P1039" s="66">
        <f>L1041</f>
        <v>1</v>
      </c>
    </row>
    <row r="1041" spans="1:16">
      <c r="D1041" s="66">
        <v>1</v>
      </c>
      <c r="F1041" s="166" t="s">
        <v>27691</v>
      </c>
      <c r="L1041" s="66">
        <f>D1041</f>
        <v>1</v>
      </c>
    </row>
    <row r="1042" spans="1:16">
      <c r="D1042" s="66"/>
      <c r="F1042" s="166"/>
    </row>
    <row r="1043" spans="1:16" ht="14.25">
      <c r="A1043" s="178" t="s">
        <v>28438</v>
      </c>
      <c r="B1043" s="107" t="s">
        <v>27748</v>
      </c>
      <c r="C1043" s="594" t="s">
        <v>27793</v>
      </c>
      <c r="D1043" s="595"/>
      <c r="E1043" s="595"/>
      <c r="F1043" s="595"/>
      <c r="G1043" s="595"/>
      <c r="H1043" s="595"/>
      <c r="I1043" s="595"/>
      <c r="J1043" s="595"/>
      <c r="K1043" s="595"/>
      <c r="L1043" s="595"/>
      <c r="M1043" s="595"/>
      <c r="N1043" s="595"/>
      <c r="O1043" s="166" t="s">
        <v>9</v>
      </c>
      <c r="P1043" s="66">
        <f>L1045</f>
        <v>60</v>
      </c>
    </row>
    <row r="1045" spans="1:16">
      <c r="D1045" s="66">
        <v>60</v>
      </c>
      <c r="F1045" s="166" t="s">
        <v>27753</v>
      </c>
      <c r="K1045" s="166" t="s">
        <v>95</v>
      </c>
      <c r="L1045" s="66">
        <f>D1045</f>
        <v>60</v>
      </c>
    </row>
    <row r="1046" spans="1:16">
      <c r="D1046" s="66"/>
      <c r="F1046" s="166"/>
      <c r="J1046" s="66"/>
    </row>
    <row r="1047" spans="1:16" ht="14.25">
      <c r="A1047" s="178" t="s">
        <v>28439</v>
      </c>
      <c r="B1047" s="107" t="s">
        <v>27775</v>
      </c>
      <c r="C1047" s="594" t="s">
        <v>27794</v>
      </c>
      <c r="D1047" s="595"/>
      <c r="E1047" s="595"/>
      <c r="F1047" s="595"/>
      <c r="G1047" s="595"/>
      <c r="H1047" s="595"/>
      <c r="I1047" s="595"/>
      <c r="J1047" s="595"/>
      <c r="K1047" s="595"/>
      <c r="L1047" s="595"/>
      <c r="M1047" s="595"/>
      <c r="N1047" s="595"/>
      <c r="O1047" s="166" t="s">
        <v>36</v>
      </c>
      <c r="P1047" s="66">
        <f>L1049</f>
        <v>57.6</v>
      </c>
    </row>
    <row r="1048" spans="1:16">
      <c r="D1048" s="66"/>
      <c r="F1048" s="166"/>
      <c r="J1048" s="66"/>
    </row>
    <row r="1049" spans="1:16">
      <c r="D1049" s="171" t="s">
        <v>27776</v>
      </c>
      <c r="E1049" s="66">
        <f>60*1.2*0.8</f>
        <v>57.6</v>
      </c>
      <c r="F1049" s="166"/>
      <c r="J1049"/>
      <c r="K1049" s="166" t="s">
        <v>95</v>
      </c>
      <c r="L1049" s="66">
        <f>E1049</f>
        <v>57.6</v>
      </c>
    </row>
    <row r="1050" spans="1:16">
      <c r="D1050" s="66"/>
      <c r="F1050" s="166"/>
      <c r="J1050" s="66"/>
    </row>
    <row r="1051" spans="1:16" ht="34.5" customHeight="1">
      <c r="A1051" s="178" t="s">
        <v>28440</v>
      </c>
      <c r="B1051" s="107" t="s">
        <v>27773</v>
      </c>
      <c r="C1051" s="591" t="s">
        <v>27777</v>
      </c>
      <c r="D1051" s="591"/>
      <c r="E1051" s="591"/>
      <c r="F1051" s="591"/>
      <c r="G1051" s="591"/>
      <c r="H1051" s="591"/>
      <c r="I1051" s="591"/>
      <c r="J1051" s="591"/>
      <c r="K1051" s="591"/>
      <c r="L1051" s="591"/>
      <c r="M1051" s="591"/>
      <c r="N1051" s="591"/>
      <c r="O1051" s="148"/>
      <c r="P1051" s="323">
        <f>L1053</f>
        <v>60</v>
      </c>
    </row>
    <row r="1052" spans="1:16" ht="14.25">
      <c r="A1052" s="148"/>
      <c r="B1052" s="148"/>
      <c r="C1052" s="326"/>
      <c r="D1052" s="323"/>
      <c r="E1052" s="148"/>
      <c r="F1052" s="148"/>
      <c r="G1052" s="148"/>
      <c r="H1052" s="148"/>
      <c r="I1052" s="148"/>
      <c r="J1052" s="323"/>
      <c r="K1052" s="148"/>
      <c r="L1052" s="148"/>
      <c r="M1052" s="148"/>
      <c r="N1052" s="148"/>
      <c r="O1052" s="148" t="s">
        <v>9</v>
      </c>
      <c r="P1052" s="148"/>
    </row>
    <row r="1053" spans="1:16" ht="14.25">
      <c r="A1053" s="148"/>
      <c r="B1053" s="148"/>
      <c r="C1053" s="326"/>
      <c r="D1053" s="323">
        <v>60</v>
      </c>
      <c r="E1053" s="148"/>
      <c r="F1053" s="148"/>
      <c r="G1053" s="148"/>
      <c r="H1053" s="148"/>
      <c r="I1053" s="148"/>
      <c r="J1053" s="329"/>
      <c r="K1053" s="148" t="s">
        <v>95</v>
      </c>
      <c r="L1053" s="323">
        <f>D1053</f>
        <v>60</v>
      </c>
      <c r="M1053" s="148"/>
      <c r="N1053" s="148"/>
      <c r="O1053" s="148"/>
      <c r="P1053" s="148"/>
    </row>
    <row r="1054" spans="1:16" ht="14.25">
      <c r="A1054" s="148"/>
      <c r="B1054" s="148"/>
      <c r="C1054" s="326"/>
      <c r="D1054" s="323"/>
      <c r="E1054" s="148"/>
      <c r="F1054" s="148"/>
      <c r="G1054" s="148"/>
      <c r="H1054" s="148"/>
      <c r="I1054" s="148"/>
      <c r="J1054" s="323"/>
      <c r="K1054" s="148"/>
      <c r="L1054" s="148"/>
      <c r="M1054" s="148"/>
      <c r="N1054" s="148"/>
      <c r="O1054" s="148"/>
      <c r="P1054" s="148"/>
    </row>
    <row r="1055" spans="1:16" ht="14.25">
      <c r="A1055" s="178" t="s">
        <v>28441</v>
      </c>
      <c r="B1055" s="107" t="s">
        <v>125</v>
      </c>
      <c r="C1055" s="589" t="s">
        <v>27795</v>
      </c>
      <c r="D1055" s="589"/>
      <c r="E1055" s="589"/>
      <c r="F1055" s="589"/>
      <c r="G1055" s="589"/>
      <c r="H1055" s="589"/>
      <c r="I1055" s="589"/>
      <c r="J1055" s="589"/>
      <c r="K1055" s="589"/>
      <c r="L1055" s="589"/>
      <c r="M1055" s="589"/>
      <c r="N1055" s="589"/>
      <c r="O1055" s="148" t="s">
        <v>148</v>
      </c>
      <c r="P1055" s="323">
        <f>L1057</f>
        <v>1</v>
      </c>
    </row>
    <row r="1056" spans="1:16" ht="14.25">
      <c r="A1056" s="148"/>
      <c r="B1056" s="148"/>
      <c r="C1056" s="326"/>
      <c r="D1056" s="148"/>
      <c r="E1056" s="148"/>
      <c r="F1056" s="148"/>
      <c r="G1056" s="148"/>
      <c r="H1056" s="148"/>
      <c r="I1056" s="148"/>
      <c r="J1056" s="148"/>
      <c r="K1056" s="148"/>
      <c r="L1056" s="148"/>
      <c r="M1056" s="148"/>
      <c r="N1056" s="148"/>
      <c r="O1056" s="148"/>
      <c r="P1056" s="148"/>
    </row>
    <row r="1057" spans="1:16" ht="14.25">
      <c r="A1057" s="148"/>
      <c r="B1057" s="148"/>
      <c r="C1057" s="326"/>
      <c r="D1057" s="323">
        <v>1</v>
      </c>
      <c r="E1057" s="148"/>
      <c r="F1057" s="148" t="s">
        <v>27754</v>
      </c>
      <c r="G1057" s="148"/>
      <c r="H1057" s="148"/>
      <c r="I1057" s="148"/>
      <c r="J1057" s="148"/>
      <c r="K1057" s="148" t="s">
        <v>95</v>
      </c>
      <c r="L1057" s="323">
        <f>D1057</f>
        <v>1</v>
      </c>
      <c r="M1057" s="148"/>
      <c r="N1057" s="148"/>
      <c r="O1057" s="148"/>
      <c r="P1057" s="148"/>
    </row>
    <row r="1058" spans="1:16" ht="14.25">
      <c r="A1058" s="148"/>
      <c r="B1058" s="148"/>
      <c r="C1058" s="326"/>
      <c r="D1058" s="148"/>
      <c r="E1058" s="148"/>
      <c r="F1058" s="148"/>
      <c r="G1058" s="148"/>
      <c r="H1058" s="148"/>
      <c r="I1058" s="148"/>
      <c r="J1058" s="148"/>
      <c r="K1058" s="148"/>
      <c r="L1058" s="148"/>
      <c r="M1058" s="148"/>
      <c r="N1058" s="148"/>
      <c r="O1058" s="148"/>
      <c r="P1058" s="148"/>
    </row>
    <row r="1059" spans="1:16" ht="14.25">
      <c r="A1059" s="178" t="s">
        <v>28442</v>
      </c>
      <c r="B1059" s="107" t="s">
        <v>27755</v>
      </c>
      <c r="C1059" s="589" t="s">
        <v>27757</v>
      </c>
      <c r="D1059" s="589"/>
      <c r="E1059" s="589"/>
      <c r="F1059" s="589"/>
      <c r="G1059" s="589"/>
      <c r="H1059" s="589"/>
      <c r="I1059" s="589"/>
      <c r="J1059" s="589"/>
      <c r="K1059" s="589"/>
      <c r="L1059" s="589"/>
      <c r="M1059" s="589"/>
      <c r="N1059" s="589"/>
      <c r="O1059" s="148" t="s">
        <v>148</v>
      </c>
      <c r="P1059" s="323">
        <f>L1061</f>
        <v>1</v>
      </c>
    </row>
    <row r="1060" spans="1:16" ht="14.25">
      <c r="A1060" s="148"/>
      <c r="B1060" s="148"/>
      <c r="C1060" s="326"/>
      <c r="D1060" s="148"/>
      <c r="E1060" s="148"/>
      <c r="F1060" s="148"/>
      <c r="G1060" s="148"/>
      <c r="H1060" s="148"/>
      <c r="I1060" s="148"/>
      <c r="J1060" s="148"/>
      <c r="K1060" s="148"/>
      <c r="L1060" s="148"/>
      <c r="M1060" s="148"/>
      <c r="N1060" s="148"/>
      <c r="O1060" s="148"/>
      <c r="P1060" s="148"/>
    </row>
    <row r="1061" spans="1:16" ht="14.25">
      <c r="A1061" s="148"/>
      <c r="B1061" s="148"/>
      <c r="C1061" s="326"/>
      <c r="D1061" s="323">
        <v>1</v>
      </c>
      <c r="E1061" s="148"/>
      <c r="F1061" s="148" t="s">
        <v>27626</v>
      </c>
      <c r="G1061" s="148"/>
      <c r="H1061" s="148"/>
      <c r="I1061" s="148"/>
      <c r="J1061" s="148"/>
      <c r="K1061" s="148" t="s">
        <v>95</v>
      </c>
      <c r="L1061" s="323">
        <f>D1061</f>
        <v>1</v>
      </c>
      <c r="M1061" s="148"/>
      <c r="N1061" s="148"/>
      <c r="O1061" s="148"/>
      <c r="P1061" s="148"/>
    </row>
    <row r="1062" spans="1:16" ht="14.25">
      <c r="A1062" s="148"/>
      <c r="B1062" s="148"/>
      <c r="C1062" s="326"/>
      <c r="D1062" s="148"/>
      <c r="E1062" s="148"/>
      <c r="F1062" s="148"/>
      <c r="G1062" s="148"/>
      <c r="H1062" s="148"/>
      <c r="I1062" s="148"/>
      <c r="J1062" s="148"/>
      <c r="K1062" s="148"/>
      <c r="L1062" s="148"/>
      <c r="M1062" s="148"/>
      <c r="N1062" s="148"/>
      <c r="O1062" s="148"/>
      <c r="P1062" s="148"/>
    </row>
    <row r="1063" spans="1:16" ht="29.25" customHeight="1">
      <c r="A1063" s="178" t="s">
        <v>28443</v>
      </c>
      <c r="B1063" s="107" t="s">
        <v>27758</v>
      </c>
      <c r="C1063" s="591" t="s">
        <v>27760</v>
      </c>
      <c r="D1063" s="591"/>
      <c r="E1063" s="591"/>
      <c r="F1063" s="591"/>
      <c r="G1063" s="591"/>
      <c r="H1063" s="591"/>
      <c r="I1063" s="591"/>
      <c r="J1063" s="591"/>
      <c r="K1063" s="591"/>
      <c r="L1063" s="591"/>
      <c r="M1063" s="591"/>
      <c r="N1063" s="591"/>
      <c r="O1063" s="148" t="s">
        <v>148</v>
      </c>
      <c r="P1063" s="323">
        <f>L1066</f>
        <v>2</v>
      </c>
    </row>
    <row r="1064" spans="1:16" ht="14.25">
      <c r="A1064" s="148"/>
      <c r="B1064" s="148"/>
      <c r="C1064" s="326"/>
      <c r="D1064" s="148"/>
      <c r="E1064" s="148"/>
      <c r="F1064" s="148"/>
      <c r="G1064" s="148"/>
      <c r="H1064" s="148"/>
      <c r="I1064" s="148"/>
      <c r="J1064" s="148"/>
      <c r="K1064" s="148"/>
      <c r="L1064" s="148"/>
      <c r="M1064" s="148"/>
      <c r="N1064" s="148"/>
      <c r="O1064" s="148"/>
      <c r="P1064" s="148"/>
    </row>
    <row r="1065" spans="1:16" ht="14.25">
      <c r="A1065" s="148"/>
      <c r="B1065" s="148"/>
      <c r="C1065" s="326"/>
      <c r="D1065" s="323">
        <v>1</v>
      </c>
      <c r="E1065" s="148"/>
      <c r="F1065" s="148" t="s">
        <v>27691</v>
      </c>
      <c r="G1065" s="148"/>
      <c r="H1065" s="148"/>
      <c r="I1065" s="148"/>
      <c r="J1065" s="148"/>
      <c r="K1065" s="148"/>
      <c r="L1065" s="148"/>
      <c r="M1065" s="148"/>
      <c r="N1065" s="148"/>
      <c r="O1065" s="148"/>
      <c r="P1065" s="148"/>
    </row>
    <row r="1066" spans="1:16" ht="14.25">
      <c r="A1066" s="148"/>
      <c r="B1066" s="148"/>
      <c r="C1066" s="326"/>
      <c r="D1066" s="323">
        <v>1</v>
      </c>
      <c r="E1066" s="148"/>
      <c r="F1066" s="148" t="s">
        <v>27628</v>
      </c>
      <c r="G1066" s="148"/>
      <c r="H1066" s="148"/>
      <c r="I1066" s="148"/>
      <c r="J1066" s="148"/>
      <c r="K1066" s="148" t="s">
        <v>95</v>
      </c>
      <c r="L1066" s="323">
        <f>D1065+D1066</f>
        <v>2</v>
      </c>
      <c r="M1066" s="148"/>
      <c r="N1066" s="148"/>
      <c r="O1066" s="148"/>
      <c r="P1066" s="148"/>
    </row>
    <row r="1067" spans="1:16" ht="34.5" customHeight="1">
      <c r="A1067" s="178" t="s">
        <v>28444</v>
      </c>
      <c r="B1067" s="107" t="s">
        <v>27797</v>
      </c>
      <c r="C1067" s="591" t="s">
        <v>27798</v>
      </c>
      <c r="D1067" s="591"/>
      <c r="E1067" s="591"/>
      <c r="F1067" s="591"/>
      <c r="G1067" s="591"/>
      <c r="H1067" s="591"/>
      <c r="I1067" s="591"/>
      <c r="J1067" s="591"/>
      <c r="K1067" s="591"/>
      <c r="L1067" s="591"/>
      <c r="M1067" s="591"/>
      <c r="N1067" s="591"/>
      <c r="O1067" s="148" t="s">
        <v>148</v>
      </c>
      <c r="P1067" s="323">
        <f>L1069</f>
        <v>1</v>
      </c>
    </row>
    <row r="1068" spans="1:16" ht="14.25">
      <c r="A1068" s="148"/>
      <c r="B1068" s="148"/>
      <c r="C1068" s="326"/>
      <c r="D1068" s="323"/>
      <c r="E1068" s="148"/>
      <c r="F1068" s="148"/>
      <c r="G1068" s="148"/>
      <c r="H1068" s="148"/>
      <c r="I1068" s="148"/>
      <c r="J1068" s="323"/>
      <c r="K1068" s="148"/>
      <c r="L1068" s="148"/>
      <c r="M1068" s="148"/>
      <c r="N1068" s="148"/>
      <c r="O1068" s="148"/>
      <c r="P1068" s="148"/>
    </row>
    <row r="1069" spans="1:16" ht="14.25">
      <c r="A1069" s="148"/>
      <c r="B1069" s="148"/>
      <c r="C1069" s="326"/>
      <c r="D1069" s="323">
        <v>1</v>
      </c>
      <c r="E1069" s="148"/>
      <c r="F1069" s="148" t="s">
        <v>27626</v>
      </c>
      <c r="G1069" s="148"/>
      <c r="H1069" s="148"/>
      <c r="I1069" s="148"/>
      <c r="J1069" s="329"/>
      <c r="K1069" s="148" t="s">
        <v>95</v>
      </c>
      <c r="L1069" s="323">
        <f>D1069</f>
        <v>1</v>
      </c>
      <c r="M1069" s="148"/>
      <c r="N1069" s="148"/>
      <c r="O1069" s="148"/>
      <c r="P1069" s="148"/>
    </row>
    <row r="1070" spans="1:16" ht="14.25">
      <c r="A1070" s="148"/>
      <c r="B1070" s="148"/>
      <c r="C1070" s="326"/>
      <c r="D1070" s="323"/>
      <c r="E1070" s="148"/>
      <c r="F1070" s="148"/>
      <c r="G1070" s="148"/>
      <c r="H1070" s="148"/>
      <c r="I1070" s="148"/>
      <c r="J1070" s="323"/>
      <c r="K1070" s="148"/>
      <c r="L1070" s="148"/>
      <c r="M1070" s="148"/>
      <c r="N1070" s="148"/>
      <c r="O1070" s="148"/>
      <c r="P1070" s="148"/>
    </row>
    <row r="1071" spans="1:16" ht="14.25">
      <c r="A1071" s="148"/>
      <c r="B1071" s="148"/>
      <c r="C1071" s="326"/>
      <c r="D1071" s="323"/>
      <c r="E1071" s="148"/>
      <c r="F1071" s="148"/>
      <c r="G1071" s="148"/>
      <c r="H1071" s="148"/>
      <c r="I1071" s="148"/>
      <c r="J1071" s="323"/>
      <c r="K1071" s="148"/>
      <c r="L1071" s="148"/>
      <c r="M1071" s="148"/>
      <c r="N1071" s="148"/>
      <c r="O1071" s="148"/>
      <c r="P1071" s="148"/>
    </row>
    <row r="1072" spans="1:16" ht="14.25">
      <c r="A1072" s="148"/>
      <c r="B1072" s="148"/>
      <c r="C1072" s="326"/>
      <c r="D1072" s="148"/>
      <c r="E1072" s="148"/>
      <c r="F1072" s="148"/>
      <c r="G1072" s="148"/>
      <c r="H1072" s="148"/>
      <c r="I1072" s="148"/>
      <c r="J1072" s="148"/>
      <c r="K1072" s="148"/>
      <c r="L1072" s="148"/>
      <c r="M1072" s="148"/>
      <c r="N1072" s="148"/>
      <c r="O1072" s="148"/>
      <c r="P1072" s="148"/>
    </row>
    <row r="1073" spans="1:16" ht="14.25">
      <c r="A1073" s="178" t="s">
        <v>28445</v>
      </c>
      <c r="B1073" s="107" t="s">
        <v>27761</v>
      </c>
      <c r="C1073" s="589" t="s">
        <v>27763</v>
      </c>
      <c r="D1073" s="589"/>
      <c r="E1073" s="589"/>
      <c r="F1073" s="589"/>
      <c r="G1073" s="589"/>
      <c r="H1073" s="589"/>
      <c r="I1073" s="589"/>
      <c r="J1073" s="589"/>
      <c r="K1073" s="589"/>
      <c r="L1073" s="589"/>
      <c r="M1073" s="589"/>
      <c r="N1073" s="589"/>
      <c r="O1073" s="148" t="s">
        <v>9</v>
      </c>
      <c r="P1073" s="323">
        <f>L1075</f>
        <v>12</v>
      </c>
    </row>
    <row r="1074" spans="1:16" ht="14.25">
      <c r="A1074" s="148"/>
      <c r="B1074" s="148"/>
      <c r="C1074" s="326"/>
      <c r="D1074" s="148"/>
      <c r="E1074" s="148"/>
      <c r="F1074" s="148"/>
      <c r="G1074" s="148"/>
      <c r="H1074" s="148"/>
      <c r="I1074" s="148"/>
      <c r="J1074" s="148"/>
      <c r="K1074" s="148"/>
      <c r="L1074" s="148"/>
      <c r="M1074" s="148"/>
      <c r="N1074" s="148"/>
      <c r="O1074" s="148"/>
      <c r="P1074" s="148"/>
    </row>
    <row r="1075" spans="1:16" ht="14.25">
      <c r="A1075" s="148"/>
      <c r="B1075" s="148"/>
      <c r="C1075" s="326"/>
      <c r="D1075" s="323">
        <v>12</v>
      </c>
      <c r="E1075" s="148"/>
      <c r="F1075" s="148" t="s">
        <v>27764</v>
      </c>
      <c r="G1075" s="148"/>
      <c r="H1075" s="148"/>
      <c r="I1075" s="148"/>
      <c r="J1075" s="148"/>
      <c r="K1075" s="148" t="s">
        <v>95</v>
      </c>
      <c r="L1075" s="323">
        <f>D1075</f>
        <v>12</v>
      </c>
      <c r="M1075" s="148"/>
      <c r="N1075" s="148"/>
      <c r="O1075" s="148"/>
      <c r="P1075" s="148"/>
    </row>
    <row r="1076" spans="1:16" ht="14.25">
      <c r="A1076" s="148"/>
      <c r="B1076" s="148"/>
      <c r="C1076" s="326"/>
      <c r="D1076" s="148"/>
      <c r="E1076" s="148"/>
      <c r="F1076" s="148"/>
      <c r="G1076" s="148"/>
      <c r="H1076" s="148"/>
      <c r="I1076" s="148"/>
      <c r="J1076" s="148"/>
      <c r="K1076" s="148"/>
      <c r="L1076" s="148"/>
      <c r="M1076" s="148"/>
      <c r="N1076" s="148"/>
      <c r="O1076" s="148"/>
      <c r="P1076" s="148"/>
    </row>
    <row r="1077" spans="1:16" ht="14.25">
      <c r="A1077" s="178" t="s">
        <v>28446</v>
      </c>
      <c r="B1077" s="107" t="s">
        <v>27765</v>
      </c>
      <c r="C1077" s="589" t="s">
        <v>27766</v>
      </c>
      <c r="D1077" s="589"/>
      <c r="E1077" s="589"/>
      <c r="F1077" s="589"/>
      <c r="G1077" s="589"/>
      <c r="H1077" s="589"/>
      <c r="I1077" s="589"/>
      <c r="J1077" s="589"/>
      <c r="K1077" s="589"/>
      <c r="L1077" s="589"/>
      <c r="M1077" s="589"/>
      <c r="N1077" s="589"/>
      <c r="O1077" s="148" t="s">
        <v>148</v>
      </c>
      <c r="P1077" s="323">
        <f>L1079</f>
        <v>6</v>
      </c>
    </row>
    <row r="1078" spans="1:16" ht="14.25">
      <c r="A1078" s="148"/>
      <c r="B1078" s="148"/>
      <c r="C1078" s="326"/>
      <c r="D1078" s="148"/>
      <c r="E1078" s="148"/>
      <c r="F1078" s="148"/>
      <c r="G1078" s="148"/>
      <c r="H1078" s="148"/>
      <c r="I1078" s="148"/>
      <c r="J1078" s="148"/>
      <c r="K1078" s="148"/>
      <c r="L1078" s="148"/>
      <c r="M1078" s="148"/>
      <c r="N1078" s="148"/>
      <c r="O1078" s="148"/>
      <c r="P1078" s="148"/>
    </row>
    <row r="1079" spans="1:16" ht="14.25">
      <c r="A1079" s="148"/>
      <c r="B1079" s="148"/>
      <c r="C1079" s="326"/>
      <c r="D1079" s="323">
        <v>6</v>
      </c>
      <c r="E1079" s="148"/>
      <c r="F1079" s="148" t="s">
        <v>27764</v>
      </c>
      <c r="G1079" s="148"/>
      <c r="H1079" s="148"/>
      <c r="I1079" s="148"/>
      <c r="J1079" s="148"/>
      <c r="K1079" s="148" t="s">
        <v>95</v>
      </c>
      <c r="L1079" s="323">
        <f>D1079</f>
        <v>6</v>
      </c>
      <c r="M1079" s="148"/>
      <c r="N1079" s="148"/>
      <c r="O1079" s="148"/>
      <c r="P1079" s="148"/>
    </row>
    <row r="1080" spans="1:16" ht="14.25">
      <c r="A1080" s="148"/>
      <c r="B1080" s="148"/>
      <c r="C1080" s="326"/>
      <c r="D1080" s="148"/>
      <c r="E1080" s="148"/>
      <c r="F1080" s="148"/>
      <c r="G1080" s="148"/>
      <c r="H1080" s="148"/>
      <c r="I1080" s="148"/>
      <c r="J1080" s="148"/>
      <c r="K1080" s="148"/>
      <c r="L1080" s="148"/>
      <c r="M1080" s="148"/>
      <c r="N1080" s="148"/>
      <c r="O1080" s="148"/>
      <c r="P1080" s="148"/>
    </row>
    <row r="1081" spans="1:16" ht="62.25" customHeight="1">
      <c r="A1081" s="178" t="s">
        <v>28447</v>
      </c>
      <c r="B1081" s="107" t="s">
        <v>27770</v>
      </c>
      <c r="C1081" s="591" t="s">
        <v>27796</v>
      </c>
      <c r="D1081" s="591"/>
      <c r="E1081" s="591"/>
      <c r="F1081" s="591"/>
      <c r="G1081" s="591"/>
      <c r="H1081" s="591"/>
      <c r="I1081" s="591"/>
      <c r="J1081" s="591"/>
      <c r="K1081" s="591"/>
      <c r="L1081" s="591"/>
      <c r="M1081" s="591"/>
      <c r="N1081" s="591"/>
      <c r="O1081" s="148" t="s">
        <v>148</v>
      </c>
      <c r="P1081" s="323">
        <f>L1083</f>
        <v>3</v>
      </c>
    </row>
    <row r="1082" spans="1:16" ht="14.25">
      <c r="A1082" s="148"/>
      <c r="B1082" s="148"/>
      <c r="C1082" s="326"/>
      <c r="D1082" s="148"/>
      <c r="E1082" s="148"/>
      <c r="F1082" s="148"/>
      <c r="G1082" s="148"/>
      <c r="H1082" s="148"/>
      <c r="I1082" s="148"/>
      <c r="J1082" s="148"/>
      <c r="K1082" s="148"/>
      <c r="L1082" s="148"/>
      <c r="M1082" s="148"/>
      <c r="N1082" s="148"/>
      <c r="O1082" s="148"/>
      <c r="P1082" s="148"/>
    </row>
    <row r="1083" spans="1:16" ht="14.25">
      <c r="A1083" s="148"/>
      <c r="B1083" s="148"/>
      <c r="C1083" s="326"/>
      <c r="D1083" s="323">
        <v>3</v>
      </c>
      <c r="E1083" s="148"/>
      <c r="F1083" s="148"/>
      <c r="G1083" s="148"/>
      <c r="H1083" s="148"/>
      <c r="I1083" s="148"/>
      <c r="J1083" s="148"/>
      <c r="K1083" s="148" t="s">
        <v>95</v>
      </c>
      <c r="L1083" s="323">
        <f>D1083</f>
        <v>3</v>
      </c>
      <c r="M1083" s="148"/>
      <c r="N1083" s="148"/>
      <c r="O1083" s="148"/>
      <c r="P1083" s="148"/>
    </row>
    <row r="1084" spans="1:16" ht="14.25">
      <c r="A1084" s="148"/>
      <c r="B1084" s="148"/>
      <c r="C1084" s="326"/>
      <c r="D1084" s="148"/>
      <c r="E1084" s="148"/>
      <c r="F1084" s="148"/>
      <c r="G1084" s="148"/>
      <c r="H1084" s="148"/>
      <c r="I1084" s="148"/>
      <c r="J1084" s="148"/>
      <c r="K1084" s="148"/>
      <c r="L1084" s="148"/>
      <c r="M1084" s="148"/>
      <c r="N1084" s="148"/>
      <c r="O1084" s="148"/>
      <c r="P1084" s="148"/>
    </row>
    <row r="1085" spans="1:16" ht="14.25">
      <c r="A1085" s="178" t="s">
        <v>28448</v>
      </c>
      <c r="B1085" s="107" t="s">
        <v>22285</v>
      </c>
      <c r="C1085" s="589" t="s">
        <v>27828</v>
      </c>
      <c r="D1085" s="589"/>
      <c r="E1085" s="589"/>
      <c r="F1085" s="589"/>
      <c r="G1085" s="589"/>
      <c r="H1085" s="589"/>
      <c r="I1085" s="589"/>
      <c r="J1085" s="589"/>
      <c r="K1085" s="589"/>
      <c r="L1085" s="589"/>
      <c r="M1085" s="589"/>
      <c r="N1085" s="589"/>
      <c r="O1085" s="148" t="s">
        <v>148</v>
      </c>
      <c r="P1085" s="323">
        <f>L1087</f>
        <v>3</v>
      </c>
    </row>
    <row r="1086" spans="1:16" ht="14.25">
      <c r="A1086" s="148"/>
      <c r="B1086" s="148"/>
      <c r="C1086" s="326"/>
      <c r="D1086" s="148"/>
      <c r="E1086" s="148"/>
      <c r="F1086" s="148"/>
      <c r="G1086" s="148"/>
      <c r="H1086" s="148"/>
      <c r="I1086" s="148"/>
      <c r="J1086" s="148"/>
      <c r="K1086" s="148"/>
      <c r="L1086" s="148"/>
      <c r="M1086" s="148"/>
      <c r="N1086" s="148"/>
      <c r="O1086" s="148"/>
      <c r="P1086" s="148"/>
    </row>
    <row r="1087" spans="1:16" ht="14.25">
      <c r="A1087" s="148"/>
      <c r="B1087" s="148"/>
      <c r="C1087" s="326"/>
      <c r="D1087" s="323">
        <v>3</v>
      </c>
      <c r="E1087" s="148"/>
      <c r="F1087" s="148"/>
      <c r="G1087" s="148"/>
      <c r="H1087" s="148"/>
      <c r="I1087" s="148"/>
      <c r="J1087" s="148"/>
      <c r="K1087" s="148" t="s">
        <v>95</v>
      </c>
      <c r="L1087" s="323">
        <f>D1087</f>
        <v>3</v>
      </c>
      <c r="M1087" s="148"/>
      <c r="N1087" s="148"/>
      <c r="O1087" s="148"/>
      <c r="P1087" s="148"/>
    </row>
    <row r="1088" spans="1:16" ht="14.25">
      <c r="A1088" s="148"/>
      <c r="B1088" s="148"/>
      <c r="C1088" s="326"/>
      <c r="D1088" s="148"/>
      <c r="E1088" s="148"/>
      <c r="F1088" s="148"/>
      <c r="G1088" s="148"/>
      <c r="H1088" s="148"/>
      <c r="I1088" s="148"/>
      <c r="J1088" s="148"/>
      <c r="K1088" s="148"/>
      <c r="L1088" s="148"/>
      <c r="M1088" s="148"/>
      <c r="N1088" s="148"/>
      <c r="O1088" s="148"/>
      <c r="P1088" s="148"/>
    </row>
    <row r="1089" spans="1:16" ht="14.25">
      <c r="A1089" s="178" t="s">
        <v>28449</v>
      </c>
      <c r="B1089" s="207" t="s">
        <v>27499</v>
      </c>
      <c r="C1089" s="589" t="s">
        <v>27501</v>
      </c>
      <c r="D1089" s="589"/>
      <c r="E1089" s="589"/>
      <c r="F1089" s="589"/>
      <c r="G1089" s="589"/>
      <c r="H1089" s="589"/>
      <c r="I1089" s="589"/>
      <c r="J1089" s="589"/>
      <c r="K1089" s="589"/>
      <c r="L1089" s="589"/>
      <c r="M1089" s="589"/>
      <c r="N1089" s="589"/>
      <c r="O1089" s="148" t="s">
        <v>15</v>
      </c>
      <c r="P1089" s="323">
        <f>L1091</f>
        <v>10.412500000000001</v>
      </c>
    </row>
    <row r="1090" spans="1:16" ht="14.25">
      <c r="A1090" s="148"/>
      <c r="B1090" s="148"/>
      <c r="C1090" s="326"/>
      <c r="D1090" s="148"/>
      <c r="E1090" s="148"/>
      <c r="F1090" s="148"/>
      <c r="G1090" s="148"/>
      <c r="H1090" s="148"/>
      <c r="I1090" s="148"/>
      <c r="J1090" s="148"/>
      <c r="K1090" s="148"/>
      <c r="L1090" s="148"/>
      <c r="M1090" s="148"/>
      <c r="N1090" s="148"/>
      <c r="O1090" s="148"/>
      <c r="P1090" s="148"/>
    </row>
    <row r="1091" spans="1:16" ht="14.25">
      <c r="A1091" s="148"/>
      <c r="B1091" s="148"/>
      <c r="C1091" s="326"/>
      <c r="D1091" s="148" t="s">
        <v>27821</v>
      </c>
      <c r="E1091" s="323">
        <f>4.25*2.45</f>
        <v>10.412500000000001</v>
      </c>
      <c r="F1091" s="148"/>
      <c r="G1091" s="148"/>
      <c r="H1091" s="148"/>
      <c r="I1091" s="148"/>
      <c r="J1091" s="148"/>
      <c r="K1091" s="148" t="s">
        <v>95</v>
      </c>
      <c r="L1091" s="323">
        <f>E1091</f>
        <v>10.412500000000001</v>
      </c>
      <c r="M1091" s="148"/>
      <c r="N1091" s="148"/>
      <c r="O1091" s="148"/>
      <c r="P1091" s="148"/>
    </row>
    <row r="1092" spans="1:16" ht="14.25">
      <c r="A1092" s="148"/>
      <c r="B1092" s="148"/>
      <c r="C1092" s="326"/>
      <c r="D1092" s="148"/>
      <c r="E1092" s="148"/>
      <c r="F1092" s="148"/>
      <c r="G1092" s="148"/>
      <c r="H1092" s="148"/>
      <c r="I1092" s="148"/>
      <c r="J1092" s="148"/>
      <c r="K1092" s="148"/>
      <c r="L1092" s="148"/>
      <c r="M1092" s="148"/>
      <c r="N1092" s="148"/>
      <c r="O1092" s="148"/>
      <c r="P1092" s="148"/>
    </row>
    <row r="1093" spans="1:16" ht="14.25">
      <c r="A1093" s="178" t="s">
        <v>28450</v>
      </c>
      <c r="B1093" s="207" t="s">
        <v>27500</v>
      </c>
      <c r="C1093" s="589" t="s">
        <v>27822</v>
      </c>
      <c r="D1093" s="589"/>
      <c r="E1093" s="589"/>
      <c r="F1093" s="589"/>
      <c r="G1093" s="589"/>
      <c r="H1093" s="589"/>
      <c r="I1093" s="589"/>
      <c r="J1093" s="589"/>
      <c r="K1093" s="589"/>
      <c r="L1093" s="589"/>
      <c r="M1093" s="589"/>
      <c r="N1093" s="589"/>
      <c r="O1093" s="148" t="s">
        <v>15</v>
      </c>
      <c r="P1093" s="323">
        <f>L1095</f>
        <v>10.412500000000001</v>
      </c>
    </row>
    <row r="1094" spans="1:16" ht="14.25">
      <c r="A1094" s="148"/>
      <c r="B1094" s="148"/>
      <c r="C1094" s="326"/>
      <c r="D1094" s="148"/>
      <c r="E1094" s="148"/>
      <c r="F1094" s="148"/>
      <c r="G1094" s="148"/>
      <c r="H1094" s="148"/>
      <c r="I1094" s="148"/>
      <c r="J1094" s="148"/>
      <c r="K1094" s="148"/>
      <c r="L1094" s="148"/>
      <c r="M1094" s="148"/>
      <c r="N1094" s="148"/>
      <c r="O1094" s="148"/>
      <c r="P1094" s="148"/>
    </row>
    <row r="1095" spans="1:16" ht="14.25">
      <c r="A1095" s="148"/>
      <c r="B1095" s="148"/>
      <c r="C1095" s="326"/>
      <c r="D1095" s="148" t="s">
        <v>27821</v>
      </c>
      <c r="E1095" s="323">
        <f>4.25*2.45</f>
        <v>10.412500000000001</v>
      </c>
      <c r="F1095" s="148"/>
      <c r="G1095" s="148"/>
      <c r="H1095" s="148"/>
      <c r="I1095" s="148"/>
      <c r="J1095" s="148"/>
      <c r="K1095" s="148" t="s">
        <v>95</v>
      </c>
      <c r="L1095" s="323">
        <f>E1095</f>
        <v>10.412500000000001</v>
      </c>
      <c r="M1095" s="148"/>
      <c r="N1095" s="148"/>
      <c r="O1095" s="148"/>
      <c r="P1095" s="148"/>
    </row>
    <row r="1096" spans="1:16" ht="14.25">
      <c r="A1096" s="148"/>
      <c r="B1096" s="148"/>
      <c r="C1096" s="326"/>
      <c r="D1096" s="148"/>
      <c r="E1096" s="148"/>
      <c r="F1096" s="148"/>
      <c r="G1096" s="148"/>
      <c r="H1096" s="148"/>
      <c r="I1096" s="148"/>
      <c r="J1096" s="148"/>
      <c r="K1096" s="148"/>
      <c r="L1096" s="148"/>
      <c r="M1096" s="148"/>
      <c r="N1096" s="148"/>
      <c r="O1096" s="148"/>
      <c r="P1096" s="148"/>
    </row>
    <row r="1097" spans="1:16" ht="59.25" customHeight="1">
      <c r="A1097" s="178" t="s">
        <v>28451</v>
      </c>
      <c r="B1097" s="207" t="s">
        <v>17203</v>
      </c>
      <c r="C1097" s="591" t="s">
        <v>27614</v>
      </c>
      <c r="D1097" s="591"/>
      <c r="E1097" s="591"/>
      <c r="F1097" s="591"/>
      <c r="G1097" s="591"/>
      <c r="H1097" s="591"/>
      <c r="I1097" s="591"/>
      <c r="J1097" s="591"/>
      <c r="K1097" s="591"/>
      <c r="L1097" s="591"/>
      <c r="M1097" s="591"/>
      <c r="N1097" s="591"/>
      <c r="O1097" s="148" t="s">
        <v>15</v>
      </c>
      <c r="P1097" s="323">
        <f>L1099</f>
        <v>10.412500000000001</v>
      </c>
    </row>
    <row r="1098" spans="1:16" ht="14.25">
      <c r="A1098" s="148"/>
      <c r="B1098" s="148"/>
      <c r="C1098" s="326"/>
      <c r="D1098" s="148"/>
      <c r="E1098" s="148"/>
      <c r="F1098" s="148"/>
      <c r="G1098" s="148"/>
      <c r="H1098" s="148"/>
      <c r="I1098" s="148"/>
      <c r="J1098" s="148"/>
      <c r="K1098" s="148"/>
      <c r="L1098" s="148"/>
      <c r="M1098" s="148"/>
      <c r="N1098" s="148"/>
      <c r="O1098" s="148"/>
      <c r="P1098" s="148"/>
    </row>
    <row r="1099" spans="1:16" ht="14.25">
      <c r="A1099" s="148"/>
      <c r="B1099" s="148"/>
      <c r="C1099" s="326"/>
      <c r="D1099" s="148" t="s">
        <v>27821</v>
      </c>
      <c r="E1099" s="323">
        <f>4.25*2.45</f>
        <v>10.412500000000001</v>
      </c>
      <c r="F1099" s="148"/>
      <c r="G1099" s="148"/>
      <c r="H1099" s="148"/>
      <c r="I1099" s="148"/>
      <c r="J1099" s="148"/>
      <c r="K1099" s="148" t="s">
        <v>95</v>
      </c>
      <c r="L1099" s="323">
        <f>E1099</f>
        <v>10.412500000000001</v>
      </c>
      <c r="M1099" s="148"/>
      <c r="N1099" s="148"/>
      <c r="O1099" s="148"/>
      <c r="P1099" s="148"/>
    </row>
    <row r="1100" spans="1:16" ht="14.25">
      <c r="A1100" s="148"/>
      <c r="B1100" s="148"/>
      <c r="C1100" s="326"/>
      <c r="D1100" s="148"/>
      <c r="E1100" s="148"/>
      <c r="F1100" s="148"/>
      <c r="G1100" s="148"/>
      <c r="H1100" s="148"/>
      <c r="I1100" s="148"/>
      <c r="J1100" s="148"/>
      <c r="K1100" s="148"/>
      <c r="L1100" s="148"/>
      <c r="M1100" s="148"/>
      <c r="N1100" s="148"/>
      <c r="O1100" s="148"/>
      <c r="P1100" s="148"/>
    </row>
    <row r="1101" spans="1:16" ht="14.25">
      <c r="A1101" s="178" t="s">
        <v>28452</v>
      </c>
      <c r="B1101" s="207" t="s">
        <v>27751</v>
      </c>
      <c r="C1101" s="589" t="s">
        <v>27827</v>
      </c>
      <c r="D1101" s="589"/>
      <c r="E1101" s="589"/>
      <c r="F1101" s="589"/>
      <c r="G1101" s="589"/>
      <c r="H1101" s="589"/>
      <c r="I1101" s="589"/>
      <c r="J1101" s="589"/>
      <c r="K1101" s="589"/>
      <c r="L1101" s="589"/>
      <c r="M1101" s="589"/>
      <c r="N1101" s="589"/>
      <c r="O1101" s="148" t="s">
        <v>148</v>
      </c>
      <c r="P1101" s="323">
        <f>L1103</f>
        <v>1</v>
      </c>
    </row>
    <row r="1102" spans="1:16" ht="14.25">
      <c r="A1102" s="148"/>
      <c r="B1102" s="148"/>
      <c r="C1102" s="326"/>
      <c r="D1102" s="148"/>
      <c r="E1102" s="148"/>
      <c r="F1102" s="148"/>
      <c r="G1102" s="148"/>
      <c r="H1102" s="148"/>
      <c r="I1102" s="148"/>
      <c r="J1102" s="148"/>
      <c r="K1102" s="148"/>
      <c r="L1102" s="148"/>
      <c r="M1102" s="148"/>
      <c r="N1102" s="148"/>
      <c r="O1102" s="148"/>
      <c r="P1102" s="148"/>
    </row>
    <row r="1103" spans="1:16" ht="14.25">
      <c r="A1103" s="148"/>
      <c r="B1103" s="148"/>
      <c r="C1103" s="326"/>
      <c r="D1103" s="323">
        <v>1</v>
      </c>
      <c r="E1103" s="148"/>
      <c r="F1103" s="148"/>
      <c r="G1103" s="148"/>
      <c r="H1103" s="148"/>
      <c r="I1103" s="148"/>
      <c r="J1103" s="148"/>
      <c r="K1103" s="148" t="s">
        <v>95</v>
      </c>
      <c r="L1103" s="323">
        <v>1</v>
      </c>
      <c r="M1103" s="148"/>
      <c r="N1103" s="148"/>
      <c r="O1103" s="148"/>
      <c r="P1103" s="148"/>
    </row>
    <row r="1104" spans="1:16" ht="14.25">
      <c r="A1104" s="148"/>
      <c r="B1104" s="148"/>
      <c r="C1104" s="326"/>
      <c r="D1104" s="148"/>
      <c r="E1104" s="148"/>
      <c r="F1104" s="148"/>
      <c r="G1104" s="148"/>
      <c r="H1104" s="148"/>
      <c r="I1104" s="148"/>
      <c r="J1104" s="148"/>
      <c r="K1104" s="148"/>
      <c r="L1104" s="148"/>
      <c r="M1104" s="148"/>
      <c r="N1104" s="148"/>
      <c r="O1104" s="148"/>
      <c r="P1104" s="148"/>
    </row>
    <row r="1105" spans="1:16" ht="14.25">
      <c r="A1105" s="178" t="s">
        <v>28453</v>
      </c>
      <c r="B1105" s="207" t="s">
        <v>27823</v>
      </c>
      <c r="C1105" s="589" t="s">
        <v>27824</v>
      </c>
      <c r="D1105" s="589"/>
      <c r="E1105" s="589"/>
      <c r="F1105" s="589"/>
      <c r="G1105" s="589"/>
      <c r="H1105" s="589"/>
      <c r="I1105" s="589"/>
      <c r="J1105" s="589"/>
      <c r="K1105" s="589"/>
      <c r="L1105" s="589"/>
      <c r="M1105" s="589"/>
      <c r="N1105" s="589"/>
      <c r="O1105" s="148" t="s">
        <v>9</v>
      </c>
      <c r="P1105" s="148">
        <f>L1109</f>
        <v>9.56</v>
      </c>
    </row>
    <row r="1106" spans="1:16" ht="14.25">
      <c r="A1106" s="148"/>
      <c r="B1106" s="148"/>
      <c r="C1106" s="326"/>
      <c r="D1106" s="148"/>
      <c r="E1106" s="148"/>
      <c r="F1106" s="148"/>
      <c r="G1106" s="148"/>
      <c r="H1106" s="148"/>
      <c r="I1106" s="148"/>
      <c r="J1106" s="148"/>
      <c r="K1106" s="148"/>
      <c r="L1106" s="148"/>
      <c r="M1106" s="148"/>
      <c r="N1106" s="148"/>
      <c r="O1106" s="148"/>
      <c r="P1106" s="148"/>
    </row>
    <row r="1107" spans="1:16" ht="14.25">
      <c r="A1107" s="148"/>
      <c r="B1107" s="148"/>
      <c r="C1107" s="326"/>
      <c r="D1107" s="148" t="s">
        <v>27829</v>
      </c>
      <c r="E1107" s="148">
        <f>2*0.84</f>
        <v>1.68</v>
      </c>
      <c r="F1107" s="148"/>
      <c r="G1107" s="148"/>
      <c r="H1107" s="148"/>
      <c r="I1107" s="148"/>
      <c r="J1107" s="148"/>
      <c r="K1107" s="148"/>
      <c r="L1107" s="148"/>
      <c r="M1107" s="148"/>
      <c r="N1107" s="148"/>
      <c r="O1107" s="148"/>
      <c r="P1107" s="148"/>
    </row>
    <row r="1108" spans="1:16" ht="14.25">
      <c r="A1108" s="148"/>
      <c r="B1108" s="148"/>
      <c r="C1108" s="326"/>
      <c r="D1108" s="148" t="s">
        <v>27830</v>
      </c>
      <c r="E1108" s="148">
        <f>0.74*2</f>
        <v>1.48</v>
      </c>
      <c r="F1108" s="148"/>
      <c r="G1108" s="148"/>
      <c r="H1108" s="148"/>
      <c r="I1108" s="148"/>
      <c r="J1108" s="148"/>
      <c r="K1108" s="148"/>
      <c r="L1108" s="148"/>
      <c r="M1108" s="148"/>
      <c r="N1108" s="148"/>
      <c r="O1108" s="148"/>
      <c r="P1108" s="148"/>
    </row>
    <row r="1109" spans="1:16" ht="14.25">
      <c r="A1109" s="148"/>
      <c r="B1109" s="148"/>
      <c r="C1109" s="326"/>
      <c r="D1109" s="148" t="s">
        <v>28257</v>
      </c>
      <c r="E1109" s="148">
        <f>2.75+3.65</f>
        <v>6.4</v>
      </c>
      <c r="F1109" s="148"/>
      <c r="G1109" s="148"/>
      <c r="H1109" s="148"/>
      <c r="I1109" s="148"/>
      <c r="J1109" s="148"/>
      <c r="K1109" s="148" t="s">
        <v>95</v>
      </c>
      <c r="L1109" s="148">
        <f>E1107+E1108+E1109</f>
        <v>9.56</v>
      </c>
      <c r="M1109" s="148"/>
      <c r="N1109" s="148"/>
      <c r="O1109" s="148"/>
      <c r="P1109" s="148"/>
    </row>
    <row r="1110" spans="1:16" ht="14.25">
      <c r="A1110" s="148"/>
      <c r="B1110" s="148"/>
      <c r="C1110" s="326"/>
      <c r="D1110" s="148"/>
      <c r="E1110" s="148"/>
      <c r="F1110" s="148"/>
      <c r="G1110" s="148"/>
      <c r="H1110" s="148"/>
      <c r="I1110" s="148"/>
      <c r="J1110" s="148"/>
      <c r="K1110" s="148"/>
      <c r="L1110" s="148"/>
      <c r="M1110" s="148"/>
      <c r="N1110" s="148"/>
      <c r="O1110" s="148"/>
      <c r="P1110" s="148"/>
    </row>
    <row r="1111" spans="1:16" ht="14.25">
      <c r="A1111" s="178" t="s">
        <v>28454</v>
      </c>
      <c r="B1111" s="207" t="s">
        <v>27825</v>
      </c>
      <c r="C1111" s="589" t="s">
        <v>27826</v>
      </c>
      <c r="D1111" s="589"/>
      <c r="E1111" s="589"/>
      <c r="F1111" s="589"/>
      <c r="G1111" s="589"/>
      <c r="H1111" s="589"/>
      <c r="I1111" s="589"/>
      <c r="J1111" s="589"/>
      <c r="K1111" s="589"/>
      <c r="L1111" s="589"/>
      <c r="M1111" s="589"/>
      <c r="N1111" s="589"/>
      <c r="O1111" s="148" t="s">
        <v>9</v>
      </c>
      <c r="P1111" s="148">
        <f>L1115</f>
        <v>6.24</v>
      </c>
    </row>
    <row r="1112" spans="1:16" ht="14.25">
      <c r="A1112" s="148"/>
      <c r="B1112" s="148"/>
      <c r="C1112" s="326"/>
      <c r="D1112" s="148"/>
      <c r="E1112" s="148"/>
      <c r="F1112" s="148"/>
      <c r="G1112" s="148"/>
      <c r="H1112" s="148"/>
      <c r="I1112" s="148"/>
      <c r="J1112" s="148"/>
      <c r="K1112" s="148"/>
      <c r="L1112" s="148"/>
      <c r="M1112" s="148"/>
      <c r="N1112" s="148"/>
      <c r="O1112" s="148"/>
      <c r="P1112" s="148"/>
    </row>
    <row r="1113" spans="1:16" ht="14.25">
      <c r="A1113" s="148"/>
      <c r="B1113" s="148"/>
      <c r="C1113" s="326"/>
      <c r="D1113" s="148" t="s">
        <v>27831</v>
      </c>
      <c r="E1113" s="148">
        <f>4*1.24</f>
        <v>4.96</v>
      </c>
      <c r="F1113" s="148"/>
      <c r="G1113" s="148"/>
      <c r="H1113" s="148"/>
      <c r="I1113" s="148"/>
      <c r="J1113" s="148"/>
      <c r="K1113" s="148"/>
      <c r="L1113" s="148"/>
      <c r="M1113" s="148"/>
      <c r="N1113" s="148"/>
      <c r="O1113" s="148"/>
      <c r="P1113" s="148"/>
    </row>
    <row r="1114" spans="1:16" ht="14.25">
      <c r="A1114" s="148"/>
      <c r="B1114" s="148"/>
      <c r="C1114" s="326"/>
      <c r="D1114" s="148" t="s">
        <v>27832</v>
      </c>
      <c r="E1114" s="148">
        <v>0.54</v>
      </c>
      <c r="F1114" s="148"/>
      <c r="G1114" s="148"/>
      <c r="H1114" s="148"/>
      <c r="I1114" s="148"/>
      <c r="J1114" s="148"/>
      <c r="K1114" s="148"/>
      <c r="L1114" s="148"/>
      <c r="M1114" s="148"/>
      <c r="N1114" s="148"/>
      <c r="O1114" s="148"/>
      <c r="P1114" s="148"/>
    </row>
    <row r="1115" spans="1:16" ht="14.25">
      <c r="A1115" s="148"/>
      <c r="B1115" s="148"/>
      <c r="C1115" s="326"/>
      <c r="D1115" s="148" t="s">
        <v>27833</v>
      </c>
      <c r="E1115" s="148">
        <v>0.74</v>
      </c>
      <c r="F1115" s="148"/>
      <c r="G1115" s="148"/>
      <c r="H1115" s="148"/>
      <c r="I1115" s="148"/>
      <c r="J1115" s="148"/>
      <c r="K1115" s="148" t="s">
        <v>95</v>
      </c>
      <c r="L1115" s="148">
        <f>E1113+E1115+E1114</f>
        <v>6.24</v>
      </c>
      <c r="M1115" s="148"/>
      <c r="N1115" s="148"/>
      <c r="O1115" s="148"/>
      <c r="P1115" s="148"/>
    </row>
    <row r="1116" spans="1:16" ht="14.25">
      <c r="A1116" s="148"/>
      <c r="B1116" s="148"/>
      <c r="C1116" s="326"/>
      <c r="D1116" s="148"/>
      <c r="E1116" s="148"/>
      <c r="F1116" s="148"/>
      <c r="G1116" s="148"/>
      <c r="H1116" s="148"/>
      <c r="I1116" s="148"/>
      <c r="J1116" s="148"/>
      <c r="K1116" s="148"/>
      <c r="L1116" s="148"/>
      <c r="M1116" s="148"/>
      <c r="N1116" s="148"/>
      <c r="O1116" s="148"/>
      <c r="P1116" s="148"/>
    </row>
    <row r="1117" spans="1:16" ht="47.25" customHeight="1">
      <c r="A1117" s="178" t="s">
        <v>28455</v>
      </c>
      <c r="B1117" s="107" t="s">
        <v>27595</v>
      </c>
      <c r="C1117" s="591" t="s">
        <v>27602</v>
      </c>
      <c r="D1117" s="591"/>
      <c r="E1117" s="591"/>
      <c r="F1117" s="591"/>
      <c r="G1117" s="591"/>
      <c r="H1117" s="591"/>
      <c r="I1117" s="591"/>
      <c r="J1117" s="591"/>
      <c r="K1117" s="591"/>
      <c r="L1117" s="591"/>
      <c r="M1117" s="591"/>
      <c r="N1117" s="591"/>
      <c r="O1117" s="341" t="s">
        <v>27837</v>
      </c>
      <c r="P1117" s="148">
        <f>L1119</f>
        <v>237.30000000000004</v>
      </c>
    </row>
    <row r="1118" spans="1:16" ht="14.25">
      <c r="A1118" s="148"/>
      <c r="B1118" s="148"/>
      <c r="C1118" s="326"/>
      <c r="D1118" s="148"/>
      <c r="E1118" s="148"/>
      <c r="F1118" s="148"/>
      <c r="G1118" s="148"/>
      <c r="H1118" s="148"/>
      <c r="I1118" s="148"/>
      <c r="J1118" s="148"/>
      <c r="K1118" s="148"/>
      <c r="L1118" s="148"/>
      <c r="M1118" s="148"/>
      <c r="N1118" s="148"/>
      <c r="O1118" s="148"/>
      <c r="P1118" s="148"/>
    </row>
    <row r="1119" spans="1:16" ht="14.25">
      <c r="A1119" s="148"/>
      <c r="B1119" s="148"/>
      <c r="C1119" s="326"/>
      <c r="D1119" s="148" t="s">
        <v>27838</v>
      </c>
      <c r="E1119" s="323">
        <f>11.3*3</f>
        <v>33.900000000000006</v>
      </c>
      <c r="F1119" s="148" t="s">
        <v>27839</v>
      </c>
      <c r="G1119" s="148"/>
      <c r="H1119" s="148"/>
      <c r="I1119" s="148"/>
      <c r="J1119" s="148"/>
      <c r="K1119" s="148" t="s">
        <v>95</v>
      </c>
      <c r="L1119" s="148">
        <f>E1119*7</f>
        <v>237.30000000000004</v>
      </c>
      <c r="M1119" s="148"/>
      <c r="N1119" s="148"/>
      <c r="O1119" s="148"/>
      <c r="P1119" s="148"/>
    </row>
    <row r="1120" spans="1:16" ht="14.25">
      <c r="A1120" s="148"/>
      <c r="B1120" s="148"/>
      <c r="C1120" s="326"/>
      <c r="D1120" s="148"/>
      <c r="E1120" s="148"/>
      <c r="F1120" s="148"/>
      <c r="G1120" s="148"/>
      <c r="H1120" s="148"/>
      <c r="I1120" s="148"/>
      <c r="J1120" s="148"/>
      <c r="K1120" s="148"/>
      <c r="L1120" s="148"/>
      <c r="M1120" s="148"/>
      <c r="N1120" s="148"/>
      <c r="O1120" s="148"/>
      <c r="P1120" s="148"/>
    </row>
    <row r="1121" spans="1:16" ht="14.25">
      <c r="A1121" s="178" t="s">
        <v>28456</v>
      </c>
      <c r="B1121" s="107" t="s">
        <v>27598</v>
      </c>
      <c r="C1121" s="589" t="s">
        <v>27605</v>
      </c>
      <c r="D1121" s="589"/>
      <c r="E1121" s="589"/>
      <c r="F1121" s="589"/>
      <c r="G1121" s="589"/>
      <c r="H1121" s="589"/>
      <c r="I1121" s="589"/>
      <c r="J1121" s="589"/>
      <c r="K1121" s="589"/>
      <c r="L1121" s="589"/>
      <c r="M1121" s="589"/>
      <c r="N1121" s="589"/>
      <c r="O1121" s="148" t="s">
        <v>27653</v>
      </c>
      <c r="P1121" s="323">
        <f>L1123</f>
        <v>1695.0000000000002</v>
      </c>
    </row>
    <row r="1122" spans="1:16" ht="14.25">
      <c r="A1122" s="148"/>
      <c r="B1122" s="148"/>
      <c r="C1122" s="326"/>
      <c r="D1122" s="148"/>
      <c r="E1122" s="148"/>
      <c r="F1122" s="148"/>
      <c r="G1122" s="148"/>
      <c r="H1122" s="148"/>
      <c r="I1122" s="148"/>
      <c r="J1122" s="148"/>
      <c r="K1122" s="148"/>
      <c r="L1122" s="148"/>
      <c r="M1122" s="148"/>
      <c r="N1122" s="148"/>
      <c r="O1122" s="148"/>
      <c r="P1122" s="148"/>
    </row>
    <row r="1123" spans="1:16" ht="14.25">
      <c r="A1123" s="148"/>
      <c r="B1123" s="148"/>
      <c r="C1123" s="326"/>
      <c r="D1123" s="148" t="s">
        <v>27838</v>
      </c>
      <c r="E1123" s="323">
        <f>11.3*3</f>
        <v>33.900000000000006</v>
      </c>
      <c r="F1123" s="148" t="s">
        <v>27840</v>
      </c>
      <c r="G1123" s="148"/>
      <c r="H1123" s="148"/>
      <c r="I1123" s="148"/>
      <c r="J1123" s="148"/>
      <c r="K1123" s="148" t="s">
        <v>95</v>
      </c>
      <c r="L1123" s="323">
        <f>E1123*50</f>
        <v>1695.0000000000002</v>
      </c>
      <c r="M1123" s="148"/>
      <c r="N1123" s="148"/>
      <c r="O1123" s="148"/>
      <c r="P1123" s="148"/>
    </row>
    <row r="1124" spans="1:16" ht="14.25">
      <c r="A1124" s="148"/>
      <c r="B1124" s="148"/>
      <c r="C1124" s="326"/>
      <c r="D1124" s="148"/>
      <c r="E1124" s="148"/>
      <c r="F1124" s="148"/>
      <c r="G1124" s="148"/>
      <c r="H1124" s="148"/>
      <c r="I1124" s="148"/>
      <c r="J1124" s="148"/>
      <c r="K1124" s="148"/>
      <c r="L1124" s="148"/>
      <c r="M1124" s="148"/>
      <c r="N1124" s="148"/>
      <c r="O1124" s="148"/>
      <c r="P1124" s="148"/>
    </row>
    <row r="1125" spans="1:16" ht="14.25">
      <c r="A1125" s="178" t="s">
        <v>28457</v>
      </c>
      <c r="B1125" s="107" t="s">
        <v>27600</v>
      </c>
      <c r="C1125" s="589" t="s">
        <v>27606</v>
      </c>
      <c r="D1125" s="589"/>
      <c r="E1125" s="589"/>
      <c r="F1125" s="589"/>
      <c r="G1125" s="589"/>
      <c r="H1125" s="589"/>
      <c r="I1125" s="589"/>
      <c r="J1125" s="589"/>
      <c r="K1125" s="589"/>
      <c r="L1125" s="589"/>
      <c r="M1125" s="589"/>
      <c r="N1125" s="589"/>
      <c r="O1125" s="148" t="s">
        <v>15</v>
      </c>
      <c r="P1125" s="323">
        <f>L1127</f>
        <v>33.900000000000006</v>
      </c>
    </row>
    <row r="1126" spans="1:16" ht="14.25">
      <c r="A1126" s="148"/>
      <c r="B1126" s="148"/>
      <c r="C1126" s="326"/>
      <c r="D1126" s="148"/>
      <c r="E1126" s="148"/>
      <c r="F1126" s="148"/>
      <c r="G1126" s="148"/>
      <c r="H1126" s="148"/>
      <c r="I1126" s="148"/>
      <c r="J1126" s="148"/>
      <c r="K1126" s="148"/>
      <c r="L1126" s="148"/>
      <c r="M1126" s="148"/>
      <c r="N1126" s="148"/>
      <c r="O1126" s="148"/>
      <c r="P1126" s="148"/>
    </row>
    <row r="1127" spans="1:16" ht="14.25">
      <c r="A1127" s="148"/>
      <c r="B1127" s="148"/>
      <c r="C1127" s="326"/>
      <c r="D1127" s="148" t="s">
        <v>27838</v>
      </c>
      <c r="E1127" s="323">
        <f>11.3*3</f>
        <v>33.900000000000006</v>
      </c>
      <c r="F1127" s="148"/>
      <c r="G1127" s="148"/>
      <c r="H1127" s="148"/>
      <c r="I1127" s="148"/>
      <c r="J1127" s="148"/>
      <c r="K1127" s="148" t="s">
        <v>95</v>
      </c>
      <c r="L1127" s="323">
        <f>E1127</f>
        <v>33.900000000000006</v>
      </c>
      <c r="M1127" s="148"/>
      <c r="N1127" s="148"/>
      <c r="O1127" s="148"/>
      <c r="P1127" s="148"/>
    </row>
    <row r="1128" spans="1:16" ht="14.25">
      <c r="A1128" s="148"/>
      <c r="B1128" s="148"/>
      <c r="C1128" s="326"/>
      <c r="D1128" s="148"/>
      <c r="E1128" s="148"/>
      <c r="F1128" s="148"/>
      <c r="G1128" s="148"/>
      <c r="H1128" s="148"/>
      <c r="I1128" s="148"/>
      <c r="J1128" s="148"/>
      <c r="K1128" s="148"/>
      <c r="L1128" s="148"/>
      <c r="M1128" s="148"/>
      <c r="N1128" s="148"/>
      <c r="O1128" s="148"/>
      <c r="P1128" s="148"/>
    </row>
    <row r="1129" spans="1:16" ht="14.25">
      <c r="A1129" s="178" t="s">
        <v>28458</v>
      </c>
      <c r="B1129" s="107" t="s">
        <v>27845</v>
      </c>
      <c r="C1129" s="589" t="s">
        <v>27844</v>
      </c>
      <c r="D1129" s="589"/>
      <c r="E1129" s="589"/>
      <c r="F1129" s="589"/>
      <c r="G1129" s="589"/>
      <c r="H1129" s="589"/>
      <c r="I1129" s="589"/>
      <c r="J1129" s="589"/>
      <c r="K1129" s="589"/>
      <c r="L1129" s="589"/>
      <c r="M1129" s="589"/>
      <c r="N1129" s="589"/>
      <c r="O1129" s="148" t="s">
        <v>148</v>
      </c>
      <c r="P1129" s="323">
        <f>L1131</f>
        <v>1</v>
      </c>
    </row>
    <row r="1130" spans="1:16" ht="14.25">
      <c r="A1130" s="148"/>
      <c r="B1130" s="148"/>
      <c r="C1130" s="326"/>
      <c r="D1130" s="148"/>
      <c r="E1130" s="148"/>
      <c r="F1130" s="148"/>
      <c r="G1130" s="148"/>
      <c r="H1130" s="148"/>
      <c r="I1130" s="148"/>
      <c r="J1130" s="148"/>
      <c r="K1130" s="148"/>
      <c r="L1130" s="148"/>
      <c r="M1130" s="148"/>
      <c r="N1130" s="148"/>
      <c r="O1130" s="148"/>
      <c r="P1130" s="148"/>
    </row>
    <row r="1131" spans="1:16" ht="14.25">
      <c r="A1131" s="148"/>
      <c r="B1131" s="148"/>
      <c r="C1131" s="326"/>
      <c r="D1131" s="323">
        <v>1</v>
      </c>
      <c r="E1131" s="148" t="s">
        <v>148</v>
      </c>
      <c r="F1131" s="148"/>
      <c r="G1131" s="148"/>
      <c r="H1131" s="148"/>
      <c r="I1131" s="148"/>
      <c r="J1131" s="148"/>
      <c r="K1131" s="148" t="s">
        <v>95</v>
      </c>
      <c r="L1131" s="323">
        <f>D1131</f>
        <v>1</v>
      </c>
      <c r="M1131" s="148"/>
      <c r="N1131" s="148"/>
      <c r="O1131" s="148"/>
      <c r="P1131" s="148"/>
    </row>
    <row r="1132" spans="1:16" ht="14.25">
      <c r="A1132" s="148"/>
      <c r="B1132" s="148"/>
      <c r="C1132" s="326"/>
      <c r="D1132" s="148"/>
      <c r="E1132" s="148"/>
      <c r="F1132" s="148"/>
      <c r="G1132" s="148"/>
      <c r="H1132" s="148"/>
      <c r="I1132" s="148"/>
      <c r="J1132" s="148"/>
      <c r="K1132" s="148"/>
      <c r="L1132" s="148"/>
      <c r="M1132" s="148"/>
      <c r="N1132" s="148"/>
      <c r="O1132" s="148"/>
      <c r="P1132" s="148"/>
    </row>
    <row r="1133" spans="1:16" ht="40.5" customHeight="1">
      <c r="A1133" s="178" t="s">
        <v>28459</v>
      </c>
      <c r="B1133" s="107" t="s">
        <v>27841</v>
      </c>
      <c r="C1133" s="591" t="s">
        <v>27843</v>
      </c>
      <c r="D1133" s="591"/>
      <c r="E1133" s="591"/>
      <c r="F1133" s="591"/>
      <c r="G1133" s="591"/>
      <c r="H1133" s="591"/>
      <c r="I1133" s="591"/>
      <c r="J1133" s="591"/>
      <c r="K1133" s="591"/>
      <c r="L1133" s="591"/>
      <c r="M1133" s="591"/>
      <c r="N1133" s="591"/>
      <c r="O1133" s="148" t="s">
        <v>148</v>
      </c>
      <c r="P1133" s="323">
        <f>L1135</f>
        <v>1</v>
      </c>
    </row>
    <row r="1134" spans="1:16" ht="14.25">
      <c r="A1134" s="148"/>
      <c r="B1134" s="148"/>
      <c r="C1134" s="326"/>
      <c r="D1134" s="148"/>
      <c r="E1134" s="148"/>
      <c r="F1134" s="148"/>
      <c r="G1134" s="148"/>
      <c r="H1134" s="148"/>
      <c r="I1134" s="148"/>
      <c r="J1134" s="148"/>
      <c r="K1134" s="148"/>
      <c r="L1134" s="148"/>
      <c r="M1134" s="148"/>
      <c r="N1134" s="148"/>
      <c r="O1134" s="148"/>
      <c r="P1134" s="148"/>
    </row>
    <row r="1135" spans="1:16" ht="14.25">
      <c r="A1135" s="148"/>
      <c r="B1135" s="148"/>
      <c r="C1135" s="326"/>
      <c r="D1135" s="323">
        <v>1</v>
      </c>
      <c r="E1135" s="148" t="s">
        <v>148</v>
      </c>
      <c r="F1135" s="148"/>
      <c r="G1135" s="148"/>
      <c r="H1135" s="148"/>
      <c r="I1135" s="148"/>
      <c r="J1135" s="148"/>
      <c r="K1135" s="148" t="s">
        <v>95</v>
      </c>
      <c r="L1135" s="323">
        <f>D1135</f>
        <v>1</v>
      </c>
      <c r="M1135" s="148"/>
      <c r="N1135" s="148"/>
      <c r="O1135" s="148"/>
      <c r="P1135" s="148"/>
    </row>
    <row r="1136" spans="1:16" ht="14.25">
      <c r="A1136" s="148"/>
      <c r="B1136" s="148"/>
      <c r="C1136" s="326"/>
      <c r="D1136" s="148"/>
      <c r="E1136" s="148"/>
      <c r="F1136" s="148"/>
      <c r="G1136" s="148"/>
      <c r="H1136" s="148"/>
      <c r="I1136" s="148"/>
      <c r="J1136" s="148"/>
      <c r="K1136" s="148"/>
      <c r="L1136" s="148"/>
      <c r="M1136" s="148"/>
      <c r="N1136" s="148"/>
      <c r="O1136" s="148"/>
      <c r="P1136" s="148"/>
    </row>
    <row r="1137" spans="1:16" ht="38.25" customHeight="1">
      <c r="A1137" s="178" t="s">
        <v>28460</v>
      </c>
      <c r="B1137" s="107" t="s">
        <v>27846</v>
      </c>
      <c r="C1137" s="591" t="s">
        <v>27847</v>
      </c>
      <c r="D1137" s="591"/>
      <c r="E1137" s="591"/>
      <c r="F1137" s="591"/>
      <c r="G1137" s="591"/>
      <c r="H1137" s="591"/>
      <c r="I1137" s="591"/>
      <c r="J1137" s="591"/>
      <c r="K1137" s="591"/>
      <c r="L1137" s="591"/>
      <c r="M1137" s="591"/>
      <c r="N1137" s="591"/>
      <c r="O1137" s="148" t="s">
        <v>148</v>
      </c>
      <c r="P1137" s="323">
        <f>L1139</f>
        <v>1</v>
      </c>
    </row>
    <row r="1138" spans="1:16" ht="14.25">
      <c r="A1138" s="148"/>
      <c r="B1138" s="148"/>
      <c r="C1138" s="326"/>
      <c r="D1138" s="148"/>
      <c r="E1138" s="148"/>
      <c r="F1138" s="148"/>
      <c r="G1138" s="148"/>
      <c r="H1138" s="148"/>
      <c r="I1138" s="148"/>
      <c r="J1138" s="148"/>
      <c r="K1138" s="148"/>
      <c r="L1138" s="148"/>
      <c r="M1138" s="148"/>
      <c r="N1138" s="148"/>
      <c r="O1138" s="148"/>
      <c r="P1138" s="148"/>
    </row>
    <row r="1139" spans="1:16" ht="14.25">
      <c r="A1139" s="148"/>
      <c r="B1139" s="148"/>
      <c r="C1139" s="326"/>
      <c r="D1139" s="323">
        <v>1</v>
      </c>
      <c r="E1139" s="148" t="s">
        <v>148</v>
      </c>
      <c r="F1139" s="148"/>
      <c r="G1139" s="148"/>
      <c r="H1139" s="148"/>
      <c r="I1139" s="148"/>
      <c r="J1139" s="148"/>
      <c r="K1139" s="148" t="s">
        <v>95</v>
      </c>
      <c r="L1139" s="323">
        <f>D1139</f>
        <v>1</v>
      </c>
      <c r="M1139" s="148"/>
      <c r="N1139" s="148"/>
      <c r="O1139" s="148"/>
      <c r="P1139" s="148"/>
    </row>
    <row r="1140" spans="1:16" ht="14.25">
      <c r="A1140" s="148"/>
      <c r="B1140" s="148"/>
      <c r="C1140" s="326"/>
      <c r="D1140" s="148"/>
      <c r="E1140" s="148"/>
      <c r="F1140" s="148"/>
      <c r="G1140" s="148"/>
      <c r="H1140" s="148"/>
      <c r="I1140" s="148"/>
      <c r="J1140" s="148"/>
      <c r="K1140" s="148"/>
      <c r="L1140" s="148"/>
      <c r="M1140" s="148"/>
      <c r="N1140" s="148"/>
      <c r="O1140" s="148"/>
      <c r="P1140" s="148"/>
    </row>
    <row r="1141" spans="1:16" ht="14.25">
      <c r="A1141" s="178" t="s">
        <v>28461</v>
      </c>
      <c r="B1141" s="107" t="s">
        <v>27731</v>
      </c>
      <c r="C1141" s="589" t="s">
        <v>27733</v>
      </c>
      <c r="D1141" s="589"/>
      <c r="E1141" s="589"/>
      <c r="F1141" s="589"/>
      <c r="G1141" s="589"/>
      <c r="H1141" s="589"/>
      <c r="I1141" s="589"/>
      <c r="J1141" s="589"/>
      <c r="K1141" s="589"/>
      <c r="L1141" s="589"/>
      <c r="M1141" s="589"/>
      <c r="N1141" s="589"/>
      <c r="O1141" s="148"/>
      <c r="P1141" s="148"/>
    </row>
    <row r="1142" spans="1:16" ht="14.25">
      <c r="A1142" s="148"/>
      <c r="B1142" s="148"/>
      <c r="C1142" s="326"/>
      <c r="D1142" s="148"/>
      <c r="E1142" s="148"/>
      <c r="F1142" s="148"/>
      <c r="G1142" s="148"/>
      <c r="H1142" s="148"/>
      <c r="I1142" s="148"/>
      <c r="J1142" s="148"/>
      <c r="K1142" s="148"/>
      <c r="L1142" s="148"/>
      <c r="M1142" s="148"/>
      <c r="N1142" s="148"/>
      <c r="O1142" s="148" t="s">
        <v>148</v>
      </c>
      <c r="P1142" s="323">
        <f>L1143</f>
        <v>1</v>
      </c>
    </row>
    <row r="1143" spans="1:16" ht="14.25">
      <c r="A1143" s="148"/>
      <c r="B1143" s="148"/>
      <c r="C1143" s="326"/>
      <c r="D1143" s="323">
        <v>1</v>
      </c>
      <c r="E1143" s="148"/>
      <c r="F1143" s="148"/>
      <c r="G1143" s="148"/>
      <c r="H1143" s="148"/>
      <c r="I1143" s="148"/>
      <c r="J1143" s="148"/>
      <c r="K1143" s="148" t="s">
        <v>95</v>
      </c>
      <c r="L1143" s="323">
        <f>D1143</f>
        <v>1</v>
      </c>
      <c r="M1143" s="148"/>
      <c r="N1143" s="148"/>
      <c r="O1143" s="148"/>
      <c r="P1143" s="148"/>
    </row>
    <row r="1144" spans="1:16" ht="14.25">
      <c r="A1144" s="148"/>
      <c r="B1144" s="148"/>
      <c r="C1144" s="326"/>
      <c r="D1144" s="148"/>
      <c r="E1144" s="148"/>
      <c r="F1144" s="148"/>
      <c r="G1144" s="148"/>
      <c r="H1144" s="148"/>
      <c r="I1144" s="148"/>
      <c r="J1144" s="148"/>
      <c r="K1144" s="148"/>
      <c r="L1144" s="148"/>
      <c r="M1144" s="148"/>
      <c r="N1144" s="148"/>
      <c r="O1144" s="148"/>
      <c r="P1144" s="148"/>
    </row>
    <row r="1145" spans="1:16" ht="30.75" customHeight="1">
      <c r="A1145" s="178" t="s">
        <v>28462</v>
      </c>
      <c r="B1145" s="207" t="s">
        <v>27848</v>
      </c>
      <c r="C1145" s="591" t="s">
        <v>27850</v>
      </c>
      <c r="D1145" s="591"/>
      <c r="E1145" s="591"/>
      <c r="F1145" s="591"/>
      <c r="G1145" s="591"/>
      <c r="H1145" s="591"/>
      <c r="I1145" s="591"/>
      <c r="J1145" s="591"/>
      <c r="K1145" s="591"/>
      <c r="L1145" s="591"/>
      <c r="M1145" s="591"/>
      <c r="N1145" s="591"/>
      <c r="O1145" s="148" t="s">
        <v>148</v>
      </c>
      <c r="P1145" s="323">
        <f>L1147</f>
        <v>1</v>
      </c>
    </row>
    <row r="1146" spans="1:16" ht="14.25">
      <c r="A1146" s="148"/>
      <c r="B1146" s="148"/>
      <c r="C1146" s="326"/>
      <c r="D1146" s="148"/>
      <c r="E1146" s="148"/>
      <c r="F1146" s="148"/>
      <c r="G1146" s="148"/>
      <c r="H1146" s="148"/>
      <c r="I1146" s="148"/>
      <c r="J1146" s="148"/>
      <c r="K1146" s="148"/>
      <c r="L1146" s="148"/>
      <c r="M1146" s="148"/>
      <c r="N1146" s="148"/>
      <c r="O1146" s="148"/>
      <c r="P1146" s="148"/>
    </row>
    <row r="1147" spans="1:16" ht="14.25">
      <c r="A1147" s="148"/>
      <c r="B1147" s="148"/>
      <c r="C1147" s="326"/>
      <c r="D1147" s="323">
        <v>1</v>
      </c>
      <c r="E1147" s="148"/>
      <c r="F1147" s="148"/>
      <c r="G1147" s="148"/>
      <c r="H1147" s="148"/>
      <c r="I1147" s="148"/>
      <c r="J1147" s="148"/>
      <c r="K1147" s="148" t="s">
        <v>95</v>
      </c>
      <c r="L1147" s="323">
        <f>D1147</f>
        <v>1</v>
      </c>
      <c r="M1147" s="148"/>
      <c r="N1147" s="148"/>
      <c r="O1147" s="148"/>
      <c r="P1147" s="148"/>
    </row>
    <row r="1148" spans="1:16" ht="14.25">
      <c r="A1148" s="148"/>
      <c r="B1148" s="148"/>
      <c r="C1148" s="326"/>
      <c r="D1148" s="148"/>
      <c r="E1148" s="148"/>
      <c r="F1148" s="148"/>
      <c r="G1148" s="148"/>
      <c r="H1148" s="148"/>
      <c r="I1148" s="148"/>
      <c r="J1148" s="148"/>
      <c r="K1148" s="148"/>
      <c r="L1148" s="148"/>
      <c r="M1148" s="148"/>
      <c r="N1148" s="148"/>
      <c r="O1148" s="148"/>
      <c r="P1148" s="148"/>
    </row>
    <row r="1149" spans="1:16" ht="35.25" customHeight="1">
      <c r="A1149" s="178" t="s">
        <v>28463</v>
      </c>
      <c r="B1149" s="207" t="s">
        <v>27852</v>
      </c>
      <c r="C1149" s="591" t="s">
        <v>27853</v>
      </c>
      <c r="D1149" s="591"/>
      <c r="E1149" s="591"/>
      <c r="F1149" s="591"/>
      <c r="G1149" s="591"/>
      <c r="H1149" s="591"/>
      <c r="I1149" s="591"/>
      <c r="J1149" s="591"/>
      <c r="K1149" s="591"/>
      <c r="L1149" s="591"/>
      <c r="M1149" s="591"/>
      <c r="N1149" s="591"/>
      <c r="O1149" s="148" t="s">
        <v>15</v>
      </c>
      <c r="P1149" s="148">
        <f>L1155</f>
        <v>47.260000000000005</v>
      </c>
    </row>
    <row r="1150" spans="1:16" ht="14.25">
      <c r="A1150" s="148"/>
      <c r="B1150" s="148"/>
      <c r="C1150" s="326"/>
      <c r="D1150" s="148"/>
      <c r="E1150" s="148"/>
      <c r="F1150" s="148"/>
      <c r="G1150" s="148"/>
      <c r="H1150" s="148"/>
      <c r="I1150" s="148"/>
      <c r="J1150" s="148"/>
      <c r="K1150" s="148"/>
      <c r="L1150" s="148"/>
      <c r="M1150" s="148"/>
      <c r="N1150" s="148"/>
      <c r="O1150" s="148"/>
      <c r="P1150" s="148"/>
    </row>
    <row r="1151" spans="1:16" ht="14.25">
      <c r="A1151" s="148"/>
      <c r="B1151" s="148"/>
      <c r="C1151" s="326"/>
      <c r="D1151" s="148" t="s">
        <v>27854</v>
      </c>
      <c r="E1151" s="148"/>
      <c r="F1151" s="148" t="s">
        <v>27691</v>
      </c>
      <c r="G1151" s="148"/>
      <c r="H1151" s="148"/>
      <c r="I1151" s="148"/>
      <c r="J1151" s="148"/>
      <c r="K1151" s="148"/>
      <c r="L1151" s="148"/>
      <c r="M1151" s="148"/>
      <c r="N1151" s="148"/>
      <c r="O1151" s="148"/>
      <c r="P1151" s="148"/>
    </row>
    <row r="1152" spans="1:16" ht="14.25">
      <c r="A1152" s="148"/>
      <c r="B1152" s="148"/>
      <c r="C1152" s="326"/>
      <c r="D1152" s="148" t="s">
        <v>27855</v>
      </c>
      <c r="E1152" s="148"/>
      <c r="F1152" s="148" t="s">
        <v>27626</v>
      </c>
      <c r="G1152" s="148"/>
      <c r="H1152" s="148"/>
      <c r="I1152" s="148"/>
      <c r="J1152" s="148"/>
      <c r="K1152" s="148"/>
      <c r="L1152" s="148"/>
      <c r="M1152" s="148"/>
      <c r="N1152" s="148"/>
      <c r="O1152" s="148"/>
      <c r="P1152" s="148"/>
    </row>
    <row r="1153" spans="1:16" ht="14.25">
      <c r="A1153" s="148"/>
      <c r="B1153" s="148"/>
      <c r="C1153" s="326"/>
      <c r="D1153" s="323" t="s">
        <v>27856</v>
      </c>
      <c r="E1153" s="148"/>
      <c r="F1153" s="148" t="s">
        <v>27633</v>
      </c>
      <c r="G1153" s="148"/>
      <c r="H1153" s="148"/>
      <c r="I1153" s="148"/>
      <c r="J1153" s="148"/>
      <c r="K1153" s="148"/>
      <c r="L1153" s="148"/>
      <c r="M1153" s="148"/>
      <c r="N1153" s="148"/>
      <c r="O1153" s="148"/>
      <c r="P1153" s="148"/>
    </row>
    <row r="1154" spans="1:16" ht="14.25">
      <c r="A1154" s="148"/>
      <c r="B1154" s="148"/>
      <c r="C1154" s="326"/>
      <c r="D1154" s="148" t="s">
        <v>27857</v>
      </c>
      <c r="E1154" s="148"/>
      <c r="F1154" s="148" t="s">
        <v>27634</v>
      </c>
      <c r="G1154" s="148"/>
      <c r="H1154" s="148"/>
      <c r="I1154" s="148"/>
      <c r="J1154" s="148"/>
      <c r="K1154" s="148"/>
      <c r="L1154" s="148"/>
      <c r="M1154" s="148"/>
      <c r="N1154" s="148"/>
      <c r="O1154" s="148"/>
      <c r="P1154" s="148"/>
    </row>
    <row r="1155" spans="1:16" ht="14.25">
      <c r="A1155" s="148"/>
      <c r="B1155" s="148"/>
      <c r="C1155" s="326"/>
      <c r="D1155" s="148" t="s">
        <v>28256</v>
      </c>
      <c r="E1155" s="148"/>
      <c r="F1155" s="148" t="s">
        <v>27628</v>
      </c>
      <c r="G1155" s="148">
        <f>2.78+3.7+12+13.8+10</f>
        <v>42.28</v>
      </c>
      <c r="H1155" s="148">
        <v>4.9800000000000004</v>
      </c>
      <c r="I1155" s="148" t="s">
        <v>27627</v>
      </c>
      <c r="J1155" s="148"/>
      <c r="K1155" s="148" t="s">
        <v>95</v>
      </c>
      <c r="L1155" s="148">
        <f>G1155+H1155</f>
        <v>47.260000000000005</v>
      </c>
      <c r="M1155" s="148"/>
      <c r="N1155" s="148"/>
      <c r="O1155" s="148"/>
      <c r="P1155" s="148"/>
    </row>
    <row r="1156" spans="1:16" ht="14.25">
      <c r="A1156" s="148"/>
      <c r="B1156" s="148"/>
      <c r="C1156" s="326"/>
      <c r="D1156" s="148"/>
      <c r="E1156" s="148"/>
      <c r="F1156" s="148"/>
      <c r="G1156" s="148"/>
      <c r="H1156" s="148"/>
      <c r="I1156" s="148"/>
      <c r="J1156" s="148"/>
      <c r="K1156" s="148"/>
      <c r="L1156" s="148"/>
      <c r="M1156" s="148"/>
      <c r="N1156" s="148"/>
      <c r="O1156" s="148"/>
      <c r="P1156" s="148"/>
    </row>
    <row r="1157" spans="1:16" ht="14.25">
      <c r="A1157" s="178" t="s">
        <v>28464</v>
      </c>
      <c r="B1157" s="207" t="s">
        <v>27500</v>
      </c>
      <c r="C1157" s="589" t="s">
        <v>27858</v>
      </c>
      <c r="D1157" s="589"/>
      <c r="E1157" s="589"/>
      <c r="F1157" s="589"/>
      <c r="G1157" s="589"/>
      <c r="H1157" s="589"/>
      <c r="I1157" s="589"/>
      <c r="J1157" s="589"/>
      <c r="K1157" s="589"/>
      <c r="L1157" s="589"/>
      <c r="M1157" s="589"/>
      <c r="N1157" s="589"/>
      <c r="O1157" s="148" t="s">
        <v>15</v>
      </c>
      <c r="P1157" s="148">
        <f>L1163</f>
        <v>42.28</v>
      </c>
    </row>
    <row r="1158" spans="1:16" ht="14.25">
      <c r="A1158" s="148"/>
      <c r="B1158" s="148"/>
      <c r="C1158" s="326"/>
      <c r="D1158" s="148"/>
      <c r="E1158" s="148"/>
      <c r="F1158" s="148"/>
      <c r="G1158" s="148"/>
      <c r="H1158" s="148"/>
      <c r="I1158" s="148"/>
      <c r="J1158" s="148"/>
      <c r="K1158" s="148"/>
      <c r="L1158" s="148"/>
      <c r="M1158" s="148"/>
      <c r="N1158" s="148"/>
      <c r="O1158" s="148"/>
      <c r="P1158" s="148"/>
    </row>
    <row r="1159" spans="1:16" ht="14.25">
      <c r="A1159" s="148"/>
      <c r="B1159" s="148"/>
      <c r="C1159" s="326"/>
      <c r="D1159" s="148" t="s">
        <v>27854</v>
      </c>
      <c r="E1159" s="148"/>
      <c r="F1159" s="148" t="s">
        <v>27691</v>
      </c>
      <c r="G1159" s="148"/>
      <c r="H1159" s="148"/>
      <c r="I1159" s="148"/>
      <c r="J1159" s="148"/>
      <c r="K1159" s="148"/>
      <c r="L1159" s="148"/>
      <c r="M1159" s="148"/>
      <c r="N1159" s="148"/>
      <c r="O1159" s="148"/>
      <c r="P1159" s="148"/>
    </row>
    <row r="1160" spans="1:16" ht="14.25">
      <c r="A1160" s="148"/>
      <c r="B1160" s="148"/>
      <c r="C1160" s="326"/>
      <c r="D1160" s="148" t="s">
        <v>27855</v>
      </c>
      <c r="E1160" s="148"/>
      <c r="F1160" s="148" t="s">
        <v>27626</v>
      </c>
      <c r="G1160" s="148"/>
      <c r="H1160" s="148"/>
      <c r="I1160" s="148"/>
      <c r="J1160" s="148"/>
      <c r="K1160" s="148"/>
      <c r="L1160" s="148"/>
      <c r="M1160" s="148"/>
      <c r="N1160" s="148"/>
      <c r="O1160" s="148"/>
      <c r="P1160" s="148"/>
    </row>
    <row r="1161" spans="1:16" ht="14.25">
      <c r="A1161" s="148"/>
      <c r="B1161" s="148"/>
      <c r="C1161" s="326"/>
      <c r="D1161" s="323" t="s">
        <v>27856</v>
      </c>
      <c r="E1161" s="148"/>
      <c r="F1161" s="148" t="s">
        <v>27633</v>
      </c>
      <c r="G1161" s="148"/>
      <c r="H1161" s="148"/>
      <c r="I1161" s="148"/>
      <c r="J1161" s="148"/>
      <c r="K1161" s="148"/>
      <c r="L1161" s="148"/>
      <c r="M1161" s="148"/>
      <c r="N1161" s="148"/>
      <c r="O1161" s="148"/>
      <c r="P1161" s="148"/>
    </row>
    <row r="1162" spans="1:16" ht="14.25">
      <c r="A1162" s="148"/>
      <c r="B1162" s="148"/>
      <c r="C1162" s="326"/>
      <c r="D1162" s="148" t="s">
        <v>27857</v>
      </c>
      <c r="E1162" s="148"/>
      <c r="F1162" s="148" t="s">
        <v>27634</v>
      </c>
      <c r="G1162" s="148"/>
      <c r="H1162" s="148"/>
      <c r="I1162" s="148"/>
      <c r="J1162" s="148"/>
      <c r="K1162" s="148"/>
      <c r="L1162" s="148"/>
      <c r="M1162" s="148"/>
      <c r="N1162" s="148"/>
      <c r="O1162" s="148"/>
      <c r="P1162" s="148"/>
    </row>
    <row r="1163" spans="1:16" ht="14.25">
      <c r="A1163" s="148"/>
      <c r="B1163" s="148"/>
      <c r="C1163" s="326"/>
      <c r="D1163" s="148" t="s">
        <v>28256</v>
      </c>
      <c r="E1163" s="148"/>
      <c r="F1163" s="148" t="s">
        <v>27628</v>
      </c>
      <c r="G1163" s="148">
        <f>2.78+3.7+12+13.8+10</f>
        <v>42.28</v>
      </c>
      <c r="H1163" s="148"/>
      <c r="I1163" s="148"/>
      <c r="J1163" s="148"/>
      <c r="K1163" s="148" t="s">
        <v>95</v>
      </c>
      <c r="L1163" s="148">
        <f>G1163+H1163</f>
        <v>42.28</v>
      </c>
      <c r="M1163" s="148"/>
      <c r="N1163" s="148"/>
      <c r="O1163" s="148"/>
      <c r="P1163" s="148"/>
    </row>
    <row r="1164" spans="1:16" ht="14.25">
      <c r="A1164" s="148"/>
      <c r="B1164" s="148"/>
      <c r="C1164" s="326"/>
      <c r="D1164" s="148"/>
      <c r="E1164" s="148"/>
      <c r="F1164" s="148"/>
      <c r="G1164" s="148"/>
      <c r="H1164" s="148"/>
      <c r="I1164" s="148"/>
      <c r="J1164" s="148"/>
      <c r="K1164" s="148"/>
      <c r="L1164" s="148"/>
      <c r="M1164" s="148"/>
      <c r="N1164" s="148"/>
      <c r="O1164" s="148"/>
      <c r="P1164" s="148"/>
    </row>
    <row r="1165" spans="1:16" ht="14.25">
      <c r="A1165" s="178" t="s">
        <v>28465</v>
      </c>
      <c r="B1165" s="207" t="s">
        <v>27859</v>
      </c>
      <c r="C1165" s="589" t="s">
        <v>27860</v>
      </c>
      <c r="D1165" s="589"/>
      <c r="E1165" s="589"/>
      <c r="F1165" s="589"/>
      <c r="G1165" s="589"/>
      <c r="H1165" s="589"/>
      <c r="I1165" s="589"/>
      <c r="J1165" s="589"/>
      <c r="K1165" s="589"/>
      <c r="L1165" s="589"/>
      <c r="M1165" s="589"/>
      <c r="N1165" s="589"/>
      <c r="O1165" s="148" t="s">
        <v>9</v>
      </c>
      <c r="P1165" s="323">
        <f>L1169</f>
        <v>40.700000000000003</v>
      </c>
    </row>
    <row r="1166" spans="1:16" ht="14.25">
      <c r="A1166" s="148"/>
      <c r="B1166" s="148"/>
      <c r="C1166" s="326"/>
      <c r="D1166" s="148"/>
      <c r="E1166" s="148"/>
      <c r="F1166" s="148"/>
      <c r="G1166" s="148"/>
      <c r="H1166" s="148"/>
      <c r="I1166" s="148"/>
      <c r="J1166" s="148"/>
      <c r="K1166" s="148"/>
      <c r="L1166" s="148"/>
      <c r="M1166" s="148"/>
      <c r="N1166" s="148"/>
      <c r="O1166" s="148"/>
      <c r="P1166" s="148"/>
    </row>
    <row r="1167" spans="1:16" ht="14.25">
      <c r="A1167" s="148"/>
      <c r="B1167" s="148"/>
      <c r="C1167" s="326"/>
      <c r="D1167" s="323">
        <f>4+4+3+3</f>
        <v>14</v>
      </c>
      <c r="E1167" s="148"/>
      <c r="F1167" s="148" t="s">
        <v>27633</v>
      </c>
      <c r="G1167" s="148"/>
      <c r="H1167" s="148"/>
      <c r="I1167" s="148"/>
      <c r="J1167" s="148"/>
      <c r="K1167" s="148"/>
      <c r="L1167" s="148"/>
      <c r="M1167" s="148"/>
      <c r="N1167" s="148"/>
      <c r="O1167" s="148"/>
      <c r="P1167" s="148"/>
    </row>
    <row r="1168" spans="1:16" ht="14.25">
      <c r="A1168" s="148"/>
      <c r="B1168" s="148"/>
      <c r="C1168" s="326"/>
      <c r="D1168" s="323">
        <f>3+3+4.6+4.6</f>
        <v>15.2</v>
      </c>
      <c r="E1168" s="148"/>
      <c r="F1168" s="148" t="s">
        <v>27634</v>
      </c>
      <c r="G1168" s="148"/>
      <c r="H1168" s="148"/>
      <c r="I1168" s="148"/>
      <c r="J1168" s="148"/>
      <c r="K1168" s="148"/>
      <c r="L1168" s="148"/>
      <c r="M1168" s="148"/>
      <c r="N1168" s="148"/>
      <c r="O1168" s="148"/>
      <c r="P1168" s="148"/>
    </row>
    <row r="1169" spans="1:16" ht="14.25">
      <c r="A1169" s="148"/>
      <c r="B1169" s="148"/>
      <c r="C1169" s="326"/>
      <c r="D1169" s="323">
        <f>3.65+2.75+1+4.1</f>
        <v>11.5</v>
      </c>
      <c r="E1169" s="148"/>
      <c r="F1169" s="148" t="s">
        <v>27628</v>
      </c>
      <c r="G1169" s="323">
        <f>D1167+D1168+D1169</f>
        <v>40.700000000000003</v>
      </c>
      <c r="H1169" s="148"/>
      <c r="I1169" s="148"/>
      <c r="J1169" s="148"/>
      <c r="K1169" s="148" t="s">
        <v>95</v>
      </c>
      <c r="L1169" s="323">
        <f>G1169</f>
        <v>40.700000000000003</v>
      </c>
      <c r="M1169" s="148"/>
      <c r="N1169" s="148"/>
      <c r="O1169" s="148"/>
      <c r="P1169" s="148"/>
    </row>
    <row r="1170" spans="1:16" ht="14.25">
      <c r="A1170" s="148"/>
      <c r="B1170" s="148"/>
      <c r="C1170" s="326"/>
      <c r="D1170" s="148"/>
      <c r="E1170" s="148"/>
      <c r="F1170" s="148"/>
      <c r="G1170" s="148"/>
      <c r="H1170" s="148"/>
      <c r="I1170" s="148"/>
      <c r="J1170" s="148"/>
      <c r="K1170" s="148"/>
      <c r="L1170" s="148"/>
      <c r="M1170" s="148"/>
      <c r="N1170" s="148"/>
      <c r="O1170" s="148"/>
      <c r="P1170" s="148"/>
    </row>
    <row r="1171" spans="1:16" ht="14.25">
      <c r="A1171" s="178" t="s">
        <v>28466</v>
      </c>
      <c r="B1171" s="207" t="s">
        <v>26275</v>
      </c>
      <c r="C1171" s="589" t="s">
        <v>27522</v>
      </c>
      <c r="D1171" s="589"/>
      <c r="E1171" s="589"/>
      <c r="F1171" s="589"/>
      <c r="G1171" s="589"/>
      <c r="H1171" s="589"/>
      <c r="I1171" s="589"/>
      <c r="J1171" s="589"/>
      <c r="K1171" s="589"/>
      <c r="L1171" s="589"/>
      <c r="M1171" s="589"/>
      <c r="N1171" s="589"/>
      <c r="O1171" s="148" t="s">
        <v>15</v>
      </c>
      <c r="P1171" s="323">
        <f>L1174</f>
        <v>47.52</v>
      </c>
    </row>
    <row r="1172" spans="1:16" ht="14.25">
      <c r="A1172" s="148"/>
      <c r="B1172" s="148"/>
      <c r="C1172" s="326"/>
      <c r="D1172" s="148"/>
      <c r="E1172" s="148"/>
      <c r="F1172" s="148"/>
      <c r="G1172" s="148"/>
      <c r="H1172" s="148"/>
      <c r="I1172" s="148"/>
      <c r="J1172" s="148"/>
      <c r="K1172" s="148"/>
      <c r="L1172" s="148"/>
      <c r="M1172" s="148"/>
      <c r="N1172" s="148"/>
      <c r="O1172" s="148"/>
      <c r="P1172" s="148"/>
    </row>
    <row r="1173" spans="1:16" ht="14.25">
      <c r="A1173" s="148"/>
      <c r="B1173" s="148"/>
      <c r="C1173" s="326"/>
      <c r="D1173" s="323">
        <f>(1.85+1.85+1.5+1.5)*3</f>
        <v>20.100000000000001</v>
      </c>
      <c r="E1173" s="148"/>
      <c r="F1173" s="148" t="s">
        <v>27691</v>
      </c>
      <c r="G1173" s="148"/>
      <c r="H1173" s="148"/>
      <c r="I1173" s="148"/>
      <c r="J1173" s="148"/>
      <c r="K1173" s="148"/>
      <c r="L1173" s="148"/>
      <c r="M1173" s="148"/>
      <c r="N1173" s="148"/>
      <c r="O1173" s="148"/>
      <c r="P1173" s="148"/>
    </row>
    <row r="1174" spans="1:16" ht="14.25">
      <c r="A1174" s="148"/>
      <c r="B1174" s="148"/>
      <c r="C1174" s="326"/>
      <c r="D1174" s="323">
        <f>(2+2+1.85+1.85)*3</f>
        <v>23.099999999999998</v>
      </c>
      <c r="E1174" s="148"/>
      <c r="F1174" s="148" t="s">
        <v>27626</v>
      </c>
      <c r="G1174" s="323">
        <f>D1173+D1174</f>
        <v>43.2</v>
      </c>
      <c r="H1174" s="148">
        <v>4.32</v>
      </c>
      <c r="I1174" s="148" t="s">
        <v>27627</v>
      </c>
      <c r="J1174" s="148"/>
      <c r="K1174" s="148" t="s">
        <v>95</v>
      </c>
      <c r="L1174" s="323">
        <f>G1174+H1174</f>
        <v>47.52</v>
      </c>
      <c r="M1174" s="148"/>
      <c r="N1174" s="148"/>
      <c r="O1174" s="148"/>
      <c r="P1174" s="148"/>
    </row>
    <row r="1175" spans="1:16" ht="14.25">
      <c r="A1175" s="148"/>
      <c r="B1175" s="148"/>
      <c r="C1175" s="326"/>
      <c r="D1175" s="148"/>
      <c r="E1175" s="148"/>
      <c r="F1175" s="148"/>
      <c r="G1175" s="148"/>
      <c r="H1175" s="148"/>
      <c r="I1175" s="148"/>
      <c r="J1175" s="148"/>
      <c r="K1175" s="148"/>
      <c r="L1175" s="148"/>
      <c r="M1175" s="148"/>
      <c r="N1175" s="148"/>
      <c r="O1175" s="148"/>
      <c r="P1175" s="148"/>
    </row>
    <row r="1176" spans="1:16" ht="14.25">
      <c r="A1176" s="178" t="s">
        <v>28467</v>
      </c>
      <c r="B1176" s="207" t="s">
        <v>27868</v>
      </c>
      <c r="C1176" s="589" t="s">
        <v>27870</v>
      </c>
      <c r="D1176" s="589"/>
      <c r="E1176" s="589"/>
      <c r="F1176" s="589"/>
      <c r="G1176" s="589"/>
      <c r="H1176" s="589"/>
      <c r="I1176" s="589"/>
      <c r="J1176" s="589"/>
      <c r="K1176" s="589"/>
      <c r="L1176" s="589"/>
      <c r="M1176" s="589"/>
      <c r="N1176" s="589"/>
      <c r="O1176" s="148" t="s">
        <v>15</v>
      </c>
      <c r="P1176" s="323">
        <f>L1178</f>
        <v>94.78</v>
      </c>
    </row>
    <row r="1177" spans="1:16" ht="14.25">
      <c r="A1177" s="148"/>
      <c r="B1177" s="148"/>
      <c r="C1177" s="326"/>
      <c r="D1177" s="148"/>
      <c r="E1177" s="148"/>
      <c r="F1177" s="148"/>
      <c r="G1177" s="148"/>
      <c r="H1177" s="148"/>
      <c r="I1177" s="148"/>
      <c r="J1177" s="148"/>
      <c r="K1177" s="148"/>
      <c r="L1177" s="148"/>
      <c r="M1177" s="148"/>
      <c r="N1177" s="148"/>
      <c r="O1177" s="148"/>
      <c r="P1177" s="148"/>
    </row>
    <row r="1178" spans="1:16" ht="14.25">
      <c r="A1178" s="148"/>
      <c r="B1178" s="148"/>
      <c r="C1178" s="326"/>
      <c r="D1178" s="323">
        <f>P1149+P1171</f>
        <v>94.78</v>
      </c>
      <c r="E1178" s="148"/>
      <c r="F1178" s="148" t="s">
        <v>28202</v>
      </c>
      <c r="G1178" s="148"/>
      <c r="H1178" s="148"/>
      <c r="I1178" s="148"/>
      <c r="J1178" s="148"/>
      <c r="K1178" s="148" t="s">
        <v>95</v>
      </c>
      <c r="L1178" s="323">
        <f>D1178</f>
        <v>94.78</v>
      </c>
      <c r="M1178" s="148"/>
      <c r="N1178" s="148"/>
      <c r="O1178" s="148"/>
      <c r="P1178" s="148"/>
    </row>
    <row r="1179" spans="1:16" ht="14.25">
      <c r="A1179" s="148"/>
      <c r="B1179" s="148"/>
      <c r="C1179" s="326"/>
      <c r="D1179" s="323"/>
      <c r="E1179" s="148"/>
      <c r="F1179" s="148"/>
      <c r="G1179" s="148"/>
      <c r="H1179" s="148"/>
      <c r="I1179" s="148"/>
      <c r="J1179" s="148"/>
      <c r="K1179" s="148"/>
      <c r="L1179" s="323"/>
      <c r="M1179" s="148"/>
      <c r="N1179" s="148"/>
      <c r="O1179" s="148"/>
      <c r="P1179" s="148"/>
    </row>
    <row r="1180" spans="1:16" ht="14.25" customHeight="1">
      <c r="A1180" s="148" t="s">
        <v>28468</v>
      </c>
      <c r="B1180" s="107" t="s">
        <v>27911</v>
      </c>
      <c r="C1180" s="591" t="s">
        <v>27912</v>
      </c>
      <c r="D1180" s="591" t="s">
        <v>148</v>
      </c>
      <c r="E1180" s="591"/>
      <c r="F1180" s="591"/>
      <c r="G1180" s="591"/>
      <c r="H1180" s="591"/>
      <c r="I1180" s="591"/>
      <c r="J1180" s="591"/>
      <c r="K1180" s="591"/>
      <c r="L1180" s="591"/>
      <c r="M1180" s="591"/>
      <c r="N1180" s="591"/>
      <c r="O1180" s="148" t="s">
        <v>148</v>
      </c>
      <c r="P1180" s="323">
        <f>L1182</f>
        <v>1</v>
      </c>
    </row>
    <row r="1181" spans="1:16" ht="14.25">
      <c r="A1181" s="148"/>
      <c r="B1181" s="148"/>
      <c r="C1181" s="326"/>
      <c r="D1181" s="148"/>
      <c r="E1181" s="323"/>
      <c r="F1181" s="148"/>
      <c r="G1181" s="326"/>
      <c r="H1181" s="326"/>
      <c r="I1181" s="326"/>
      <c r="J1181" s="323"/>
      <c r="K1181" s="148"/>
      <c r="L1181" s="148"/>
      <c r="M1181" s="148"/>
      <c r="N1181" s="148"/>
      <c r="O1181" s="148"/>
      <c r="P1181" s="323"/>
    </row>
    <row r="1182" spans="1:16" ht="14.25">
      <c r="A1182" s="148"/>
      <c r="B1182" s="148"/>
      <c r="C1182" s="326"/>
      <c r="D1182" s="326" t="s">
        <v>27886</v>
      </c>
      <c r="E1182" s="323"/>
      <c r="F1182" s="148"/>
      <c r="G1182" s="326"/>
      <c r="H1182" s="326"/>
      <c r="I1182" s="326"/>
      <c r="J1182" s="323"/>
      <c r="K1182" s="148" t="s">
        <v>95</v>
      </c>
      <c r="L1182" s="323">
        <v>1</v>
      </c>
      <c r="M1182" s="148"/>
      <c r="N1182" s="148"/>
      <c r="O1182" s="148"/>
      <c r="P1182" s="323"/>
    </row>
    <row r="1183" spans="1:16" ht="14.25">
      <c r="A1183" s="148"/>
      <c r="B1183" s="148"/>
      <c r="C1183" s="326"/>
      <c r="D1183" s="148"/>
      <c r="E1183" s="323"/>
      <c r="F1183" s="148"/>
      <c r="G1183" s="326"/>
      <c r="H1183" s="326"/>
      <c r="I1183" s="326"/>
      <c r="J1183" s="323"/>
      <c r="K1183" s="148"/>
      <c r="L1183" s="148"/>
      <c r="M1183" s="148"/>
      <c r="N1183" s="148"/>
      <c r="O1183" s="148"/>
      <c r="P1183" s="323"/>
    </row>
    <row r="1184" spans="1:16" ht="14.25" customHeight="1">
      <c r="A1184" s="148" t="s">
        <v>28469</v>
      </c>
      <c r="B1184" s="107" t="s">
        <v>27887</v>
      </c>
      <c r="C1184" s="591" t="s">
        <v>27888</v>
      </c>
      <c r="D1184" s="591" t="s">
        <v>148</v>
      </c>
      <c r="E1184" s="591"/>
      <c r="F1184" s="591"/>
      <c r="G1184" s="591"/>
      <c r="H1184" s="591"/>
      <c r="I1184" s="591"/>
      <c r="J1184" s="591"/>
      <c r="K1184" s="591"/>
      <c r="L1184" s="591"/>
      <c r="M1184" s="591"/>
      <c r="N1184" s="591"/>
      <c r="O1184" s="148" t="s">
        <v>148</v>
      </c>
      <c r="P1184" s="323">
        <f>L1186</f>
        <v>1</v>
      </c>
    </row>
    <row r="1185" spans="1:16" ht="14.25">
      <c r="A1185" s="148"/>
      <c r="B1185" s="148"/>
      <c r="C1185" s="326"/>
      <c r="D1185" s="148"/>
      <c r="E1185" s="323"/>
      <c r="F1185" s="148"/>
      <c r="G1185" s="326"/>
      <c r="H1185" s="326"/>
      <c r="I1185" s="326"/>
      <c r="J1185" s="323"/>
      <c r="K1185" s="148"/>
      <c r="L1185" s="148"/>
      <c r="M1185" s="148"/>
      <c r="N1185" s="148"/>
      <c r="O1185" s="148"/>
      <c r="P1185" s="323"/>
    </row>
    <row r="1186" spans="1:16" ht="14.25">
      <c r="A1186" s="148"/>
      <c r="B1186" s="148"/>
      <c r="C1186" s="326"/>
      <c r="D1186" s="326" t="s">
        <v>27889</v>
      </c>
      <c r="E1186" s="323"/>
      <c r="F1186" s="148"/>
      <c r="G1186" s="326"/>
      <c r="H1186" s="326"/>
      <c r="I1186" s="326"/>
      <c r="J1186" s="323"/>
      <c r="K1186" s="148" t="s">
        <v>95</v>
      </c>
      <c r="L1186" s="323">
        <v>1</v>
      </c>
      <c r="M1186" s="148"/>
      <c r="N1186" s="148"/>
      <c r="O1186" s="148"/>
      <c r="P1186" s="323"/>
    </row>
    <row r="1187" spans="1:16" ht="14.25">
      <c r="A1187" s="148"/>
      <c r="B1187" s="148"/>
      <c r="C1187" s="326"/>
      <c r="D1187" s="148"/>
      <c r="E1187" s="323"/>
      <c r="F1187" s="148"/>
      <c r="G1187" s="326"/>
      <c r="H1187" s="326"/>
      <c r="I1187" s="326"/>
      <c r="J1187" s="323"/>
      <c r="K1187" s="148"/>
      <c r="L1187" s="148"/>
      <c r="M1187" s="148"/>
      <c r="N1187" s="148"/>
      <c r="O1187" s="148"/>
      <c r="P1187" s="323"/>
    </row>
    <row r="1188" spans="1:16" ht="14.25" customHeight="1">
      <c r="A1188" s="148" t="s">
        <v>28470</v>
      </c>
      <c r="B1188" s="107" t="s">
        <v>27890</v>
      </c>
      <c r="C1188" s="591" t="s">
        <v>27891</v>
      </c>
      <c r="D1188" s="591" t="s">
        <v>148</v>
      </c>
      <c r="E1188" s="591"/>
      <c r="F1188" s="591"/>
      <c r="G1188" s="591"/>
      <c r="H1188" s="591"/>
      <c r="I1188" s="591"/>
      <c r="J1188" s="591"/>
      <c r="K1188" s="591"/>
      <c r="L1188" s="591"/>
      <c r="M1188" s="591"/>
      <c r="N1188" s="591"/>
      <c r="O1188" s="148" t="s">
        <v>148</v>
      </c>
      <c r="P1188" s="323">
        <f>L1194</f>
        <v>3</v>
      </c>
    </row>
    <row r="1189" spans="1:16" ht="14.25">
      <c r="A1189" s="148"/>
      <c r="B1189" s="148"/>
      <c r="C1189" s="326"/>
      <c r="D1189" s="148"/>
      <c r="E1189" s="323"/>
      <c r="F1189" s="148"/>
      <c r="G1189" s="326"/>
      <c r="H1189" s="326"/>
      <c r="I1189" s="326"/>
      <c r="J1189" s="323"/>
      <c r="K1189" s="148"/>
      <c r="L1189" s="148"/>
      <c r="M1189" s="148"/>
      <c r="N1189" s="148"/>
      <c r="O1189" s="148"/>
      <c r="P1189" s="148"/>
    </row>
    <row r="1190" spans="1:16" ht="14.25">
      <c r="A1190" s="148"/>
      <c r="B1190" s="148"/>
      <c r="C1190" s="326"/>
      <c r="D1190" s="326" t="s">
        <v>27892</v>
      </c>
      <c r="E1190" s="323"/>
      <c r="F1190" s="148"/>
      <c r="G1190" s="326"/>
      <c r="H1190" s="326"/>
      <c r="I1190" s="326"/>
      <c r="J1190" s="323"/>
      <c r="K1190" s="148" t="s">
        <v>95</v>
      </c>
      <c r="L1190" s="148">
        <v>1</v>
      </c>
      <c r="M1190" s="148"/>
      <c r="N1190" s="148"/>
      <c r="O1190" s="148"/>
      <c r="P1190" s="148"/>
    </row>
    <row r="1191" spans="1:16" ht="14.25">
      <c r="A1191" s="148"/>
      <c r="B1191" s="148"/>
      <c r="C1191" s="326"/>
      <c r="D1191" s="326" t="s">
        <v>27893</v>
      </c>
      <c r="E1191" s="323"/>
      <c r="F1191" s="148"/>
      <c r="G1191" s="326"/>
      <c r="H1191" s="326"/>
      <c r="I1191" s="326"/>
      <c r="J1191" s="323"/>
      <c r="K1191" s="148" t="s">
        <v>95</v>
      </c>
      <c r="L1191" s="148">
        <v>1</v>
      </c>
      <c r="M1191" s="148"/>
      <c r="N1191" s="148"/>
      <c r="O1191" s="148"/>
      <c r="P1191" s="148"/>
    </row>
    <row r="1192" spans="1:16" ht="14.25">
      <c r="A1192" s="148"/>
      <c r="B1192" s="148"/>
      <c r="C1192" s="326"/>
      <c r="D1192" s="326" t="s">
        <v>27894</v>
      </c>
      <c r="E1192" s="323"/>
      <c r="F1192" s="148"/>
      <c r="G1192" s="326"/>
      <c r="H1192" s="326"/>
      <c r="I1192" s="326"/>
      <c r="J1192" s="323"/>
      <c r="K1192" s="148" t="s">
        <v>95</v>
      </c>
      <c r="L1192" s="148">
        <v>1</v>
      </c>
      <c r="M1192" s="148"/>
      <c r="N1192" s="148"/>
      <c r="O1192" s="148"/>
      <c r="P1192" s="148"/>
    </row>
    <row r="1193" spans="1:16" ht="14.25">
      <c r="A1193" s="148"/>
      <c r="B1193" s="148"/>
      <c r="C1193" s="326"/>
      <c r="D1193" s="326"/>
      <c r="E1193" s="323"/>
      <c r="F1193" s="148"/>
      <c r="G1193" s="326"/>
      <c r="H1193" s="326"/>
      <c r="I1193" s="326"/>
      <c r="J1193" s="323"/>
      <c r="K1193" s="148"/>
      <c r="L1193" s="351"/>
      <c r="M1193" s="148"/>
      <c r="N1193" s="148"/>
      <c r="O1193" s="148"/>
      <c r="P1193" s="148"/>
    </row>
    <row r="1194" spans="1:16" ht="14.25">
      <c r="A1194" s="148"/>
      <c r="B1194" s="148"/>
      <c r="C1194" s="326"/>
      <c r="D1194" s="326"/>
      <c r="E1194" s="323"/>
      <c r="F1194" s="148"/>
      <c r="G1194" s="326"/>
      <c r="H1194" s="326"/>
      <c r="I1194" s="326"/>
      <c r="J1194" s="323"/>
      <c r="K1194" s="148"/>
      <c r="L1194" s="323">
        <f>SUM(L1190:L1193)</f>
        <v>3</v>
      </c>
      <c r="M1194" s="148"/>
      <c r="N1194" s="148"/>
      <c r="O1194" s="148"/>
      <c r="P1194" s="148"/>
    </row>
    <row r="1195" spans="1:16" ht="14.25">
      <c r="A1195" s="148" t="s">
        <v>28471</v>
      </c>
      <c r="B1195" s="107" t="s">
        <v>13708</v>
      </c>
      <c r="C1195" s="326" t="s">
        <v>27895</v>
      </c>
      <c r="D1195" s="326"/>
      <c r="E1195" s="323"/>
      <c r="F1195" s="148"/>
      <c r="G1195" s="326"/>
      <c r="H1195" s="326"/>
      <c r="I1195" s="326"/>
      <c r="J1195" s="323"/>
      <c r="K1195" s="148"/>
      <c r="L1195" s="148"/>
      <c r="M1195" s="148"/>
      <c r="N1195" s="148"/>
      <c r="O1195" s="148" t="s">
        <v>148</v>
      </c>
      <c r="P1195" s="323">
        <f>L1199</f>
        <v>4</v>
      </c>
    </row>
    <row r="1196" spans="1:16" ht="14.25">
      <c r="A1196" s="148"/>
      <c r="B1196" s="148"/>
      <c r="C1196" s="326"/>
      <c r="D1196" s="326"/>
      <c r="E1196" s="323"/>
      <c r="F1196" s="148"/>
      <c r="G1196" s="326"/>
      <c r="H1196" s="326"/>
      <c r="I1196" s="326"/>
      <c r="J1196" s="323"/>
      <c r="K1196" s="148"/>
      <c r="L1196" s="148"/>
      <c r="M1196" s="148"/>
      <c r="N1196" s="148"/>
      <c r="O1196" s="148"/>
      <c r="P1196" s="148"/>
    </row>
    <row r="1197" spans="1:16" ht="14.25">
      <c r="A1197" s="148"/>
      <c r="B1197" s="148"/>
      <c r="C1197" s="326"/>
      <c r="D1197" s="326" t="s">
        <v>27896</v>
      </c>
      <c r="E1197" s="323"/>
      <c r="F1197" s="148"/>
      <c r="G1197" s="326"/>
      <c r="H1197" s="326"/>
      <c r="I1197" s="326"/>
      <c r="J1197" s="323"/>
      <c r="K1197" s="148" t="s">
        <v>95</v>
      </c>
      <c r="L1197" s="148">
        <v>2</v>
      </c>
      <c r="M1197" s="148"/>
      <c r="N1197" s="148"/>
      <c r="O1197" s="148"/>
      <c r="P1197" s="148"/>
    </row>
    <row r="1198" spans="1:16" ht="14.25">
      <c r="A1198" s="148"/>
      <c r="B1198" s="148"/>
      <c r="C1198" s="326"/>
      <c r="D1198" s="326" t="s">
        <v>28260</v>
      </c>
      <c r="E1198" s="323"/>
      <c r="F1198" s="148"/>
      <c r="G1198" s="326"/>
      <c r="H1198" s="326"/>
      <c r="I1198" s="326"/>
      <c r="J1198" s="323"/>
      <c r="K1198" s="148"/>
      <c r="L1198" s="351">
        <v>2</v>
      </c>
      <c r="M1198" s="148"/>
      <c r="N1198" s="148"/>
      <c r="O1198" s="148"/>
      <c r="P1198" s="148"/>
    </row>
    <row r="1199" spans="1:16" ht="14.25">
      <c r="A1199" s="148"/>
      <c r="B1199" s="148"/>
      <c r="C1199" s="326"/>
      <c r="D1199" s="326"/>
      <c r="E1199" s="323"/>
      <c r="F1199" s="148"/>
      <c r="G1199" s="326"/>
      <c r="H1199" s="326"/>
      <c r="I1199" s="326"/>
      <c r="J1199" s="323"/>
      <c r="K1199" s="148"/>
      <c r="L1199" s="323">
        <f>SUM(L1197:L1198)</f>
        <v>4</v>
      </c>
      <c r="M1199" s="148"/>
      <c r="N1199" s="148"/>
      <c r="O1199" s="148"/>
      <c r="P1199" s="148"/>
    </row>
    <row r="1200" spans="1:16" ht="14.25">
      <c r="A1200" s="148"/>
      <c r="B1200" s="148"/>
      <c r="C1200" s="326"/>
      <c r="D1200" s="326"/>
      <c r="E1200" s="323"/>
      <c r="F1200" s="148"/>
      <c r="G1200" s="326"/>
      <c r="H1200" s="326"/>
      <c r="I1200" s="326"/>
      <c r="J1200" s="323"/>
      <c r="K1200" s="148"/>
      <c r="L1200" s="148"/>
      <c r="M1200" s="148"/>
      <c r="N1200" s="148"/>
      <c r="O1200" s="148"/>
      <c r="P1200" s="148"/>
    </row>
    <row r="1201" spans="1:16" ht="14.25" customHeight="1">
      <c r="A1201" s="148" t="s">
        <v>28472</v>
      </c>
      <c r="B1201" s="107" t="s">
        <v>27897</v>
      </c>
      <c r="C1201" s="591" t="s">
        <v>27898</v>
      </c>
      <c r="D1201" s="591"/>
      <c r="E1201" s="591"/>
      <c r="F1201" s="591"/>
      <c r="G1201" s="591"/>
      <c r="H1201" s="591"/>
      <c r="I1201" s="591"/>
      <c r="J1201" s="591"/>
      <c r="K1201" s="148"/>
      <c r="L1201" s="148"/>
      <c r="M1201" s="148"/>
      <c r="N1201" s="148"/>
      <c r="O1201" s="148" t="s">
        <v>148</v>
      </c>
      <c r="P1201" s="323">
        <f>L1203</f>
        <v>7</v>
      </c>
    </row>
    <row r="1202" spans="1:16" ht="14.25">
      <c r="A1202" s="148"/>
      <c r="B1202" s="148"/>
      <c r="C1202" s="326"/>
      <c r="D1202" s="326"/>
      <c r="E1202" s="323"/>
      <c r="F1202" s="148"/>
      <c r="G1202" s="326"/>
      <c r="H1202" s="326"/>
      <c r="I1202" s="326"/>
      <c r="J1202" s="323"/>
      <c r="K1202" s="148"/>
      <c r="L1202" s="148"/>
      <c r="M1202" s="148"/>
      <c r="N1202" s="148"/>
      <c r="O1202" s="148"/>
      <c r="P1202" s="148"/>
    </row>
    <row r="1203" spans="1:16" ht="14.25">
      <c r="A1203" s="148"/>
      <c r="B1203" s="148"/>
      <c r="C1203" s="326"/>
      <c r="D1203" s="326" t="s">
        <v>27899</v>
      </c>
      <c r="E1203" s="323"/>
      <c r="F1203" s="148"/>
      <c r="G1203" s="326"/>
      <c r="H1203" s="326"/>
      <c r="I1203" s="326"/>
      <c r="J1203" s="323"/>
      <c r="K1203" s="148" t="s">
        <v>95</v>
      </c>
      <c r="L1203" s="323">
        <v>7</v>
      </c>
      <c r="M1203" s="148"/>
      <c r="N1203" s="148"/>
      <c r="O1203" s="148"/>
      <c r="P1203" s="148"/>
    </row>
    <row r="1204" spans="1:16" ht="14.25">
      <c r="A1204" s="148"/>
      <c r="B1204" s="148"/>
      <c r="C1204" s="326"/>
      <c r="D1204" s="326"/>
      <c r="E1204" s="323"/>
      <c r="F1204" s="148"/>
      <c r="G1204" s="326"/>
      <c r="H1204" s="326"/>
      <c r="I1204" s="326"/>
      <c r="J1204" s="323"/>
      <c r="K1204" s="148"/>
      <c r="L1204" s="148"/>
      <c r="M1204" s="148"/>
      <c r="N1204" s="148"/>
      <c r="O1204" s="148"/>
      <c r="P1204" s="148"/>
    </row>
    <row r="1205" spans="1:16" ht="14.25" customHeight="1">
      <c r="A1205" s="148" t="s">
        <v>28473</v>
      </c>
      <c r="B1205" s="107" t="s">
        <v>14286</v>
      </c>
      <c r="C1205" s="591" t="s">
        <v>27900</v>
      </c>
      <c r="D1205" s="591" t="s">
        <v>148</v>
      </c>
      <c r="E1205" s="591"/>
      <c r="F1205" s="591"/>
      <c r="G1205" s="591"/>
      <c r="H1205" s="591"/>
      <c r="I1205" s="591"/>
      <c r="J1205" s="591"/>
      <c r="K1205" s="148"/>
      <c r="L1205" s="148"/>
      <c r="M1205" s="148"/>
      <c r="N1205" s="148"/>
      <c r="O1205" s="148" t="s">
        <v>148</v>
      </c>
      <c r="P1205" s="323">
        <f>L1207</f>
        <v>17</v>
      </c>
    </row>
    <row r="1206" spans="1:16" ht="14.25">
      <c r="A1206" s="148"/>
      <c r="B1206" s="148"/>
      <c r="C1206" s="326"/>
      <c r="D1206" s="326"/>
      <c r="E1206" s="323"/>
      <c r="F1206" s="148"/>
      <c r="G1206" s="326"/>
      <c r="H1206" s="326"/>
      <c r="I1206" s="326"/>
      <c r="J1206" s="323"/>
      <c r="K1206" s="148"/>
      <c r="L1206" s="148"/>
      <c r="M1206" s="148"/>
      <c r="N1206" s="148"/>
      <c r="O1206" s="148"/>
      <c r="P1206" s="148"/>
    </row>
    <row r="1207" spans="1:16" ht="14.25">
      <c r="A1207" s="148"/>
      <c r="B1207" s="148"/>
      <c r="C1207" s="326"/>
      <c r="D1207" s="326" t="s">
        <v>27901</v>
      </c>
      <c r="E1207" s="323"/>
      <c r="F1207" s="148"/>
      <c r="G1207" s="326"/>
      <c r="H1207" s="326"/>
      <c r="I1207" s="326"/>
      <c r="J1207" s="323"/>
      <c r="K1207" s="148" t="s">
        <v>95</v>
      </c>
      <c r="L1207" s="323">
        <v>17</v>
      </c>
      <c r="M1207" s="148"/>
      <c r="N1207" s="148"/>
      <c r="O1207" s="148"/>
      <c r="P1207" s="148"/>
    </row>
    <row r="1208" spans="1:16" ht="14.25">
      <c r="A1208" s="148"/>
      <c r="B1208" s="148"/>
      <c r="C1208" s="326"/>
      <c r="D1208" s="326"/>
      <c r="E1208" s="323"/>
      <c r="F1208" s="148"/>
      <c r="G1208" s="326"/>
      <c r="H1208" s="326"/>
      <c r="I1208" s="326"/>
      <c r="J1208" s="323"/>
      <c r="K1208" s="148"/>
      <c r="L1208" s="148"/>
      <c r="M1208" s="148"/>
      <c r="N1208" s="148"/>
      <c r="O1208" s="148"/>
      <c r="P1208" s="148"/>
    </row>
    <row r="1209" spans="1:16" ht="14.25" customHeight="1">
      <c r="A1209" s="148" t="s">
        <v>28474</v>
      </c>
      <c r="B1209" s="107" t="s">
        <v>27902</v>
      </c>
      <c r="C1209" s="591" t="s">
        <v>27903</v>
      </c>
      <c r="D1209" s="591" t="s">
        <v>148</v>
      </c>
      <c r="E1209" s="591"/>
      <c r="F1209" s="591"/>
      <c r="G1209" s="591"/>
      <c r="H1209" s="591"/>
      <c r="I1209" s="591"/>
      <c r="J1209" s="591"/>
      <c r="K1209" s="148"/>
      <c r="L1209" s="148"/>
      <c r="M1209" s="148"/>
      <c r="N1209" s="148"/>
      <c r="O1209" s="148" t="s">
        <v>148</v>
      </c>
      <c r="P1209" s="323">
        <f>L1211</f>
        <v>5</v>
      </c>
    </row>
    <row r="1210" spans="1:16" ht="14.25">
      <c r="A1210" s="148"/>
      <c r="B1210" s="148"/>
      <c r="C1210" s="326"/>
      <c r="D1210" s="326"/>
      <c r="E1210" s="323"/>
      <c r="F1210" s="148"/>
      <c r="G1210" s="326"/>
      <c r="H1210" s="326"/>
      <c r="I1210" s="326"/>
      <c r="J1210" s="323"/>
      <c r="K1210" s="148"/>
      <c r="L1210" s="148"/>
      <c r="M1210" s="148"/>
      <c r="N1210" s="148"/>
      <c r="O1210" s="148"/>
      <c r="P1210" s="148"/>
    </row>
    <row r="1211" spans="1:16" ht="14.25">
      <c r="A1211" s="148"/>
      <c r="B1211" s="148"/>
      <c r="C1211" s="326"/>
      <c r="D1211" s="326" t="s">
        <v>27904</v>
      </c>
      <c r="E1211" s="323"/>
      <c r="F1211" s="148"/>
      <c r="G1211" s="326"/>
      <c r="H1211" s="326"/>
      <c r="I1211" s="326"/>
      <c r="J1211" s="323"/>
      <c r="K1211" s="148" t="s">
        <v>95</v>
      </c>
      <c r="L1211" s="323">
        <v>5</v>
      </c>
      <c r="M1211" s="148"/>
      <c r="N1211" s="148"/>
      <c r="O1211" s="148"/>
      <c r="P1211" s="148"/>
    </row>
    <row r="1212" spans="1:16" ht="14.25">
      <c r="A1212" s="148"/>
      <c r="B1212" s="148"/>
      <c r="C1212" s="326"/>
      <c r="D1212" s="326"/>
      <c r="E1212" s="323"/>
      <c r="F1212" s="148"/>
      <c r="G1212" s="326"/>
      <c r="H1212" s="326"/>
      <c r="I1212" s="326"/>
      <c r="J1212" s="323"/>
      <c r="K1212" s="148"/>
      <c r="L1212" s="148"/>
      <c r="M1212" s="148"/>
      <c r="N1212" s="148"/>
      <c r="O1212" s="148"/>
      <c r="P1212" s="148"/>
    </row>
    <row r="1213" spans="1:16" ht="14.25" customHeight="1">
      <c r="A1213" s="148" t="s">
        <v>28475</v>
      </c>
      <c r="B1213" s="107" t="s">
        <v>27905</v>
      </c>
      <c r="C1213" s="591" t="s">
        <v>27906</v>
      </c>
      <c r="D1213" s="591" t="s">
        <v>148</v>
      </c>
      <c r="E1213" s="591"/>
      <c r="F1213" s="591"/>
      <c r="G1213" s="591"/>
      <c r="H1213" s="591"/>
      <c r="I1213" s="591"/>
      <c r="J1213" s="591"/>
      <c r="K1213" s="148"/>
      <c r="L1213" s="148"/>
      <c r="M1213" s="148"/>
      <c r="N1213" s="148"/>
      <c r="O1213" s="148" t="s">
        <v>148</v>
      </c>
      <c r="P1213" s="323">
        <f>L1215</f>
        <v>15</v>
      </c>
    </row>
    <row r="1214" spans="1:16" ht="14.25">
      <c r="A1214" s="148"/>
      <c r="B1214" s="148"/>
      <c r="C1214" s="326"/>
      <c r="D1214" s="326"/>
      <c r="E1214" s="323"/>
      <c r="F1214" s="148"/>
      <c r="G1214" s="326"/>
      <c r="H1214" s="326"/>
      <c r="I1214" s="326"/>
      <c r="J1214" s="323"/>
      <c r="K1214" s="148"/>
      <c r="L1214" s="148"/>
      <c r="M1214" s="148"/>
      <c r="N1214" s="148"/>
      <c r="O1214" s="148"/>
      <c r="P1214" s="148"/>
    </row>
    <row r="1215" spans="1:16" ht="14.25">
      <c r="A1215" s="148"/>
      <c r="B1215" s="148"/>
      <c r="C1215" s="326"/>
      <c r="D1215" s="326" t="s">
        <v>27907</v>
      </c>
      <c r="E1215" s="323"/>
      <c r="F1215" s="148"/>
      <c r="G1215" s="326"/>
      <c r="H1215" s="326"/>
      <c r="I1215" s="326"/>
      <c r="J1215" s="323"/>
      <c r="K1215" s="148" t="s">
        <v>95</v>
      </c>
      <c r="L1215" s="323">
        <v>15</v>
      </c>
      <c r="M1215" s="148"/>
      <c r="N1215" s="148"/>
      <c r="O1215" s="148"/>
      <c r="P1215" s="148"/>
    </row>
    <row r="1216" spans="1:16" ht="14.25">
      <c r="A1216" s="148"/>
      <c r="B1216" s="148"/>
      <c r="C1216" s="326"/>
      <c r="D1216" s="326"/>
      <c r="E1216" s="323"/>
      <c r="F1216" s="148"/>
      <c r="G1216" s="326"/>
      <c r="H1216" s="326"/>
      <c r="I1216" s="326"/>
      <c r="J1216" s="323"/>
      <c r="K1216" s="148"/>
      <c r="L1216" s="148"/>
      <c r="M1216" s="148"/>
      <c r="N1216" s="148"/>
      <c r="O1216" s="148"/>
      <c r="P1216" s="148"/>
    </row>
    <row r="1217" spans="1:16" ht="14.25" customHeight="1">
      <c r="A1217" s="148" t="s">
        <v>28476</v>
      </c>
      <c r="B1217" s="107" t="s">
        <v>27908</v>
      </c>
      <c r="C1217" s="591" t="s">
        <v>27909</v>
      </c>
      <c r="D1217" s="591" t="s">
        <v>148</v>
      </c>
      <c r="E1217" s="591"/>
      <c r="F1217" s="591"/>
      <c r="G1217" s="591"/>
      <c r="H1217" s="591"/>
      <c r="I1217" s="591"/>
      <c r="J1217" s="591"/>
      <c r="K1217" s="148"/>
      <c r="L1217" s="148"/>
      <c r="M1217" s="148"/>
      <c r="N1217" s="148"/>
      <c r="O1217" s="148" t="s">
        <v>148</v>
      </c>
      <c r="P1217" s="323">
        <f>L1219</f>
        <v>2</v>
      </c>
    </row>
    <row r="1218" spans="1:16" ht="14.25">
      <c r="A1218" s="148"/>
      <c r="B1218" s="148"/>
      <c r="C1218" s="326"/>
      <c r="D1218" s="326"/>
      <c r="E1218" s="323"/>
      <c r="F1218" s="148"/>
      <c r="G1218" s="326"/>
      <c r="H1218" s="326"/>
      <c r="I1218" s="326"/>
      <c r="J1218" s="323"/>
      <c r="K1218" s="148"/>
      <c r="L1218" s="148"/>
      <c r="M1218" s="148"/>
      <c r="N1218" s="148"/>
      <c r="O1218" s="148"/>
      <c r="P1218" s="148"/>
    </row>
    <row r="1219" spans="1:16" ht="14.25">
      <c r="A1219" s="148"/>
      <c r="B1219" s="148"/>
      <c r="C1219" s="326"/>
      <c r="D1219" s="326" t="s">
        <v>27910</v>
      </c>
      <c r="E1219" s="323"/>
      <c r="F1219" s="148"/>
      <c r="G1219" s="326"/>
      <c r="H1219" s="326"/>
      <c r="I1219" s="326"/>
      <c r="J1219" s="323"/>
      <c r="K1219" s="148" t="s">
        <v>95</v>
      </c>
      <c r="L1219" s="323">
        <v>2</v>
      </c>
      <c r="M1219" s="148"/>
      <c r="N1219" s="148"/>
      <c r="O1219" s="148"/>
      <c r="P1219" s="148"/>
    </row>
    <row r="1220" spans="1:16" ht="14.25">
      <c r="A1220" s="148"/>
      <c r="B1220" s="148"/>
      <c r="C1220" s="326"/>
      <c r="D1220" s="326"/>
      <c r="E1220" s="323"/>
      <c r="F1220" s="148"/>
      <c r="G1220" s="326"/>
      <c r="H1220" s="326"/>
      <c r="I1220" s="326"/>
      <c r="J1220" s="323"/>
      <c r="K1220" s="148"/>
      <c r="L1220" s="148"/>
      <c r="M1220" s="148"/>
      <c r="N1220" s="148"/>
      <c r="O1220" s="148"/>
      <c r="P1220" s="148"/>
    </row>
    <row r="1221" spans="1:16" ht="14.25">
      <c r="A1221" s="148" t="s">
        <v>28477</v>
      </c>
      <c r="B1221" s="107" t="s">
        <v>25003</v>
      </c>
      <c r="C1221" s="591" t="s">
        <v>27915</v>
      </c>
      <c r="D1221" s="591" t="s">
        <v>148</v>
      </c>
      <c r="E1221" s="591"/>
      <c r="F1221" s="591"/>
      <c r="G1221" s="591"/>
      <c r="H1221" s="591"/>
      <c r="I1221" s="591"/>
      <c r="J1221" s="591"/>
      <c r="K1221" s="148"/>
      <c r="L1221" s="148"/>
      <c r="M1221" s="148"/>
      <c r="N1221" s="148"/>
      <c r="O1221" s="148" t="s">
        <v>148</v>
      </c>
      <c r="P1221" s="323">
        <f>L1225</f>
        <v>7</v>
      </c>
    </row>
    <row r="1222" spans="1:16" ht="14.25">
      <c r="A1222" s="148"/>
      <c r="B1222" s="148"/>
      <c r="C1222" s="326"/>
      <c r="D1222" s="326"/>
      <c r="E1222" s="323"/>
      <c r="F1222" s="148"/>
      <c r="G1222" s="326"/>
      <c r="H1222" s="326"/>
      <c r="I1222" s="326"/>
      <c r="J1222" s="323"/>
      <c r="K1222" s="148"/>
      <c r="L1222" s="148"/>
      <c r="M1222" s="148"/>
      <c r="N1222" s="148"/>
      <c r="O1222" s="148"/>
      <c r="P1222" s="148"/>
    </row>
    <row r="1223" spans="1:16" ht="14.25">
      <c r="A1223" s="148"/>
      <c r="B1223" s="148"/>
      <c r="C1223" s="326"/>
      <c r="D1223" s="326" t="s">
        <v>27916</v>
      </c>
      <c r="E1223" s="323"/>
      <c r="F1223" s="148"/>
      <c r="G1223" s="326"/>
      <c r="H1223" s="326"/>
      <c r="I1223" s="326"/>
      <c r="J1223" s="323"/>
      <c r="K1223" s="148" t="s">
        <v>95</v>
      </c>
      <c r="L1223" s="148">
        <v>3</v>
      </c>
      <c r="M1223" s="148"/>
      <c r="N1223" s="148"/>
      <c r="O1223" s="148"/>
      <c r="P1223" s="148"/>
    </row>
    <row r="1224" spans="1:16" ht="14.25">
      <c r="A1224" s="148"/>
      <c r="B1224" s="148"/>
      <c r="C1224" s="326"/>
      <c r="D1224" s="326" t="s">
        <v>27919</v>
      </c>
      <c r="E1224" s="323"/>
      <c r="F1224" s="148"/>
      <c r="G1224" s="326"/>
      <c r="H1224" s="326"/>
      <c r="I1224" s="326"/>
      <c r="J1224" s="323"/>
      <c r="K1224" s="148" t="s">
        <v>95</v>
      </c>
      <c r="L1224" s="351">
        <v>4</v>
      </c>
      <c r="M1224" s="148"/>
      <c r="N1224" s="148"/>
      <c r="O1224" s="148"/>
      <c r="P1224" s="148"/>
    </row>
    <row r="1225" spans="1:16" ht="14.25">
      <c r="A1225" s="148"/>
      <c r="B1225" s="148"/>
      <c r="C1225" s="326"/>
      <c r="D1225" s="326"/>
      <c r="E1225" s="323"/>
      <c r="F1225" s="148"/>
      <c r="G1225" s="326"/>
      <c r="H1225" s="326"/>
      <c r="I1225" s="326"/>
      <c r="J1225" s="323"/>
      <c r="K1225" s="148"/>
      <c r="L1225" s="323">
        <f>SUM(L1223:L1224)</f>
        <v>7</v>
      </c>
      <c r="M1225" s="148"/>
      <c r="N1225" s="148"/>
      <c r="O1225" s="148"/>
      <c r="P1225" s="148"/>
    </row>
    <row r="1226" spans="1:16" ht="14.25">
      <c r="A1226" s="148"/>
      <c r="B1226" s="148"/>
      <c r="C1226" s="326"/>
      <c r="D1226" s="326"/>
      <c r="E1226" s="323"/>
      <c r="F1226" s="148"/>
      <c r="G1226" s="326"/>
      <c r="H1226" s="326"/>
      <c r="I1226" s="326"/>
      <c r="J1226" s="323"/>
      <c r="K1226" s="148"/>
      <c r="L1226" s="148"/>
      <c r="M1226" s="148"/>
      <c r="N1226" s="148"/>
      <c r="O1226" s="148"/>
      <c r="P1226" s="148"/>
    </row>
    <row r="1227" spans="1:16" ht="14.25">
      <c r="A1227" s="148" t="s">
        <v>28478</v>
      </c>
      <c r="B1227" s="107" t="s">
        <v>25105</v>
      </c>
      <c r="C1227" s="591" t="s">
        <v>27913</v>
      </c>
      <c r="D1227" s="591" t="s">
        <v>148</v>
      </c>
      <c r="E1227" s="591"/>
      <c r="F1227" s="591"/>
      <c r="G1227" s="591"/>
      <c r="H1227" s="591"/>
      <c r="I1227" s="591"/>
      <c r="J1227" s="591"/>
      <c r="K1227" s="148"/>
      <c r="L1227" s="148"/>
      <c r="M1227" s="148"/>
      <c r="N1227" s="148"/>
      <c r="O1227" s="148" t="s">
        <v>148</v>
      </c>
      <c r="P1227" s="323">
        <f>L1229</f>
        <v>3</v>
      </c>
    </row>
    <row r="1228" spans="1:16" ht="14.25">
      <c r="A1228" s="148"/>
      <c r="B1228" s="148"/>
      <c r="C1228" s="326"/>
      <c r="D1228" s="326"/>
      <c r="E1228" s="323"/>
      <c r="F1228" s="148"/>
      <c r="G1228" s="326"/>
      <c r="H1228" s="326"/>
      <c r="I1228" s="326"/>
      <c r="J1228" s="323"/>
      <c r="K1228" s="148"/>
      <c r="L1228" s="148"/>
      <c r="M1228" s="148"/>
      <c r="N1228" s="148"/>
      <c r="O1228" s="148"/>
      <c r="P1228" s="148"/>
    </row>
    <row r="1229" spans="1:16" ht="14.25">
      <c r="A1229" s="148"/>
      <c r="B1229" s="148"/>
      <c r="C1229" s="326"/>
      <c r="D1229" s="326" t="s">
        <v>27914</v>
      </c>
      <c r="E1229" s="323"/>
      <c r="F1229" s="148"/>
      <c r="G1229" s="326"/>
      <c r="H1229" s="326"/>
      <c r="I1229" s="326"/>
      <c r="J1229" s="323"/>
      <c r="K1229" s="148" t="s">
        <v>95</v>
      </c>
      <c r="L1229" s="323">
        <v>3</v>
      </c>
      <c r="M1229" s="148"/>
      <c r="N1229" s="148"/>
      <c r="O1229" s="148"/>
      <c r="P1229" s="148"/>
    </row>
    <row r="1230" spans="1:16" ht="14.25">
      <c r="A1230" s="148"/>
      <c r="B1230" s="148"/>
      <c r="C1230" s="326"/>
      <c r="D1230" s="326"/>
      <c r="E1230" s="323"/>
      <c r="F1230" s="148"/>
      <c r="G1230" s="326"/>
      <c r="H1230" s="326"/>
      <c r="I1230" s="326"/>
      <c r="J1230" s="323"/>
      <c r="K1230" s="148"/>
      <c r="L1230" s="148"/>
      <c r="M1230" s="148"/>
      <c r="N1230" s="148"/>
      <c r="O1230" s="148"/>
      <c r="P1230" s="148"/>
    </row>
    <row r="1231" spans="1:16" ht="14.25">
      <c r="A1231" s="148" t="s">
        <v>28479</v>
      </c>
      <c r="B1231" s="107" t="s">
        <v>25090</v>
      </c>
      <c r="C1231" s="591" t="s">
        <v>27917</v>
      </c>
      <c r="D1231" s="591" t="s">
        <v>148</v>
      </c>
      <c r="E1231" s="591"/>
      <c r="F1231" s="591"/>
      <c r="G1231" s="591"/>
      <c r="H1231" s="591"/>
      <c r="I1231" s="591"/>
      <c r="J1231" s="591"/>
      <c r="K1231" s="148"/>
      <c r="L1231" s="148"/>
      <c r="M1231" s="148"/>
      <c r="N1231" s="148"/>
      <c r="O1231" s="148" t="s">
        <v>148</v>
      </c>
      <c r="P1231" s="323">
        <f>L1233</f>
        <v>4</v>
      </c>
    </row>
    <row r="1232" spans="1:16" ht="14.25">
      <c r="A1232" s="148"/>
      <c r="B1232" s="148"/>
      <c r="C1232" s="326"/>
      <c r="D1232" s="326"/>
      <c r="E1232" s="323"/>
      <c r="F1232" s="148"/>
      <c r="G1232" s="326"/>
      <c r="H1232" s="326"/>
      <c r="I1232" s="326"/>
      <c r="J1232" s="323"/>
      <c r="K1232" s="148"/>
      <c r="L1232" s="148"/>
      <c r="M1232" s="148"/>
      <c r="N1232" s="148"/>
      <c r="O1232" s="148"/>
      <c r="P1232" s="148"/>
    </row>
    <row r="1233" spans="1:16" ht="14.25">
      <c r="A1233" s="148"/>
      <c r="B1233" s="148"/>
      <c r="C1233" s="326"/>
      <c r="D1233" s="326" t="s">
        <v>27918</v>
      </c>
      <c r="E1233" s="323"/>
      <c r="F1233" s="148"/>
      <c r="G1233" s="326"/>
      <c r="H1233" s="326"/>
      <c r="I1233" s="326"/>
      <c r="J1233" s="323"/>
      <c r="K1233" s="148" t="s">
        <v>95</v>
      </c>
      <c r="L1233" s="323">
        <v>4</v>
      </c>
      <c r="M1233" s="148"/>
      <c r="N1233" s="148"/>
      <c r="O1233" s="148"/>
      <c r="P1233" s="148"/>
    </row>
    <row r="1234" spans="1:16" ht="14.25">
      <c r="A1234" s="148"/>
      <c r="B1234" s="148"/>
      <c r="C1234" s="326"/>
      <c r="D1234" s="326"/>
      <c r="E1234" s="323"/>
      <c r="F1234" s="148"/>
      <c r="G1234" s="326"/>
      <c r="H1234" s="326"/>
      <c r="I1234" s="326"/>
      <c r="J1234" s="323"/>
      <c r="K1234" s="148"/>
      <c r="L1234" s="323"/>
      <c r="M1234" s="148"/>
      <c r="N1234" s="148"/>
      <c r="O1234" s="148"/>
      <c r="P1234" s="148"/>
    </row>
    <row r="1235" spans="1:16" ht="14.25">
      <c r="A1235" s="167" t="s">
        <v>28480</v>
      </c>
      <c r="B1235" s="148" t="s">
        <v>27874</v>
      </c>
      <c r="C1235" s="591" t="s">
        <v>27879</v>
      </c>
      <c r="D1235" s="591"/>
      <c r="E1235" s="591"/>
      <c r="F1235" s="591"/>
      <c r="G1235" s="591"/>
      <c r="H1235" s="591"/>
      <c r="I1235" s="591"/>
      <c r="J1235" s="591"/>
      <c r="K1235" s="591"/>
      <c r="L1235" s="591"/>
      <c r="M1235" s="591"/>
      <c r="N1235" s="591"/>
      <c r="O1235" s="148" t="s">
        <v>9</v>
      </c>
      <c r="P1235" s="323">
        <f>SUM(L1237:L1238)</f>
        <v>62</v>
      </c>
    </row>
    <row r="1236" spans="1:16" ht="14.25">
      <c r="A1236" s="148"/>
      <c r="B1236" s="148"/>
      <c r="C1236" s="326"/>
      <c r="D1236" s="148"/>
      <c r="E1236" s="323"/>
      <c r="F1236" s="148"/>
      <c r="G1236" s="326"/>
      <c r="H1236" s="326"/>
      <c r="I1236" s="326"/>
      <c r="J1236" s="329"/>
      <c r="K1236" s="148"/>
      <c r="L1236" s="148"/>
      <c r="M1236" s="148"/>
      <c r="N1236" s="148"/>
      <c r="O1236" s="148"/>
      <c r="P1236" s="148"/>
    </row>
    <row r="1237" spans="1:16" ht="14.25">
      <c r="A1237" s="148"/>
      <c r="B1237" s="148"/>
      <c r="C1237" s="326"/>
      <c r="D1237" s="148" t="s">
        <v>27880</v>
      </c>
      <c r="E1237" s="323"/>
      <c r="F1237" s="323"/>
      <c r="G1237" s="326"/>
      <c r="H1237" s="326"/>
      <c r="I1237" s="326"/>
      <c r="J1237" s="329"/>
      <c r="K1237" s="148" t="s">
        <v>95</v>
      </c>
      <c r="L1237" s="323">
        <v>12</v>
      </c>
      <c r="M1237" s="148"/>
      <c r="N1237" s="148"/>
      <c r="O1237" s="148"/>
      <c r="P1237" s="148"/>
    </row>
    <row r="1238" spans="1:16" ht="14.25">
      <c r="A1238" s="148"/>
      <c r="B1238" s="148"/>
      <c r="C1238" s="326"/>
      <c r="D1238" s="148" t="s">
        <v>28264</v>
      </c>
      <c r="E1238" s="323"/>
      <c r="F1238" s="323"/>
      <c r="G1238" s="326"/>
      <c r="H1238" s="326"/>
      <c r="I1238" s="326"/>
      <c r="J1238" s="329"/>
      <c r="K1238" s="148" t="s">
        <v>95</v>
      </c>
      <c r="L1238" s="323">
        <v>50</v>
      </c>
      <c r="M1238" s="148"/>
      <c r="N1238" s="148"/>
      <c r="O1238" s="148"/>
      <c r="P1238" s="148"/>
    </row>
    <row r="1239" spans="1:16" ht="14.25">
      <c r="A1239" s="148"/>
      <c r="B1239" s="148"/>
      <c r="C1239" s="326"/>
      <c r="D1239" s="148"/>
      <c r="E1239" s="323"/>
      <c r="F1239" s="323"/>
      <c r="G1239" s="326"/>
      <c r="H1239" s="326"/>
      <c r="I1239" s="326"/>
      <c r="J1239" s="329"/>
      <c r="K1239" s="148"/>
      <c r="L1239" s="323"/>
      <c r="M1239" s="148"/>
      <c r="N1239" s="148"/>
      <c r="O1239" s="148"/>
      <c r="P1239" s="148"/>
    </row>
    <row r="1240" spans="1:16" ht="14.25">
      <c r="A1240" s="148"/>
      <c r="B1240" s="148"/>
      <c r="C1240" s="326"/>
      <c r="D1240" s="148"/>
      <c r="E1240" s="323"/>
      <c r="F1240" s="323"/>
      <c r="G1240" s="326"/>
      <c r="H1240" s="326"/>
      <c r="I1240" s="326"/>
      <c r="J1240" s="329"/>
      <c r="K1240" s="148"/>
      <c r="L1240" s="323"/>
      <c r="M1240" s="148"/>
      <c r="N1240" s="148"/>
      <c r="O1240" s="148"/>
      <c r="P1240" s="148"/>
    </row>
    <row r="1241" spans="1:16" ht="14.25">
      <c r="A1241" s="167" t="s">
        <v>28481</v>
      </c>
      <c r="B1241" s="148" t="s">
        <v>13874</v>
      </c>
      <c r="C1241" s="589" t="s">
        <v>27662</v>
      </c>
      <c r="D1241" s="589" t="s">
        <v>9</v>
      </c>
      <c r="E1241" s="589"/>
      <c r="F1241" s="589"/>
      <c r="G1241" s="589"/>
      <c r="H1241" s="589"/>
      <c r="I1241" s="589"/>
      <c r="J1241" s="589"/>
      <c r="K1241" s="589"/>
      <c r="L1241" s="589"/>
      <c r="M1241" s="589"/>
      <c r="N1241" s="589"/>
      <c r="O1241" s="148" t="s">
        <v>9</v>
      </c>
      <c r="P1241" s="323">
        <f>L1246</f>
        <v>80</v>
      </c>
    </row>
    <row r="1242" spans="1:16" ht="14.25">
      <c r="A1242" s="167"/>
      <c r="B1242" s="148"/>
      <c r="C1242" s="326"/>
      <c r="D1242" s="326"/>
      <c r="E1242" s="326"/>
      <c r="F1242" s="326"/>
      <c r="G1242" s="326"/>
      <c r="H1242" s="326"/>
      <c r="I1242" s="326"/>
      <c r="J1242" s="326"/>
      <c r="K1242" s="326"/>
      <c r="L1242" s="326"/>
      <c r="M1242" s="326"/>
      <c r="N1242" s="326"/>
      <c r="O1242" s="148"/>
      <c r="P1242" s="148"/>
    </row>
    <row r="1243" spans="1:16" ht="14.25">
      <c r="A1243" s="148"/>
      <c r="B1243" s="148"/>
      <c r="C1243" s="326"/>
      <c r="D1243" s="148"/>
      <c r="E1243" s="323"/>
      <c r="F1243" s="148"/>
      <c r="G1243" s="326"/>
      <c r="H1243" s="148" t="s">
        <v>27884</v>
      </c>
      <c r="I1243" s="326"/>
      <c r="J1243" s="323"/>
      <c r="K1243" s="148"/>
      <c r="L1243" s="148"/>
      <c r="M1243" s="148"/>
      <c r="N1243" s="148"/>
      <c r="O1243" s="148"/>
      <c r="P1243" s="148"/>
    </row>
    <row r="1244" spans="1:16" ht="14.25">
      <c r="A1244" s="148"/>
      <c r="B1244" s="148"/>
      <c r="C1244" s="326"/>
      <c r="D1244" s="326" t="s">
        <v>27880</v>
      </c>
      <c r="E1244" s="323"/>
      <c r="F1244" s="323">
        <v>12</v>
      </c>
      <c r="G1244" s="148" t="s">
        <v>27883</v>
      </c>
      <c r="H1244" s="148">
        <v>4</v>
      </c>
      <c r="I1244" s="326"/>
      <c r="J1244" s="329"/>
      <c r="K1244" s="326" t="s">
        <v>95</v>
      </c>
      <c r="L1244" s="323">
        <f>F1244*H1244</f>
        <v>48</v>
      </c>
      <c r="M1244" s="148"/>
      <c r="N1244" s="148"/>
      <c r="O1244" s="148"/>
      <c r="P1244" s="148"/>
    </row>
    <row r="1245" spans="1:16" ht="14.25">
      <c r="A1245" s="148"/>
      <c r="B1245" s="148"/>
      <c r="C1245" s="326"/>
      <c r="D1245" s="326" t="s">
        <v>27885</v>
      </c>
      <c r="E1245" s="323"/>
      <c r="F1245" s="148">
        <v>8</v>
      </c>
      <c r="G1245" s="148" t="s">
        <v>27883</v>
      </c>
      <c r="H1245" s="148">
        <v>4</v>
      </c>
      <c r="I1245" s="326"/>
      <c r="J1245" s="329"/>
      <c r="K1245" s="148" t="s">
        <v>95</v>
      </c>
      <c r="L1245" s="352">
        <f>F1245*H1245</f>
        <v>32</v>
      </c>
      <c r="M1245" s="148"/>
      <c r="N1245" s="148"/>
      <c r="O1245" s="148"/>
      <c r="P1245" s="148"/>
    </row>
    <row r="1246" spans="1:16" ht="14.25">
      <c r="A1246" s="148"/>
      <c r="B1246" s="148"/>
      <c r="C1246" s="326"/>
      <c r="D1246" s="148"/>
      <c r="E1246" s="323"/>
      <c r="F1246" s="148"/>
      <c r="G1246" s="326"/>
      <c r="H1246" s="326"/>
      <c r="I1246" s="326"/>
      <c r="J1246" s="323"/>
      <c r="K1246" s="148"/>
      <c r="L1246" s="323">
        <f>SUM(L1244:L1245)</f>
        <v>80</v>
      </c>
      <c r="M1246" s="148"/>
      <c r="N1246" s="148"/>
      <c r="O1246" s="148"/>
      <c r="P1246" s="148"/>
    </row>
    <row r="1247" spans="1:16" ht="14.25">
      <c r="A1247" s="148"/>
      <c r="B1247" s="148"/>
      <c r="C1247" s="326"/>
      <c r="D1247" s="148"/>
      <c r="E1247" s="323"/>
      <c r="F1247" s="148"/>
      <c r="G1247" s="326"/>
      <c r="H1247" s="326"/>
      <c r="I1247" s="326"/>
      <c r="J1247" s="323"/>
      <c r="K1247" s="148"/>
      <c r="L1247" s="323"/>
      <c r="M1247" s="148"/>
      <c r="N1247" s="148"/>
      <c r="O1247" s="148"/>
      <c r="P1247" s="148"/>
    </row>
    <row r="1248" spans="1:16" ht="14.25">
      <c r="A1248" s="167" t="s">
        <v>28482</v>
      </c>
      <c r="B1248" s="148" t="s">
        <v>13876</v>
      </c>
      <c r="C1248" s="589" t="s">
        <v>28265</v>
      </c>
      <c r="D1248" s="589" t="s">
        <v>9</v>
      </c>
      <c r="E1248" s="589"/>
      <c r="F1248" s="589"/>
      <c r="G1248" s="589"/>
      <c r="H1248" s="589"/>
      <c r="I1248" s="589"/>
      <c r="J1248" s="589"/>
      <c r="K1248" s="589"/>
      <c r="L1248" s="589"/>
      <c r="M1248" s="589"/>
      <c r="N1248" s="589"/>
      <c r="O1248" s="148" t="s">
        <v>9</v>
      </c>
      <c r="P1248" s="323">
        <f>L1251</f>
        <v>200</v>
      </c>
    </row>
    <row r="1249" spans="1:16" ht="14.25">
      <c r="A1249" s="167"/>
      <c r="B1249" s="148"/>
      <c r="C1249" s="326"/>
      <c r="D1249" s="326"/>
      <c r="E1249" s="326"/>
      <c r="F1249" s="326"/>
      <c r="G1249" s="326"/>
      <c r="H1249" s="326"/>
      <c r="I1249" s="326"/>
      <c r="J1249" s="326"/>
      <c r="K1249" s="326"/>
      <c r="L1249" s="326"/>
      <c r="M1249" s="326"/>
      <c r="N1249" s="326"/>
      <c r="O1249" s="148"/>
      <c r="P1249" s="148"/>
    </row>
    <row r="1250" spans="1:16" ht="14.25">
      <c r="A1250" s="148"/>
      <c r="B1250" s="148"/>
      <c r="C1250" s="326"/>
      <c r="D1250" s="148"/>
      <c r="E1250" s="323"/>
      <c r="F1250" s="148"/>
      <c r="G1250" s="326"/>
      <c r="H1250" s="148" t="s">
        <v>27884</v>
      </c>
      <c r="I1250" s="326"/>
      <c r="J1250" s="323"/>
      <c r="K1250" s="148"/>
      <c r="L1250" s="148"/>
      <c r="M1250" s="148"/>
      <c r="N1250" s="148"/>
      <c r="O1250" s="148"/>
      <c r="P1250" s="148"/>
    </row>
    <row r="1251" spans="1:16" ht="14.25">
      <c r="A1251" s="148"/>
      <c r="B1251" s="148"/>
      <c r="C1251" s="326"/>
      <c r="D1251" s="326" t="s">
        <v>28277</v>
      </c>
      <c r="E1251" s="323"/>
      <c r="F1251" s="323">
        <f>L1238</f>
        <v>50</v>
      </c>
      <c r="G1251" s="148" t="s">
        <v>27883</v>
      </c>
      <c r="H1251" s="148">
        <v>4</v>
      </c>
      <c r="I1251" s="326"/>
      <c r="J1251" s="329"/>
      <c r="K1251" s="326" t="s">
        <v>95</v>
      </c>
      <c r="L1251" s="323">
        <f>F1251*H1251</f>
        <v>200</v>
      </c>
      <c r="M1251" s="148"/>
      <c r="N1251" s="148"/>
      <c r="O1251" s="148"/>
      <c r="P1251" s="148"/>
    </row>
    <row r="1252" spans="1:16" ht="14.25">
      <c r="A1252" s="148"/>
      <c r="B1252" s="148"/>
      <c r="C1252" s="326"/>
      <c r="D1252" s="326"/>
      <c r="E1252" s="323"/>
      <c r="F1252" s="323"/>
      <c r="G1252" s="148"/>
      <c r="H1252" s="148"/>
      <c r="I1252" s="326"/>
      <c r="J1252" s="329"/>
      <c r="K1252" s="326"/>
      <c r="L1252" s="323"/>
      <c r="M1252" s="148"/>
      <c r="N1252" s="148"/>
      <c r="O1252" s="148"/>
      <c r="P1252" s="148"/>
    </row>
    <row r="1253" spans="1:16" ht="14.25">
      <c r="A1253" s="167" t="s">
        <v>28483</v>
      </c>
      <c r="B1253" s="107" t="s">
        <v>28278</v>
      </c>
      <c r="C1253" s="589" t="s">
        <v>28279</v>
      </c>
      <c r="D1253" s="589"/>
      <c r="E1253" s="589"/>
      <c r="F1253" s="589"/>
      <c r="G1253" s="589"/>
      <c r="H1253" s="589"/>
      <c r="I1253" s="589"/>
      <c r="J1253" s="589"/>
      <c r="K1253" s="148"/>
      <c r="L1253" s="323"/>
      <c r="M1253" s="148"/>
      <c r="N1253" s="148"/>
      <c r="O1253" s="148" t="s">
        <v>9</v>
      </c>
      <c r="P1253" s="323">
        <f>L1256</f>
        <v>20.399999999999999</v>
      </c>
    </row>
    <row r="1254" spans="1:16" ht="14.25">
      <c r="A1254" s="167"/>
      <c r="B1254" s="107"/>
      <c r="C1254" s="326"/>
      <c r="D1254" s="326"/>
      <c r="E1254" s="326"/>
      <c r="F1254" s="326"/>
      <c r="G1254" s="326"/>
      <c r="H1254" s="326"/>
      <c r="I1254" s="326"/>
      <c r="J1254" s="326"/>
      <c r="K1254" s="148"/>
      <c r="L1254" s="323"/>
      <c r="M1254" s="148"/>
      <c r="N1254" s="148"/>
      <c r="O1254" s="148"/>
      <c r="P1254" s="148"/>
    </row>
    <row r="1255" spans="1:16" ht="14.25">
      <c r="A1255" s="167"/>
      <c r="B1255" s="107"/>
      <c r="C1255" s="326"/>
      <c r="D1255" s="326"/>
      <c r="E1255" s="326"/>
      <c r="F1255" s="326"/>
      <c r="G1255" s="326"/>
      <c r="H1255" s="326"/>
      <c r="I1255" s="326"/>
      <c r="J1255" s="326"/>
      <c r="K1255" s="148"/>
      <c r="L1255" s="323"/>
      <c r="M1255" s="148"/>
      <c r="N1255" s="148"/>
      <c r="O1255" s="148"/>
      <c r="P1255" s="148"/>
    </row>
    <row r="1256" spans="1:16" ht="14.25">
      <c r="A1256" s="167"/>
      <c r="B1256" s="107"/>
      <c r="C1256" s="326"/>
      <c r="D1256" s="326" t="s">
        <v>28283</v>
      </c>
      <c r="E1256" s="326"/>
      <c r="F1256" s="148">
        <f>1.9*2+3</f>
        <v>6.8</v>
      </c>
      <c r="G1256" s="148" t="s">
        <v>94</v>
      </c>
      <c r="H1256" s="148">
        <v>3</v>
      </c>
      <c r="I1256" s="326"/>
      <c r="J1256" s="326"/>
      <c r="K1256" s="148" t="s">
        <v>95</v>
      </c>
      <c r="L1256" s="323">
        <f>F1256*H1256</f>
        <v>20.399999999999999</v>
      </c>
      <c r="M1256" s="148"/>
      <c r="N1256" s="148"/>
      <c r="O1256" s="148"/>
      <c r="P1256" s="148"/>
    </row>
    <row r="1257" spans="1:16" ht="14.25">
      <c r="A1257" s="148"/>
      <c r="B1257" s="148"/>
      <c r="C1257" s="326"/>
      <c r="D1257" s="148"/>
      <c r="E1257" s="323"/>
      <c r="F1257" s="148"/>
      <c r="G1257" s="326"/>
      <c r="H1257" s="326"/>
      <c r="I1257" s="326"/>
      <c r="J1257" s="323"/>
      <c r="K1257" s="148"/>
      <c r="L1257" s="323"/>
      <c r="M1257" s="148"/>
      <c r="N1257" s="148"/>
      <c r="O1257" s="148"/>
      <c r="P1257" s="148"/>
    </row>
    <row r="1258" spans="1:16" ht="14.25">
      <c r="A1258" s="167" t="s">
        <v>28484</v>
      </c>
      <c r="B1258" s="107" t="s">
        <v>28280</v>
      </c>
      <c r="C1258" s="589" t="s">
        <v>28281</v>
      </c>
      <c r="D1258" s="589"/>
      <c r="E1258" s="589"/>
      <c r="F1258" s="589"/>
      <c r="G1258" s="589"/>
      <c r="H1258" s="589"/>
      <c r="I1258" s="589"/>
      <c r="J1258" s="589"/>
      <c r="K1258" s="148"/>
      <c r="L1258" s="323"/>
      <c r="M1258" s="148"/>
      <c r="N1258" s="148"/>
      <c r="O1258" s="148" t="s">
        <v>9</v>
      </c>
      <c r="P1258" s="323">
        <f>L1260</f>
        <v>58</v>
      </c>
    </row>
    <row r="1259" spans="1:16" ht="14.25">
      <c r="A1259" s="148"/>
      <c r="B1259" s="148"/>
      <c r="C1259" s="326"/>
      <c r="D1259" s="148"/>
      <c r="E1259" s="323"/>
      <c r="F1259" s="148"/>
      <c r="G1259" s="326"/>
      <c r="H1259" s="326"/>
      <c r="I1259" s="326"/>
      <c r="J1259" s="323"/>
      <c r="K1259" s="148"/>
      <c r="L1259" s="323"/>
      <c r="M1259" s="148"/>
      <c r="N1259" s="148"/>
      <c r="O1259" s="148"/>
      <c r="P1259" s="148"/>
    </row>
    <row r="1260" spans="1:16" ht="14.25">
      <c r="A1260" s="148"/>
      <c r="B1260" s="148"/>
      <c r="C1260" s="326"/>
      <c r="D1260" s="148" t="s">
        <v>28284</v>
      </c>
      <c r="E1260" s="323"/>
      <c r="F1260" s="148">
        <f>3.9+1.7+4.9+4</f>
        <v>14.5</v>
      </c>
      <c r="G1260" s="148" t="s">
        <v>94</v>
      </c>
      <c r="H1260" s="148">
        <v>4</v>
      </c>
      <c r="I1260" s="326"/>
      <c r="J1260" s="323"/>
      <c r="K1260" s="148" t="s">
        <v>95</v>
      </c>
      <c r="L1260" s="323">
        <f>F1260*H1260</f>
        <v>58</v>
      </c>
      <c r="M1260" s="148"/>
      <c r="N1260" s="148"/>
      <c r="O1260" s="148"/>
      <c r="P1260" s="148"/>
    </row>
    <row r="1261" spans="1:16" ht="14.25">
      <c r="A1261" s="148"/>
      <c r="B1261" s="148"/>
      <c r="C1261" s="326"/>
      <c r="D1261" s="148"/>
      <c r="E1261" s="323"/>
      <c r="F1261" s="148"/>
      <c r="G1261" s="326"/>
      <c r="H1261" s="326"/>
      <c r="I1261" s="326"/>
      <c r="J1261" s="323"/>
      <c r="K1261" s="148"/>
      <c r="L1261" s="323"/>
      <c r="M1261" s="148"/>
      <c r="N1261" s="148"/>
      <c r="O1261" s="148"/>
      <c r="P1261" s="148"/>
    </row>
    <row r="1262" spans="1:16" ht="14.25">
      <c r="A1262" s="167" t="s">
        <v>28485</v>
      </c>
      <c r="B1262" s="107" t="s">
        <v>16044</v>
      </c>
      <c r="C1262" s="589" t="s">
        <v>28282</v>
      </c>
      <c r="D1262" s="589"/>
      <c r="E1262" s="589"/>
      <c r="F1262" s="589"/>
      <c r="G1262" s="589"/>
      <c r="H1262" s="589"/>
      <c r="I1262" s="589"/>
      <c r="J1262" s="589"/>
      <c r="K1262" s="148"/>
      <c r="L1262" s="323"/>
      <c r="M1262" s="148"/>
      <c r="N1262" s="148"/>
      <c r="O1262" s="148" t="s">
        <v>9</v>
      </c>
      <c r="P1262" s="323">
        <f>L1264</f>
        <v>101.36999999999999</v>
      </c>
    </row>
    <row r="1263" spans="1:16" ht="14.25">
      <c r="A1263" s="148"/>
      <c r="B1263" s="148"/>
      <c r="C1263" s="326"/>
      <c r="D1263" s="148"/>
      <c r="E1263" s="323"/>
      <c r="F1263" s="148"/>
      <c r="G1263" s="326"/>
      <c r="H1263" s="326"/>
      <c r="I1263" s="326"/>
      <c r="J1263" s="323"/>
      <c r="K1263" s="148"/>
      <c r="L1263" s="323"/>
      <c r="M1263" s="148"/>
      <c r="N1263" s="148"/>
      <c r="O1263" s="148"/>
      <c r="P1263" s="148"/>
    </row>
    <row r="1264" spans="1:16" ht="14.25">
      <c r="A1264" s="148"/>
      <c r="B1264" s="148"/>
      <c r="C1264" s="326"/>
      <c r="D1264" s="148" t="s">
        <v>28285</v>
      </c>
      <c r="E1264" s="323"/>
      <c r="F1264" s="148"/>
      <c r="G1264" s="326"/>
      <c r="H1264" s="326"/>
      <c r="I1264" s="326"/>
      <c r="J1264" s="323"/>
      <c r="K1264" s="148" t="s">
        <v>95</v>
      </c>
      <c r="L1264" s="323">
        <f>31.35+48.72+F1256+F1260</f>
        <v>101.36999999999999</v>
      </c>
      <c r="M1264" s="148"/>
      <c r="N1264" s="148"/>
      <c r="O1264" s="148"/>
      <c r="P1264" s="148"/>
    </row>
    <row r="1265" spans="1:16" ht="14.25">
      <c r="A1265" s="148"/>
      <c r="B1265" s="148"/>
      <c r="C1265" s="326"/>
      <c r="D1265" s="148"/>
      <c r="E1265" s="323"/>
      <c r="F1265" s="148"/>
      <c r="G1265" s="326"/>
      <c r="H1265" s="326"/>
      <c r="I1265" s="326"/>
      <c r="J1265" s="323"/>
      <c r="K1265" s="148"/>
      <c r="L1265" s="323"/>
      <c r="M1265" s="148"/>
      <c r="N1265" s="148"/>
      <c r="O1265" s="148"/>
      <c r="P1265" s="148"/>
    </row>
    <row r="1266" spans="1:16" ht="14.25">
      <c r="A1266" s="148"/>
      <c r="B1266" s="148"/>
      <c r="C1266" s="326"/>
      <c r="D1266" s="148"/>
      <c r="E1266" s="323"/>
      <c r="F1266" s="148"/>
      <c r="G1266" s="326"/>
      <c r="H1266" s="326"/>
      <c r="I1266" s="326"/>
      <c r="J1266" s="323"/>
      <c r="K1266" s="148"/>
      <c r="L1266" s="323"/>
      <c r="M1266" s="148"/>
      <c r="N1266" s="148"/>
      <c r="O1266" s="148"/>
      <c r="P1266" s="148"/>
    </row>
    <row r="1267" spans="1:16" ht="14.25" customHeight="1">
      <c r="A1267" s="148" t="s">
        <v>28486</v>
      </c>
      <c r="B1267" s="107" t="s">
        <v>8805</v>
      </c>
      <c r="C1267" s="591" t="s">
        <v>27669</v>
      </c>
      <c r="D1267" s="591"/>
      <c r="E1267" s="591"/>
      <c r="F1267" s="591"/>
      <c r="G1267" s="591"/>
      <c r="H1267" s="591"/>
      <c r="I1267" s="591"/>
      <c r="J1267" s="591"/>
      <c r="K1267" s="148"/>
      <c r="L1267" s="323"/>
      <c r="M1267" s="148"/>
      <c r="N1267" s="148"/>
      <c r="O1267" s="148" t="s">
        <v>148</v>
      </c>
      <c r="P1267" s="323">
        <f>L1268</f>
        <v>2</v>
      </c>
    </row>
    <row r="1268" spans="1:16" ht="14.25">
      <c r="A1268" s="148"/>
      <c r="B1268" s="148"/>
      <c r="C1268" s="326"/>
      <c r="D1268" s="326"/>
      <c r="E1268" s="323"/>
      <c r="F1268" s="148"/>
      <c r="G1268" s="326"/>
      <c r="H1268" s="326"/>
      <c r="I1268" s="326"/>
      <c r="J1268" s="323"/>
      <c r="K1268" s="148" t="s">
        <v>95</v>
      </c>
      <c r="L1268" s="323">
        <v>2</v>
      </c>
      <c r="M1268" s="148"/>
      <c r="N1268" s="148"/>
      <c r="O1268" s="148"/>
      <c r="P1268" s="148"/>
    </row>
    <row r="1269" spans="1:16" ht="14.25">
      <c r="A1269" s="148"/>
      <c r="B1269" s="148"/>
      <c r="C1269" s="326"/>
      <c r="D1269" s="326" t="s">
        <v>27628</v>
      </c>
      <c r="E1269" s="323"/>
      <c r="F1269" s="148"/>
      <c r="G1269" s="326"/>
      <c r="H1269" s="326"/>
      <c r="I1269" s="326"/>
      <c r="J1269" s="323"/>
      <c r="K1269" s="148"/>
      <c r="L1269" s="148"/>
      <c r="M1269" s="148"/>
      <c r="N1269" s="148"/>
      <c r="O1269" s="148"/>
      <c r="P1269" s="148"/>
    </row>
    <row r="1270" spans="1:16" ht="14.25">
      <c r="A1270" s="148"/>
      <c r="B1270" s="148"/>
      <c r="C1270" s="326"/>
      <c r="D1270" s="148"/>
      <c r="E1270" s="148"/>
      <c r="F1270" s="148"/>
      <c r="G1270" s="148"/>
      <c r="H1270" s="148"/>
      <c r="I1270" s="148"/>
      <c r="J1270" s="148"/>
      <c r="K1270" s="148"/>
      <c r="L1270" s="148"/>
      <c r="M1270" s="148"/>
      <c r="N1270" s="148"/>
      <c r="O1270" s="148"/>
      <c r="P1270" s="148"/>
    </row>
    <row r="1271" spans="1:16" ht="14.25">
      <c r="A1271" s="148"/>
      <c r="B1271" s="148"/>
      <c r="C1271" s="326"/>
      <c r="D1271" s="148"/>
      <c r="E1271" s="148"/>
      <c r="F1271" s="148"/>
      <c r="G1271" s="148"/>
      <c r="H1271" s="148"/>
      <c r="I1271" s="148"/>
      <c r="J1271" s="148"/>
      <c r="K1271" s="148"/>
      <c r="L1271" s="148">
        <f>1.9+2.5+3.5+1.3+3.9+1.9+1.32+1.7+4.9+8.3+2.8+36</f>
        <v>70.02000000000001</v>
      </c>
      <c r="M1271" s="148"/>
      <c r="N1271" s="148"/>
      <c r="O1271" s="148"/>
      <c r="P1271" s="148"/>
    </row>
  </sheetData>
  <mergeCells count="326">
    <mergeCell ref="C1221:J1221"/>
    <mergeCell ref="C1227:J1227"/>
    <mergeCell ref="C1231:J1231"/>
    <mergeCell ref="C1267:J1267"/>
    <mergeCell ref="C1180:N1180"/>
    <mergeCell ref="C1184:N1184"/>
    <mergeCell ref="C1188:N1188"/>
    <mergeCell ref="C1201:J1201"/>
    <mergeCell ref="C1205:J1205"/>
    <mergeCell ref="C1209:J1209"/>
    <mergeCell ref="C1213:J1213"/>
    <mergeCell ref="C1217:J1217"/>
    <mergeCell ref="C1248:N1248"/>
    <mergeCell ref="C279:F279"/>
    <mergeCell ref="C283:H283"/>
    <mergeCell ref="C287:F287"/>
    <mergeCell ref="C291:F291"/>
    <mergeCell ref="C395:M395"/>
    <mergeCell ref="C400:M400"/>
    <mergeCell ref="C359:N359"/>
    <mergeCell ref="C405:M405"/>
    <mergeCell ref="C313:N313"/>
    <mergeCell ref="C293:N293"/>
    <mergeCell ref="C297:N297"/>
    <mergeCell ref="C301:N301"/>
    <mergeCell ref="C305:N305"/>
    <mergeCell ref="C309:N309"/>
    <mergeCell ref="C317:N317"/>
    <mergeCell ref="C321:N321"/>
    <mergeCell ref="C343:N343"/>
    <mergeCell ref="C347:N347"/>
    <mergeCell ref="C349:D349"/>
    <mergeCell ref="C351:N351"/>
    <mergeCell ref="C353:D353"/>
    <mergeCell ref="C363:N363"/>
    <mergeCell ref="C367:N367"/>
    <mergeCell ref="C1129:N1129"/>
    <mergeCell ref="C1133:N1133"/>
    <mergeCell ref="C1137:N1137"/>
    <mergeCell ref="C1141:N1141"/>
    <mergeCell ref="C1145:N1145"/>
    <mergeCell ref="C1149:N1149"/>
    <mergeCell ref="C1157:N1157"/>
    <mergeCell ref="C1089:N1089"/>
    <mergeCell ref="C1093:N1093"/>
    <mergeCell ref="C1097:N1097"/>
    <mergeCell ref="C1101:N1101"/>
    <mergeCell ref="C1105:N1105"/>
    <mergeCell ref="C1111:N1111"/>
    <mergeCell ref="C1117:N1117"/>
    <mergeCell ref="C1121:N1121"/>
    <mergeCell ref="C1125:N1125"/>
    <mergeCell ref="C999:N999"/>
    <mergeCell ref="C381:F381"/>
    <mergeCell ref="C383:N383"/>
    <mergeCell ref="C387:N387"/>
    <mergeCell ref="C644:N644"/>
    <mergeCell ref="C648:N648"/>
    <mergeCell ref="C654:N654"/>
    <mergeCell ref="C661:N661"/>
    <mergeCell ref="C740:N740"/>
    <mergeCell ref="C744:N744"/>
    <mergeCell ref="C749:N749"/>
    <mergeCell ref="C774:J774"/>
    <mergeCell ref="C444:N444"/>
    <mergeCell ref="C480:M480"/>
    <mergeCell ref="C485:M485"/>
    <mergeCell ref="C456:N456"/>
    <mergeCell ref="C432:N432"/>
    <mergeCell ref="C434:D434"/>
    <mergeCell ref="C391:N391"/>
    <mergeCell ref="A411:P411"/>
    <mergeCell ref="C460:N460"/>
    <mergeCell ref="C731:N731"/>
    <mergeCell ref="C464:N464"/>
    <mergeCell ref="C466:F466"/>
    <mergeCell ref="C248:N248"/>
    <mergeCell ref="C800:N800"/>
    <mergeCell ref="C806:N806"/>
    <mergeCell ref="C715:N715"/>
    <mergeCell ref="C719:N719"/>
    <mergeCell ref="C723:N723"/>
    <mergeCell ref="C727:N727"/>
    <mergeCell ref="C339:N339"/>
    <mergeCell ref="C413:N413"/>
    <mergeCell ref="C613:N613"/>
    <mergeCell ref="C617:N617"/>
    <mergeCell ref="C621:N621"/>
    <mergeCell ref="A326:P326"/>
    <mergeCell ref="C328:N328"/>
    <mergeCell ref="C334:N334"/>
    <mergeCell ref="C371:N371"/>
    <mergeCell ref="C375:N375"/>
    <mergeCell ref="C379:N379"/>
    <mergeCell ref="C428:N428"/>
    <mergeCell ref="C276:N276"/>
    <mergeCell ref="C440:N440"/>
    <mergeCell ref="C442:D442"/>
    <mergeCell ref="C448:N448"/>
    <mergeCell ref="C452:N452"/>
    <mergeCell ref="A4:P4"/>
    <mergeCell ref="A3:P3"/>
    <mergeCell ref="A7:P7"/>
    <mergeCell ref="A2:P2"/>
    <mergeCell ref="A253:P253"/>
    <mergeCell ref="C255:N255"/>
    <mergeCell ref="C260:N260"/>
    <mergeCell ref="C262:I262"/>
    <mergeCell ref="A5:P5"/>
    <mergeCell ref="C6:N6"/>
    <mergeCell ref="A8:P8"/>
    <mergeCell ref="C10:N10"/>
    <mergeCell ref="C115:N115"/>
    <mergeCell ref="C107:N107"/>
    <mergeCell ref="C78:N78"/>
    <mergeCell ref="C82:N82"/>
    <mergeCell ref="C70:N70"/>
    <mergeCell ref="C74:N74"/>
    <mergeCell ref="C76:F76"/>
    <mergeCell ref="C134:N134"/>
    <mergeCell ref="C191:N191"/>
    <mergeCell ref="H136:I136"/>
    <mergeCell ref="C24:N24"/>
    <mergeCell ref="C22:I22"/>
    <mergeCell ref="C26:I26"/>
    <mergeCell ref="C40:N40"/>
    <mergeCell ref="C60:I60"/>
    <mergeCell ref="C46:N46"/>
    <mergeCell ref="C50:N50"/>
    <mergeCell ref="C52:I52"/>
    <mergeCell ref="C54:N54"/>
    <mergeCell ref="C64:I64"/>
    <mergeCell ref="C62:N62"/>
    <mergeCell ref="C32:N32"/>
    <mergeCell ref="C34:I34"/>
    <mergeCell ref="C56:I56"/>
    <mergeCell ref="C58:N58"/>
    <mergeCell ref="A9:P9"/>
    <mergeCell ref="C266:I266"/>
    <mergeCell ref="C268:N268"/>
    <mergeCell ref="C270:I270"/>
    <mergeCell ref="C272:N272"/>
    <mergeCell ref="C16:N16"/>
    <mergeCell ref="C111:N111"/>
    <mergeCell ref="A120:P120"/>
    <mergeCell ref="A122:P122"/>
    <mergeCell ref="C124:N124"/>
    <mergeCell ref="C178:N178"/>
    <mergeCell ref="C182:N182"/>
    <mergeCell ref="C187:N187"/>
    <mergeCell ref="C166:N166"/>
    <mergeCell ref="C170:N170"/>
    <mergeCell ref="C174:N174"/>
    <mergeCell ref="C30:I30"/>
    <mergeCell ref="C86:N86"/>
    <mergeCell ref="C95:N95"/>
    <mergeCell ref="C28:N28"/>
    <mergeCell ref="C20:N20"/>
    <mergeCell ref="C18:I18"/>
    <mergeCell ref="C264:N264"/>
    <mergeCell ref="C195:N195"/>
    <mergeCell ref="C199:N199"/>
    <mergeCell ref="C203:N203"/>
    <mergeCell ref="C207:N207"/>
    <mergeCell ref="C138:N138"/>
    <mergeCell ref="C36:N36"/>
    <mergeCell ref="D140:F140"/>
    <mergeCell ref="C154:N154"/>
    <mergeCell ref="C211:N211"/>
    <mergeCell ref="C219:M219"/>
    <mergeCell ref="C103:N103"/>
    <mergeCell ref="C66:N66"/>
    <mergeCell ref="C99:N99"/>
    <mergeCell ref="C90:N90"/>
    <mergeCell ref="C215:N215"/>
    <mergeCell ref="C228:M228"/>
    <mergeCell ref="C233:M233"/>
    <mergeCell ref="C238:M238"/>
    <mergeCell ref="C243:N243"/>
    <mergeCell ref="C129:N129"/>
    <mergeCell ref="D341:F341"/>
    <mergeCell ref="H341:I341"/>
    <mergeCell ref="C436:N436"/>
    <mergeCell ref="C438:D438"/>
    <mergeCell ref="C281:N281"/>
    <mergeCell ref="C285:N285"/>
    <mergeCell ref="C289:N289"/>
    <mergeCell ref="C142:N142"/>
    <mergeCell ref="C162:N162"/>
    <mergeCell ref="C146:N146"/>
    <mergeCell ref="C150:N150"/>
    <mergeCell ref="C158:N158"/>
    <mergeCell ref="H279:I279"/>
    <mergeCell ref="C419:N419"/>
    <mergeCell ref="C424:N424"/>
    <mergeCell ref="D426:F426"/>
    <mergeCell ref="H426:I426"/>
    <mergeCell ref="C355:N355"/>
    <mergeCell ref="C357:D357"/>
    <mergeCell ref="C503:N503"/>
    <mergeCell ref="C507:N507"/>
    <mergeCell ref="C515:N515"/>
    <mergeCell ref="D502:F502"/>
    <mergeCell ref="C519:N519"/>
    <mergeCell ref="C468:N468"/>
    <mergeCell ref="C472:N472"/>
    <mergeCell ref="C476:N476"/>
    <mergeCell ref="A495:P495"/>
    <mergeCell ref="A497:P497"/>
    <mergeCell ref="C499:N499"/>
    <mergeCell ref="D501:F501"/>
    <mergeCell ref="C490:M490"/>
    <mergeCell ref="C511:N511"/>
    <mergeCell ref="C523:N523"/>
    <mergeCell ref="C529:N529"/>
    <mergeCell ref="C534:N534"/>
    <mergeCell ref="C540:N540"/>
    <mergeCell ref="C550:N550"/>
    <mergeCell ref="C559:N559"/>
    <mergeCell ref="C565:N565"/>
    <mergeCell ref="C575:N575"/>
    <mergeCell ref="C569:N569"/>
    <mergeCell ref="C570:N570"/>
    <mergeCell ref="C546:N546"/>
    <mergeCell ref="C839:N839"/>
    <mergeCell ref="C843:N843"/>
    <mergeCell ref="C847:N847"/>
    <mergeCell ref="C581:N581"/>
    <mergeCell ref="C589:N589"/>
    <mergeCell ref="C593:N593"/>
    <mergeCell ref="C597:N597"/>
    <mergeCell ref="C601:N601"/>
    <mergeCell ref="C607:N607"/>
    <mergeCell ref="C625:N625"/>
    <mergeCell ref="C629:N629"/>
    <mergeCell ref="C634:N634"/>
    <mergeCell ref="C585:N585"/>
    <mergeCell ref="C641:C642"/>
    <mergeCell ref="C758:N758"/>
    <mergeCell ref="C769:J769"/>
    <mergeCell ref="F882:H882"/>
    <mergeCell ref="F883:H883"/>
    <mergeCell ref="D875:J875"/>
    <mergeCell ref="A837:P837"/>
    <mergeCell ref="A838:P838"/>
    <mergeCell ref="C868:N868"/>
    <mergeCell ref="C668:N668"/>
    <mergeCell ref="C672:N672"/>
    <mergeCell ref="C677:N677"/>
    <mergeCell ref="C682:N682"/>
    <mergeCell ref="A782:P782"/>
    <mergeCell ref="C687:N687"/>
    <mergeCell ref="C699:N699"/>
    <mergeCell ref="C703:N703"/>
    <mergeCell ref="C707:N707"/>
    <mergeCell ref="C711:N711"/>
    <mergeCell ref="C691:N691"/>
    <mergeCell ref="C695:N695"/>
    <mergeCell ref="C814:N814"/>
    <mergeCell ref="C829:N829"/>
    <mergeCell ref="C824:N824"/>
    <mergeCell ref="C784:N785"/>
    <mergeCell ref="C790:N791"/>
    <mergeCell ref="C794:N794"/>
    <mergeCell ref="C995:N995"/>
    <mergeCell ref="C984:N984"/>
    <mergeCell ref="C991:N991"/>
    <mergeCell ref="C851:N851"/>
    <mergeCell ref="C855:N855"/>
    <mergeCell ref="C860:N860"/>
    <mergeCell ref="C864:N864"/>
    <mergeCell ref="C1067:N1067"/>
    <mergeCell ref="C972:N972"/>
    <mergeCell ref="C977:N977"/>
    <mergeCell ref="C941:N941"/>
    <mergeCell ref="C873:N873"/>
    <mergeCell ref="C891:N891"/>
    <mergeCell ref="C896:N896"/>
    <mergeCell ref="C900:N900"/>
    <mergeCell ref="C907:N907"/>
    <mergeCell ref="C912:N912"/>
    <mergeCell ref="C917:N917"/>
    <mergeCell ref="C922:N922"/>
    <mergeCell ref="C936:N936"/>
    <mergeCell ref="C946:N946"/>
    <mergeCell ref="C953:N953"/>
    <mergeCell ref="C960:N960"/>
    <mergeCell ref="C967:N967"/>
    <mergeCell ref="C1063:N1063"/>
    <mergeCell ref="C1073:N1073"/>
    <mergeCell ref="C1077:N1077"/>
    <mergeCell ref="C1006:N1006"/>
    <mergeCell ref="C1010:N1010"/>
    <mergeCell ref="C1023:N1023"/>
    <mergeCell ref="C1027:N1027"/>
    <mergeCell ref="C1031:N1031"/>
    <mergeCell ref="C1035:N1035"/>
    <mergeCell ref="C1039:N1039"/>
    <mergeCell ref="C1043:N1043"/>
    <mergeCell ref="C1055:N1055"/>
    <mergeCell ref="C1014:N1014"/>
    <mergeCell ref="C1018:N1018"/>
    <mergeCell ref="C223:N223"/>
    <mergeCell ref="C1253:J1253"/>
    <mergeCell ref="C1258:J1258"/>
    <mergeCell ref="C1262:J1262"/>
    <mergeCell ref="C928:N928"/>
    <mergeCell ref="C1176:N1176"/>
    <mergeCell ref="C735:N735"/>
    <mergeCell ref="C1235:N1235"/>
    <mergeCell ref="C754:N754"/>
    <mergeCell ref="C763:N763"/>
    <mergeCell ref="C1241:N1241"/>
    <mergeCell ref="C819:N819"/>
    <mergeCell ref="C833:N833"/>
    <mergeCell ref="C1165:N1165"/>
    <mergeCell ref="F879:H879"/>
    <mergeCell ref="F880:H880"/>
    <mergeCell ref="F881:H881"/>
    <mergeCell ref="D885:J885"/>
    <mergeCell ref="C1171:N1171"/>
    <mergeCell ref="C1081:N1081"/>
    <mergeCell ref="C1085:N1085"/>
    <mergeCell ref="C1047:N1047"/>
    <mergeCell ref="C1051:N1051"/>
    <mergeCell ref="C1059:N1059"/>
  </mergeCells>
  <pageMargins left="0.51181102362204722" right="0.31496062992125984" top="0.39370078740157483" bottom="0.39370078740157483" header="0.31496062992125984" footer="0.31496062992125984"/>
  <pageSetup paperSize="9" scale="3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13"/>
  <sheetViews>
    <sheetView view="pageBreakPreview" topLeftCell="A25" zoomScale="77" zoomScaleNormal="77" zoomScaleSheetLayoutView="77" workbookViewId="0">
      <selection sqref="A1:G33"/>
    </sheetView>
  </sheetViews>
  <sheetFormatPr defaultColWidth="9.140625" defaultRowHeight="15"/>
  <cols>
    <col min="1" max="1" width="10" style="1" customWidth="1"/>
    <col min="2" max="2" width="18.28515625" style="1" customWidth="1"/>
    <col min="3" max="3" width="76.7109375" style="1" customWidth="1"/>
    <col min="4" max="4" width="11.28515625" style="1" customWidth="1"/>
    <col min="5" max="5" width="20.7109375" style="1" customWidth="1"/>
    <col min="6" max="6" width="19.7109375" style="1" customWidth="1"/>
    <col min="7" max="7" width="19.42578125" style="82" customWidth="1"/>
    <col min="8" max="10" width="9.140625" style="1"/>
    <col min="11" max="11" width="9.42578125" style="1" customWidth="1"/>
    <col min="12" max="18" width="9.140625" style="1"/>
    <col min="19" max="19" width="13.28515625" style="1" customWidth="1"/>
    <col min="20" max="16384" width="9.140625" style="1"/>
  </cols>
  <sheetData>
    <row r="1" spans="1:19" ht="16.149999999999999" customHeight="1">
      <c r="A1" s="319"/>
      <c r="B1" s="320"/>
      <c r="C1" s="321"/>
      <c r="D1" s="473" t="str">
        <f>RESUMO!C1</f>
        <v xml:space="preserve">URBANISMO E DRENAGEM DAS COMUNIDADES ACÚRCIO TORRES, ALMIRANTE TAMANDARÉ, IATE CLUB E AVENIDA CELSO KELLY- NITERÓI - RJ </v>
      </c>
      <c r="E1" s="474"/>
      <c r="F1" s="474"/>
      <c r="G1" s="475"/>
    </row>
    <row r="2" spans="1:19" ht="15" customHeight="1">
      <c r="A2" s="2"/>
      <c r="C2" s="57"/>
      <c r="D2" s="476"/>
      <c r="E2" s="477"/>
      <c r="F2" s="477"/>
      <c r="G2" s="478"/>
    </row>
    <row r="3" spans="1:19" ht="16.149999999999999" customHeight="1">
      <c r="A3" s="2"/>
      <c r="C3" s="57"/>
      <c r="D3" s="476"/>
      <c r="E3" s="477"/>
      <c r="F3" s="477"/>
      <c r="G3" s="478"/>
    </row>
    <row r="4" spans="1:19" ht="13.9" customHeight="1" thickBot="1">
      <c r="A4" s="4"/>
      <c r="B4" s="58"/>
      <c r="C4" s="59"/>
      <c r="D4" s="479"/>
      <c r="E4" s="480"/>
      <c r="F4" s="480"/>
      <c r="G4" s="481"/>
    </row>
    <row r="5" spans="1:19" ht="31.15" customHeight="1" thickBot="1">
      <c r="A5" s="492"/>
      <c r="B5" s="493"/>
      <c r="C5" s="493"/>
      <c r="D5" s="493"/>
      <c r="E5" s="493"/>
      <c r="F5" s="494"/>
      <c r="G5" s="368" t="str">
        <f>RESUMO!F7</f>
        <v>I0 = Agosto/22</v>
      </c>
    </row>
    <row r="6" spans="1:19" ht="42" customHeight="1" thickBot="1">
      <c r="A6" s="41" t="s">
        <v>0</v>
      </c>
      <c r="B6" s="42" t="s">
        <v>5</v>
      </c>
      <c r="C6" s="42" t="s">
        <v>1</v>
      </c>
      <c r="D6" s="35" t="s">
        <v>6</v>
      </c>
      <c r="E6" s="35" t="s">
        <v>147</v>
      </c>
      <c r="F6" s="35" t="s">
        <v>146</v>
      </c>
      <c r="G6" s="36" t="s">
        <v>144</v>
      </c>
    </row>
    <row r="7" spans="1:19" ht="15" customHeight="1" thickBot="1">
      <c r="A7" s="529"/>
      <c r="B7" s="530"/>
      <c r="C7" s="530"/>
      <c r="D7" s="530"/>
      <c r="E7" s="530"/>
      <c r="F7" s="530"/>
      <c r="G7" s="530"/>
    </row>
    <row r="8" spans="1:19" ht="30.75" customHeight="1" thickBot="1">
      <c r="A8" s="428" t="s">
        <v>28495</v>
      </c>
      <c r="B8" s="429"/>
      <c r="C8" s="429"/>
      <c r="D8" s="429"/>
      <c r="E8" s="429"/>
      <c r="F8" s="429"/>
      <c r="G8" s="430"/>
      <c r="H8" s="60"/>
      <c r="I8" s="61"/>
      <c r="J8" s="63"/>
      <c r="K8" s="63"/>
      <c r="L8" s="65"/>
      <c r="M8" s="69"/>
      <c r="N8" s="70"/>
      <c r="O8" s="74"/>
      <c r="P8" s="80"/>
      <c r="Q8" s="91"/>
      <c r="R8" s="71"/>
      <c r="S8" s="68"/>
    </row>
    <row r="9" spans="1:19" ht="15" customHeight="1">
      <c r="A9" s="537"/>
      <c r="B9" s="538"/>
      <c r="C9" s="538"/>
      <c r="D9" s="538"/>
      <c r="E9" s="538"/>
      <c r="F9" s="538"/>
      <c r="G9" s="538"/>
    </row>
    <row r="10" spans="1:19" ht="60.75" customHeight="1">
      <c r="A10" s="90">
        <v>6.1</v>
      </c>
      <c r="B10" s="215" t="s">
        <v>3211</v>
      </c>
      <c r="C10" s="337" t="s">
        <v>27962</v>
      </c>
      <c r="D10" s="335" t="s">
        <v>36</v>
      </c>
      <c r="E10" s="371">
        <f>'MEMO-AVENIDA CELSO KELLY'!P10</f>
        <v>328.88300000000004</v>
      </c>
      <c r="F10" s="354">
        <f>VLOOKUP(B10,EMOP0822!$A$2:$B$27361,2,FALSE)</f>
        <v>186.04</v>
      </c>
      <c r="G10" s="143">
        <f t="shared" ref="G10" si="0">E10*F10</f>
        <v>61185.393320000003</v>
      </c>
    </row>
    <row r="11" spans="1:19" s="85" customFormat="1" ht="60.75" customHeight="1">
      <c r="A11" s="90">
        <v>6.2</v>
      </c>
      <c r="B11" s="215" t="s">
        <v>132</v>
      </c>
      <c r="C11" s="337" t="s">
        <v>27941</v>
      </c>
      <c r="D11" s="335" t="s">
        <v>15</v>
      </c>
      <c r="E11" s="371">
        <f>'MEMO-AVENIDA CELSO KELLY'!P15</f>
        <v>3288.83</v>
      </c>
      <c r="F11" s="354">
        <f>VLOOKUP(B11,EMOP0822!$A$2:$B$27361,2,FALSE)</f>
        <v>9.0299999999999994</v>
      </c>
      <c r="G11" s="143">
        <f t="shared" ref="G11:G14" si="1">E11*F11</f>
        <v>29698.134899999997</v>
      </c>
      <c r="H11" s="87"/>
      <c r="I11" s="1"/>
      <c r="J11" s="1"/>
      <c r="K11" s="87"/>
      <c r="L11" s="87"/>
      <c r="M11" s="87"/>
      <c r="N11" s="87"/>
      <c r="O11" s="83"/>
      <c r="P11" s="84"/>
      <c r="Q11" s="84"/>
      <c r="R11" s="84"/>
      <c r="S11" s="84"/>
    </row>
    <row r="12" spans="1:19" s="85" customFormat="1" ht="57" customHeight="1">
      <c r="A12" s="90">
        <v>6.3</v>
      </c>
      <c r="B12" s="215" t="s">
        <v>8149</v>
      </c>
      <c r="C12" s="337" t="s">
        <v>27942</v>
      </c>
      <c r="D12" s="335" t="s">
        <v>36</v>
      </c>
      <c r="E12" s="371">
        <f>'MEMO-AVENIDA CELSO KELLY'!P21</f>
        <v>51.647999999999996</v>
      </c>
      <c r="F12" s="354">
        <f>VLOOKUP(B12,EMOP0822!$A$2:$B$27361,2,FALSE)</f>
        <v>142.52000000000001</v>
      </c>
      <c r="G12" s="143">
        <f t="shared" si="1"/>
        <v>7360.8729599999997</v>
      </c>
      <c r="H12" s="87"/>
      <c r="I12" s="1"/>
      <c r="J12" s="1"/>
      <c r="K12" s="87"/>
      <c r="L12" s="87"/>
      <c r="M12" s="87"/>
      <c r="N12" s="87"/>
      <c r="O12" s="83"/>
      <c r="P12" s="84"/>
      <c r="Q12" s="84"/>
      <c r="R12" s="84"/>
      <c r="S12" s="84"/>
    </row>
    <row r="13" spans="1:19" s="85" customFormat="1" ht="54" customHeight="1">
      <c r="A13" s="90">
        <v>6.4</v>
      </c>
      <c r="B13" s="215" t="s">
        <v>8227</v>
      </c>
      <c r="C13" s="337" t="s">
        <v>80</v>
      </c>
      <c r="D13" s="335" t="s">
        <v>9</v>
      </c>
      <c r="E13" s="371">
        <f>'MEMO-AVENIDA CELSO KELLY'!P27</f>
        <v>463</v>
      </c>
      <c r="F13" s="354">
        <f>VLOOKUP(B13,EMOP0822!$A$2:$B$27361,2,FALSE)</f>
        <v>46.24</v>
      </c>
      <c r="G13" s="143">
        <f t="shared" si="1"/>
        <v>21409.120000000003</v>
      </c>
      <c r="H13" s="87"/>
      <c r="I13" s="1"/>
      <c r="J13" s="1"/>
      <c r="K13" s="87"/>
      <c r="L13" s="87"/>
      <c r="M13" s="87"/>
      <c r="N13" s="87"/>
      <c r="O13" s="83"/>
      <c r="P13" s="84"/>
      <c r="Q13" s="84"/>
      <c r="R13" s="84"/>
      <c r="S13" s="84"/>
    </row>
    <row r="14" spans="1:19" s="85" customFormat="1" ht="62.25" customHeight="1">
      <c r="A14" s="90">
        <v>6.5</v>
      </c>
      <c r="B14" s="215" t="s">
        <v>77</v>
      </c>
      <c r="C14" s="337" t="s">
        <v>78</v>
      </c>
      <c r="D14" s="335" t="s">
        <v>9</v>
      </c>
      <c r="E14" s="371">
        <f>'MEMO-AVENIDA CELSO KELLY'!P33</f>
        <v>692.09999999999991</v>
      </c>
      <c r="F14" s="354">
        <f>VLOOKUP(B14,EMOP0822!$A$2:$B$27361,2,FALSE)</f>
        <v>112.65</v>
      </c>
      <c r="G14" s="143">
        <f t="shared" si="1"/>
        <v>77965.064999999988</v>
      </c>
      <c r="H14" s="87"/>
      <c r="I14" s="1"/>
      <c r="J14" s="1"/>
      <c r="K14" s="87"/>
      <c r="L14" s="87"/>
      <c r="M14" s="87"/>
      <c r="N14" s="87"/>
      <c r="O14" s="83"/>
      <c r="P14" s="84"/>
      <c r="Q14" s="84"/>
      <c r="R14" s="84"/>
      <c r="S14" s="84"/>
    </row>
    <row r="15" spans="1:19" s="85" customFormat="1" ht="71.25" customHeight="1">
      <c r="A15" s="90">
        <v>6.6</v>
      </c>
      <c r="B15" s="215" t="s">
        <v>3597</v>
      </c>
      <c r="C15" s="337" t="s">
        <v>27943</v>
      </c>
      <c r="D15" s="335" t="s">
        <v>15</v>
      </c>
      <c r="E15" s="371">
        <f>'MEMO-AVENIDA CELSO KELLY'!P39</f>
        <v>1828</v>
      </c>
      <c r="F15" s="354">
        <f>VLOOKUP(B15,EMOP0822!$A$2:$B$27361,2,FALSE)</f>
        <v>7.74</v>
      </c>
      <c r="G15" s="143">
        <f t="shared" ref="G15:G30" si="2">E15*F15</f>
        <v>14148.720000000001</v>
      </c>
      <c r="H15" s="87"/>
      <c r="I15" s="1"/>
      <c r="J15" s="1"/>
      <c r="K15" s="87"/>
      <c r="L15" s="87"/>
      <c r="M15" s="87"/>
      <c r="N15" s="87"/>
      <c r="O15" s="83"/>
      <c r="P15" s="84"/>
      <c r="Q15" s="84"/>
      <c r="R15" s="84"/>
      <c r="S15" s="84"/>
    </row>
    <row r="16" spans="1:19" s="85" customFormat="1" ht="59.25" customHeight="1">
      <c r="A16" s="90">
        <v>6.7</v>
      </c>
      <c r="B16" s="215" t="s">
        <v>8375</v>
      </c>
      <c r="C16" s="337" t="s">
        <v>27944</v>
      </c>
      <c r="D16" s="335" t="s">
        <v>15</v>
      </c>
      <c r="E16" s="371">
        <f>'MEMO-AVENIDA CELSO KELLY'!P43</f>
        <v>1828</v>
      </c>
      <c r="F16" s="354">
        <f>VLOOKUP(B16,EMOP0822!$A$2:$B$27361,2,FALSE)</f>
        <v>11.81</v>
      </c>
      <c r="G16" s="143">
        <f t="shared" si="2"/>
        <v>21588.68</v>
      </c>
      <c r="H16" s="87"/>
      <c r="I16" s="1"/>
      <c r="J16" s="1"/>
      <c r="K16" s="87"/>
      <c r="L16" s="87"/>
      <c r="M16" s="87"/>
      <c r="N16" s="87"/>
      <c r="O16" s="83"/>
      <c r="P16" s="84"/>
      <c r="Q16" s="84"/>
      <c r="R16" s="84"/>
      <c r="S16" s="84"/>
    </row>
    <row r="17" spans="1:19" s="85" customFormat="1" ht="68.25" customHeight="1">
      <c r="A17" s="90">
        <v>6.8</v>
      </c>
      <c r="B17" s="215" t="s">
        <v>28226</v>
      </c>
      <c r="C17" s="337" t="s">
        <v>28204</v>
      </c>
      <c r="D17" s="335" t="s">
        <v>28205</v>
      </c>
      <c r="E17" s="371">
        <f>'MEMO-AVENIDA CELSO KELLY'!P47</f>
        <v>168.17599999999999</v>
      </c>
      <c r="F17" s="354">
        <v>650.89</v>
      </c>
      <c r="G17" s="143">
        <f t="shared" si="2"/>
        <v>109464.07663999998</v>
      </c>
      <c r="H17" s="87"/>
      <c r="I17" s="1"/>
      <c r="J17" s="1"/>
      <c r="K17" s="87"/>
      <c r="L17" s="87"/>
      <c r="M17" s="87"/>
      <c r="N17" s="87"/>
      <c r="O17" s="83"/>
      <c r="P17" s="84"/>
      <c r="Q17" s="84"/>
      <c r="R17" s="84"/>
      <c r="S17" s="84"/>
    </row>
    <row r="18" spans="1:19" s="85" customFormat="1" ht="68.25" customHeight="1">
      <c r="A18" s="90">
        <v>6.9</v>
      </c>
      <c r="B18" s="215" t="s">
        <v>2716</v>
      </c>
      <c r="C18" s="337" t="s">
        <v>28228</v>
      </c>
      <c r="D18" s="335" t="s">
        <v>28205</v>
      </c>
      <c r="E18" s="371">
        <f>'MEMO-AVENIDA CELSO KELLY'!P52</f>
        <v>168.17599999999999</v>
      </c>
      <c r="F18" s="354">
        <f>VLOOKUP(B18,EMOP0822!$A$2:$B$27361,2,FALSE)</f>
        <v>1.58</v>
      </c>
      <c r="G18" s="143">
        <f t="shared" si="2"/>
        <v>265.71807999999999</v>
      </c>
      <c r="H18" s="87"/>
      <c r="I18" s="1"/>
      <c r="J18" s="1"/>
      <c r="K18" s="87"/>
      <c r="L18" s="87"/>
      <c r="M18" s="87"/>
      <c r="N18" s="87"/>
      <c r="O18" s="83"/>
      <c r="P18" s="84"/>
      <c r="Q18" s="84"/>
      <c r="R18" s="84"/>
      <c r="S18" s="84"/>
    </row>
    <row r="19" spans="1:19" s="85" customFormat="1" ht="68.25" customHeight="1">
      <c r="A19" s="90">
        <v>6.1</v>
      </c>
      <c r="B19" s="215" t="s">
        <v>2544</v>
      </c>
      <c r="C19" s="337" t="s">
        <v>28230</v>
      </c>
      <c r="D19" s="335" t="s">
        <v>28232</v>
      </c>
      <c r="E19" s="371">
        <f>'MEMO-AVENIDA CELSO KELLY'!P56</f>
        <v>10090.56</v>
      </c>
      <c r="F19" s="354">
        <f>VLOOKUP(B19,EMOP0822!$A$2:$B$27361,2,FALSE)</f>
        <v>1.1000000000000001</v>
      </c>
      <c r="G19" s="143">
        <f t="shared" ref="G19" si="3">E19*F19</f>
        <v>11099.616</v>
      </c>
      <c r="H19" s="87"/>
      <c r="I19" s="1"/>
      <c r="J19" s="1"/>
      <c r="K19" s="87"/>
      <c r="L19" s="87"/>
      <c r="M19" s="87"/>
      <c r="N19" s="87"/>
      <c r="O19" s="83"/>
      <c r="P19" s="84"/>
      <c r="Q19" s="84"/>
      <c r="R19" s="84"/>
      <c r="S19" s="84"/>
    </row>
    <row r="20" spans="1:19" s="85" customFormat="1" ht="105.75" customHeight="1">
      <c r="A20" s="90">
        <v>6.11</v>
      </c>
      <c r="B20" s="215" t="s">
        <v>8347</v>
      </c>
      <c r="C20" s="337" t="s">
        <v>74</v>
      </c>
      <c r="D20" s="335" t="s">
        <v>15</v>
      </c>
      <c r="E20" s="371">
        <f>'MEMO-AVENIDA CELSO KELLY'!P61</f>
        <v>479.4</v>
      </c>
      <c r="F20" s="354">
        <f>VLOOKUP(B20,EMOP0822!$A$2:$B$27361,2,FALSE)</f>
        <v>96.24</v>
      </c>
      <c r="G20" s="143">
        <f t="shared" ref="G20:G21" si="4">E20*F20</f>
        <v>46137.455999999998</v>
      </c>
      <c r="H20" s="87"/>
      <c r="I20" s="1"/>
      <c r="J20" s="1"/>
      <c r="K20" s="87"/>
      <c r="L20" s="87"/>
      <c r="M20" s="87"/>
      <c r="N20" s="87"/>
      <c r="O20" s="83"/>
      <c r="P20" s="84"/>
      <c r="Q20" s="84"/>
      <c r="R20" s="84"/>
      <c r="S20" s="84"/>
    </row>
    <row r="21" spans="1:19" s="85" customFormat="1" ht="105.75" customHeight="1">
      <c r="A21" s="90">
        <v>6.12</v>
      </c>
      <c r="B21" s="215" t="s">
        <v>8355</v>
      </c>
      <c r="C21" s="337" t="s">
        <v>76</v>
      </c>
      <c r="D21" s="335" t="s">
        <v>15</v>
      </c>
      <c r="E21" s="371">
        <f>'MEMO-AVENIDA CELSO KELLY'!P67</f>
        <v>166.2</v>
      </c>
      <c r="F21" s="354">
        <f>VLOOKUP(B21,EMOP0822!$A$2:$B$27361,2,FALSE)</f>
        <v>109.48</v>
      </c>
      <c r="G21" s="143">
        <f t="shared" si="4"/>
        <v>18195.576000000001</v>
      </c>
      <c r="H21" s="87"/>
      <c r="I21" s="1"/>
      <c r="J21" s="1"/>
      <c r="K21" s="87"/>
      <c r="L21" s="87"/>
      <c r="M21" s="87"/>
      <c r="N21" s="87"/>
      <c r="O21" s="83"/>
      <c r="P21" s="84"/>
      <c r="Q21" s="84"/>
      <c r="R21" s="84"/>
      <c r="S21" s="84"/>
    </row>
    <row r="22" spans="1:19" s="85" customFormat="1" ht="68.25" customHeight="1">
      <c r="A22" s="90">
        <v>6.13</v>
      </c>
      <c r="B22" s="215" t="s">
        <v>8533</v>
      </c>
      <c r="C22" s="337" t="s">
        <v>118</v>
      </c>
      <c r="D22" s="335" t="s">
        <v>148</v>
      </c>
      <c r="E22" s="371">
        <f>'MEMO-AVENIDA CELSO KELLY'!P73</f>
        <v>11</v>
      </c>
      <c r="F22" s="354">
        <f>VLOOKUP(B22,EMOP0822!$A$2:$B$27361,2,FALSE)</f>
        <v>62.7</v>
      </c>
      <c r="G22" s="143">
        <f t="shared" si="2"/>
        <v>689.7</v>
      </c>
      <c r="H22" s="87"/>
      <c r="I22" s="1"/>
      <c r="J22" s="1"/>
      <c r="K22" s="87"/>
      <c r="L22" s="87"/>
      <c r="M22" s="87"/>
      <c r="N22" s="87"/>
      <c r="O22" s="83"/>
      <c r="P22" s="84"/>
      <c r="Q22" s="84"/>
      <c r="R22" s="84"/>
      <c r="S22" s="84"/>
    </row>
    <row r="23" spans="1:19" s="85" customFormat="1" ht="57" customHeight="1">
      <c r="A23" s="90">
        <v>6.14</v>
      </c>
      <c r="B23" s="215" t="s">
        <v>21945</v>
      </c>
      <c r="C23" s="337" t="s">
        <v>27945</v>
      </c>
      <c r="D23" s="335" t="s">
        <v>148</v>
      </c>
      <c r="E23" s="371">
        <f>'MEMO-AVENIDA CELSO KELLY'!P79</f>
        <v>10</v>
      </c>
      <c r="F23" s="354">
        <f>VLOOKUP(B23,EMOP0822!$A$2:$B$27361,2,FALSE)</f>
        <v>274.63</v>
      </c>
      <c r="G23" s="143">
        <f t="shared" si="2"/>
        <v>2746.3</v>
      </c>
      <c r="H23" s="87"/>
      <c r="I23" s="1"/>
      <c r="J23" s="1"/>
      <c r="K23" s="87"/>
      <c r="L23" s="87"/>
      <c r="M23" s="87"/>
      <c r="N23" s="87"/>
      <c r="O23" s="83"/>
      <c r="P23" s="84"/>
      <c r="Q23" s="84"/>
      <c r="R23" s="84"/>
      <c r="S23" s="84"/>
    </row>
    <row r="24" spans="1:19" s="85" customFormat="1" ht="73.5" customHeight="1">
      <c r="A24" s="90">
        <v>6.15</v>
      </c>
      <c r="B24" s="215" t="s">
        <v>3002</v>
      </c>
      <c r="C24" s="337" t="s">
        <v>27967</v>
      </c>
      <c r="D24" s="335" t="s">
        <v>9</v>
      </c>
      <c r="E24" s="371">
        <f>'MEMO-AVENIDA CELSO KELLY'!P87</f>
        <v>538.9</v>
      </c>
      <c r="F24" s="354">
        <f>VLOOKUP(B24,EMOP0822!$A$2:$B$27361,2,FALSE)</f>
        <v>19.87</v>
      </c>
      <c r="G24" s="143">
        <f t="shared" si="2"/>
        <v>10707.942999999999</v>
      </c>
      <c r="H24" s="87"/>
      <c r="I24" s="1"/>
      <c r="J24" s="1"/>
      <c r="K24" s="87"/>
      <c r="L24" s="87"/>
      <c r="M24" s="87"/>
      <c r="N24" s="87"/>
      <c r="O24" s="83"/>
      <c r="P24" s="84"/>
      <c r="Q24" s="84"/>
      <c r="R24" s="84"/>
      <c r="S24" s="84"/>
    </row>
    <row r="25" spans="1:19" s="85" customFormat="1" ht="48" customHeight="1">
      <c r="A25" s="90">
        <v>6.16</v>
      </c>
      <c r="B25" s="215" t="s">
        <v>11469</v>
      </c>
      <c r="C25" s="337" t="s">
        <v>27947</v>
      </c>
      <c r="D25" s="335" t="s">
        <v>15</v>
      </c>
      <c r="E25" s="371">
        <f>'MEMO-AVENIDA CELSO KELLY'!P94</f>
        <v>2115.12</v>
      </c>
      <c r="F25" s="354">
        <f>VLOOKUP(B25,EMOP0822!$A$2:$B$27361,2,FALSE)</f>
        <v>67.62</v>
      </c>
      <c r="G25" s="143">
        <f t="shared" si="2"/>
        <v>143024.41440000001</v>
      </c>
      <c r="H25" s="87"/>
      <c r="I25" s="1"/>
      <c r="J25" s="1"/>
      <c r="K25" s="87"/>
      <c r="L25" s="87"/>
      <c r="M25" s="87"/>
      <c r="N25" s="87"/>
      <c r="O25" s="83"/>
      <c r="P25" s="84"/>
      <c r="Q25" s="84"/>
      <c r="R25" s="84"/>
      <c r="S25" s="84"/>
    </row>
    <row r="26" spans="1:19" s="85" customFormat="1" ht="211.5" customHeight="1">
      <c r="A26" s="90">
        <v>6.17</v>
      </c>
      <c r="B26" s="215" t="s">
        <v>8587</v>
      </c>
      <c r="C26" s="337" t="s">
        <v>28243</v>
      </c>
      <c r="D26" s="335" t="s">
        <v>15</v>
      </c>
      <c r="E26" s="371">
        <f>'MEMO-AVENIDA CELSO KELLY'!P100</f>
        <v>528.11</v>
      </c>
      <c r="F26" s="354">
        <f>VLOOKUP(B26,EMOP0822!$A$2:$B$27361,2,FALSE)</f>
        <v>27.5</v>
      </c>
      <c r="G26" s="143">
        <f t="shared" si="2"/>
        <v>14523.025</v>
      </c>
      <c r="H26" s="87"/>
      <c r="I26" s="1"/>
      <c r="J26" s="1"/>
      <c r="K26" s="87"/>
      <c r="L26" s="87"/>
      <c r="M26" s="87"/>
      <c r="N26" s="87"/>
      <c r="O26" s="83"/>
      <c r="P26" s="84"/>
      <c r="Q26" s="84"/>
      <c r="R26" s="84"/>
      <c r="S26" s="84"/>
    </row>
    <row r="27" spans="1:19" s="85" customFormat="1" ht="137.25" customHeight="1">
      <c r="A27" s="90">
        <v>6.18</v>
      </c>
      <c r="B27" s="215" t="s">
        <v>8581</v>
      </c>
      <c r="C27" s="337" t="s">
        <v>28250</v>
      </c>
      <c r="D27" s="335" t="s">
        <v>15</v>
      </c>
      <c r="E27" s="371">
        <f>'MEMO-AVENIDA CELSO KELLY'!P106</f>
        <v>264.05500000000001</v>
      </c>
      <c r="F27" s="354">
        <f>VLOOKUP(B27,EMOP0822!$A$2:$B$27361,2,FALSE)</f>
        <v>42</v>
      </c>
      <c r="G27" s="143">
        <f t="shared" si="2"/>
        <v>11090.31</v>
      </c>
      <c r="H27" s="87"/>
      <c r="I27" s="1"/>
      <c r="J27" s="1"/>
      <c r="K27" s="87"/>
      <c r="L27" s="87"/>
      <c r="M27" s="87"/>
      <c r="N27" s="87"/>
      <c r="O27" s="83"/>
      <c r="P27" s="84"/>
      <c r="Q27" s="84"/>
      <c r="R27" s="84"/>
      <c r="S27" s="84"/>
    </row>
    <row r="28" spans="1:19" s="85" customFormat="1" ht="57" customHeight="1">
      <c r="A28" s="90">
        <v>6.19</v>
      </c>
      <c r="B28" s="215" t="s">
        <v>11297</v>
      </c>
      <c r="C28" s="337" t="s">
        <v>27969</v>
      </c>
      <c r="D28" s="335" t="s">
        <v>15</v>
      </c>
      <c r="E28" s="371">
        <f>'MEMO-AVENIDA CELSO KELLY'!P113</f>
        <v>18.625</v>
      </c>
      <c r="F28" s="354">
        <f>VLOOKUP(B28,EMOP0822!$A$2:$B$27361,2,FALSE)</f>
        <v>153</v>
      </c>
      <c r="G28" s="143">
        <f t="shared" si="2"/>
        <v>2849.625</v>
      </c>
      <c r="H28" s="87"/>
      <c r="I28" s="1"/>
      <c r="J28" s="1"/>
      <c r="K28" s="87"/>
      <c r="L28" s="87"/>
      <c r="M28" s="87"/>
      <c r="N28" s="87"/>
      <c r="O28" s="83"/>
      <c r="P28" s="84"/>
      <c r="Q28" s="84"/>
      <c r="R28" s="84"/>
      <c r="S28" s="84"/>
    </row>
    <row r="29" spans="1:19" s="85" customFormat="1" ht="57" customHeight="1">
      <c r="A29" s="90">
        <v>6.2</v>
      </c>
      <c r="B29" s="215" t="s">
        <v>142</v>
      </c>
      <c r="C29" s="337" t="s">
        <v>70</v>
      </c>
      <c r="D29" s="335" t="s">
        <v>148</v>
      </c>
      <c r="E29" s="371">
        <f>'MEMO-AVENIDA CELSO KELLY'!P119</f>
        <v>89</v>
      </c>
      <c r="F29" s="354">
        <f>VLOOKUP(B29,EMOP0822!$A$2:$B$27361,2,FALSE)</f>
        <v>280.83</v>
      </c>
      <c r="G29" s="143">
        <f t="shared" si="2"/>
        <v>24993.87</v>
      </c>
      <c r="H29" s="87"/>
      <c r="I29" s="1"/>
      <c r="J29" s="1"/>
      <c r="K29" s="87"/>
      <c r="L29" s="87"/>
      <c r="M29" s="87"/>
      <c r="N29" s="87"/>
      <c r="O29" s="83"/>
      <c r="P29" s="84"/>
      <c r="Q29" s="84"/>
      <c r="R29" s="84"/>
      <c r="S29" s="84"/>
    </row>
    <row r="30" spans="1:19" s="85" customFormat="1" ht="81.75" customHeight="1">
      <c r="A30" s="90">
        <v>6.21</v>
      </c>
      <c r="B30" s="215" t="s">
        <v>5736</v>
      </c>
      <c r="C30" s="337" t="s">
        <v>28142</v>
      </c>
      <c r="D30" s="335" t="s">
        <v>148</v>
      </c>
      <c r="E30" s="371">
        <f>'MEMO-AVENIDA CELSO KELLY'!P125</f>
        <v>17</v>
      </c>
      <c r="F30" s="354">
        <f>VLOOKUP(B30,EMOP0822!$A$2:$B$27361,2,FALSE)</f>
        <v>2614.9499999999998</v>
      </c>
      <c r="G30" s="143">
        <f t="shared" si="2"/>
        <v>44454.149999999994</v>
      </c>
      <c r="H30" s="87"/>
      <c r="I30" s="1"/>
      <c r="J30" s="1"/>
      <c r="K30" s="87"/>
      <c r="L30" s="87"/>
      <c r="M30" s="87"/>
      <c r="N30" s="87"/>
      <c r="O30" s="83"/>
      <c r="P30" s="84"/>
      <c r="Q30" s="84"/>
      <c r="R30" s="84"/>
      <c r="S30" s="84"/>
    </row>
    <row r="31" spans="1:19">
      <c r="A31" s="533"/>
      <c r="B31" s="534"/>
      <c r="C31" s="534"/>
      <c r="D31" s="534"/>
      <c r="E31" s="534"/>
      <c r="F31" s="534"/>
      <c r="G31" s="583"/>
      <c r="H31" s="50"/>
      <c r="I31" s="50"/>
      <c r="J31" s="50"/>
    </row>
    <row r="32" spans="1:19" ht="30.75" customHeight="1">
      <c r="A32" s="523"/>
      <c r="B32" s="524"/>
      <c r="C32" s="524"/>
      <c r="D32" s="568" t="s">
        <v>28496</v>
      </c>
      <c r="E32" s="569"/>
      <c r="F32" s="570"/>
      <c r="G32" s="141">
        <f>SUM(G10:G30)</f>
        <v>673597.76630000013</v>
      </c>
      <c r="H32" s="50"/>
      <c r="I32" s="50"/>
      <c r="J32" s="50"/>
    </row>
    <row r="33" spans="1:10" ht="15.75" thickBot="1">
      <c r="A33" s="571"/>
      <c r="B33" s="572"/>
      <c r="C33" s="572"/>
      <c r="D33" s="572"/>
      <c r="E33" s="572"/>
      <c r="F33" s="572"/>
      <c r="G33" s="573"/>
      <c r="H33" s="50"/>
      <c r="I33" s="50"/>
      <c r="J33" s="50"/>
    </row>
    <row r="34" spans="1:10">
      <c r="D34" s="14"/>
      <c r="E34" s="21"/>
      <c r="F34" s="25"/>
      <c r="G34" s="81"/>
      <c r="H34" s="50"/>
      <c r="I34" s="50"/>
      <c r="J34" s="50"/>
    </row>
    <row r="35" spans="1:10">
      <c r="A35" s="108"/>
      <c r="B35" s="148"/>
      <c r="C35" s="149"/>
      <c r="D35" s="150"/>
      <c r="E35" s="151"/>
      <c r="F35" s="152"/>
      <c r="G35" s="153"/>
      <c r="H35" s="50"/>
      <c r="I35" s="50"/>
      <c r="J35" s="50"/>
    </row>
    <row r="36" spans="1:10">
      <c r="A36" s="108"/>
      <c r="B36" s="148"/>
      <c r="C36" s="149"/>
      <c r="D36" s="150"/>
      <c r="E36" s="151"/>
      <c r="F36" s="152"/>
      <c r="G36" s="153"/>
      <c r="H36" s="50"/>
      <c r="I36" s="50"/>
      <c r="J36" s="50"/>
    </row>
    <row r="37" spans="1:10">
      <c r="D37" s="14"/>
      <c r="E37" s="14"/>
      <c r="F37" s="26"/>
      <c r="G37" s="81"/>
      <c r="H37" s="50"/>
      <c r="I37" s="50"/>
      <c r="J37" s="50"/>
    </row>
    <row r="38" spans="1:10">
      <c r="D38" s="14"/>
      <c r="F38" s="25"/>
      <c r="G38" s="81"/>
      <c r="H38" s="50"/>
      <c r="I38" s="50"/>
      <c r="J38" s="50"/>
    </row>
    <row r="39" spans="1:10">
      <c r="D39" s="14"/>
      <c r="F39" s="25"/>
      <c r="G39" s="81"/>
      <c r="H39" s="50"/>
      <c r="I39" s="50"/>
      <c r="J39" s="50"/>
    </row>
    <row r="40" spans="1:10">
      <c r="D40" s="14"/>
      <c r="E40" s="22"/>
      <c r="F40" s="23"/>
      <c r="G40" s="81"/>
      <c r="H40" s="50"/>
      <c r="I40" s="50"/>
      <c r="J40" s="50"/>
    </row>
    <row r="41" spans="1:10">
      <c r="D41" s="14"/>
      <c r="E41" s="22"/>
      <c r="F41" s="23"/>
      <c r="G41" s="81"/>
      <c r="H41" s="50"/>
      <c r="I41" s="50"/>
      <c r="J41" s="50"/>
    </row>
    <row r="42" spans="1:10">
      <c r="D42" s="14"/>
      <c r="E42" s="22"/>
      <c r="F42" s="23"/>
      <c r="G42" s="81"/>
      <c r="H42" s="50"/>
      <c r="I42" s="50"/>
      <c r="J42" s="50"/>
    </row>
    <row r="43" spans="1:10">
      <c r="D43" s="14"/>
      <c r="E43" s="22"/>
      <c r="F43" s="23"/>
      <c r="G43" s="81"/>
      <c r="H43" s="50"/>
      <c r="I43" s="50"/>
      <c r="J43" s="50"/>
    </row>
    <row r="44" spans="1:10">
      <c r="D44" s="14"/>
      <c r="E44" s="22"/>
      <c r="F44" s="23"/>
      <c r="G44" s="81"/>
      <c r="H44" s="50"/>
      <c r="I44" s="50"/>
      <c r="J44" s="50"/>
    </row>
    <row r="45" spans="1:10">
      <c r="D45" s="14"/>
      <c r="E45" s="22"/>
      <c r="F45" s="23"/>
      <c r="G45" s="81"/>
      <c r="H45" s="50"/>
      <c r="I45" s="50"/>
      <c r="J45" s="50"/>
    </row>
    <row r="46" spans="1:10">
      <c r="D46" s="14"/>
      <c r="E46" s="22"/>
      <c r="F46" s="23"/>
      <c r="G46" s="81"/>
      <c r="H46" s="50"/>
      <c r="I46" s="50"/>
      <c r="J46" s="50"/>
    </row>
    <row r="47" spans="1:10">
      <c r="D47" s="14"/>
      <c r="E47" s="22"/>
      <c r="F47" s="23"/>
      <c r="G47" s="81"/>
      <c r="H47" s="50"/>
      <c r="I47" s="50"/>
      <c r="J47" s="50"/>
    </row>
    <row r="48" spans="1:10">
      <c r="D48" s="14"/>
      <c r="E48" s="22"/>
      <c r="F48" s="23"/>
      <c r="G48" s="81"/>
      <c r="H48" s="50"/>
      <c r="I48" s="50"/>
      <c r="J48" s="50"/>
    </row>
    <row r="49" spans="4:10">
      <c r="D49" s="14"/>
      <c r="E49" s="22"/>
      <c r="F49" s="23"/>
      <c r="G49" s="81"/>
      <c r="H49" s="50"/>
      <c r="I49" s="50"/>
      <c r="J49" s="50"/>
    </row>
    <row r="50" spans="4:10">
      <c r="D50" s="14"/>
      <c r="E50" s="14"/>
      <c r="F50" s="26"/>
      <c r="G50" s="81"/>
      <c r="H50" s="50"/>
      <c r="I50" s="50"/>
      <c r="J50" s="50"/>
    </row>
    <row r="51" spans="4:10">
      <c r="D51" s="14"/>
      <c r="F51" s="25"/>
      <c r="G51" s="81"/>
      <c r="H51" s="50"/>
      <c r="I51" s="50"/>
      <c r="J51" s="50"/>
    </row>
    <row r="52" spans="4:10">
      <c r="D52" s="14"/>
      <c r="F52" s="25"/>
      <c r="G52" s="81"/>
      <c r="H52" s="50"/>
      <c r="I52" s="50"/>
      <c r="J52" s="50"/>
    </row>
    <row r="53" spans="4:10">
      <c r="D53" s="14"/>
      <c r="E53" s="22"/>
      <c r="F53" s="25"/>
      <c r="G53" s="81"/>
      <c r="H53" s="50"/>
      <c r="I53" s="50"/>
      <c r="J53" s="50"/>
    </row>
    <row r="54" spans="4:10">
      <c r="D54" s="14"/>
      <c r="F54" s="25"/>
      <c r="G54" s="81"/>
      <c r="H54" s="50"/>
      <c r="I54" s="50"/>
      <c r="J54" s="50"/>
    </row>
    <row r="55" spans="4:10">
      <c r="D55" s="14"/>
      <c r="E55" s="22"/>
      <c r="F55" s="23"/>
      <c r="G55" s="81"/>
      <c r="H55" s="50"/>
      <c r="I55" s="50"/>
      <c r="J55" s="50"/>
    </row>
    <row r="56" spans="4:10">
      <c r="D56" s="14"/>
      <c r="E56" s="22"/>
      <c r="F56" s="23"/>
      <c r="G56" s="81"/>
      <c r="H56" s="50"/>
      <c r="I56" s="50"/>
      <c r="J56" s="50"/>
    </row>
    <row r="57" spans="4:10">
      <c r="D57" s="14"/>
      <c r="E57" s="22"/>
      <c r="F57" s="23"/>
      <c r="G57" s="81"/>
      <c r="H57" s="50"/>
      <c r="I57" s="50"/>
      <c r="J57" s="50"/>
    </row>
    <row r="58" spans="4:10">
      <c r="D58" s="14"/>
      <c r="E58" s="22"/>
      <c r="F58" s="23"/>
      <c r="G58" s="81"/>
      <c r="H58" s="50"/>
      <c r="I58" s="50"/>
      <c r="J58" s="50"/>
    </row>
    <row r="59" spans="4:10">
      <c r="D59" s="14"/>
      <c r="E59" s="22"/>
      <c r="F59" s="23"/>
      <c r="G59" s="81"/>
      <c r="H59" s="50"/>
      <c r="I59" s="50"/>
      <c r="J59" s="50"/>
    </row>
    <row r="60" spans="4:10">
      <c r="D60" s="14"/>
      <c r="E60" s="22"/>
      <c r="F60" s="23"/>
      <c r="G60" s="81"/>
      <c r="H60" s="50"/>
      <c r="I60" s="50"/>
      <c r="J60" s="50"/>
    </row>
    <row r="61" spans="4:10">
      <c r="D61" s="14"/>
      <c r="E61" s="22"/>
      <c r="F61" s="23"/>
      <c r="G61" s="81"/>
      <c r="H61" s="50"/>
      <c r="I61" s="50"/>
      <c r="J61" s="50"/>
    </row>
    <row r="62" spans="4:10">
      <c r="D62" s="14"/>
      <c r="E62" s="22"/>
      <c r="F62" s="23"/>
      <c r="G62" s="81"/>
      <c r="H62" s="50"/>
      <c r="I62" s="50"/>
      <c r="J62" s="50"/>
    </row>
    <row r="63" spans="4:10">
      <c r="D63" s="14"/>
      <c r="F63" s="25"/>
      <c r="G63" s="81"/>
      <c r="H63" s="50"/>
      <c r="I63" s="50"/>
      <c r="J63" s="50"/>
    </row>
    <row r="64" spans="4:10">
      <c r="D64" s="14"/>
      <c r="E64" s="14"/>
      <c r="F64" s="26"/>
      <c r="G64" s="81"/>
      <c r="H64" s="50"/>
      <c r="I64" s="50"/>
      <c r="J64" s="50"/>
    </row>
    <row r="65" spans="4:10">
      <c r="D65" s="14"/>
      <c r="F65" s="25"/>
      <c r="G65" s="81"/>
      <c r="H65" s="50"/>
      <c r="I65" s="50"/>
      <c r="J65" s="50"/>
    </row>
    <row r="66" spans="4:10">
      <c r="D66" s="14"/>
      <c r="F66" s="25"/>
      <c r="G66" s="81"/>
      <c r="H66" s="50"/>
      <c r="I66" s="50"/>
      <c r="J66" s="50"/>
    </row>
    <row r="67" spans="4:10">
      <c r="D67" s="14"/>
      <c r="E67" s="22"/>
      <c r="F67" s="23"/>
      <c r="G67" s="81"/>
      <c r="H67" s="50"/>
      <c r="I67" s="50"/>
      <c r="J67" s="50"/>
    </row>
    <row r="68" spans="4:10">
      <c r="D68" s="14"/>
      <c r="E68" s="22"/>
      <c r="F68" s="23"/>
      <c r="G68" s="81"/>
      <c r="H68" s="50"/>
      <c r="I68" s="50"/>
      <c r="J68" s="50"/>
    </row>
    <row r="69" spans="4:10">
      <c r="D69" s="14"/>
      <c r="E69" s="22"/>
      <c r="F69" s="23"/>
      <c r="G69" s="81"/>
      <c r="H69" s="50"/>
      <c r="I69" s="50"/>
      <c r="J69" s="50"/>
    </row>
    <row r="70" spans="4:10">
      <c r="D70" s="14"/>
      <c r="E70" s="22"/>
      <c r="F70" s="23"/>
      <c r="G70" s="81"/>
      <c r="H70" s="50"/>
      <c r="I70" s="50"/>
      <c r="J70" s="50"/>
    </row>
    <row r="71" spans="4:10">
      <c r="D71" s="14"/>
      <c r="E71" s="22"/>
      <c r="F71" s="23"/>
      <c r="G71" s="81"/>
      <c r="H71" s="50"/>
      <c r="I71" s="50"/>
      <c r="J71" s="50"/>
    </row>
    <row r="72" spans="4:10">
      <c r="D72" s="14"/>
      <c r="E72" s="22"/>
      <c r="F72" s="23"/>
      <c r="G72" s="81"/>
      <c r="H72" s="50"/>
      <c r="I72" s="50"/>
      <c r="J72" s="50"/>
    </row>
    <row r="73" spans="4:10">
      <c r="D73" s="14"/>
      <c r="E73" s="22"/>
      <c r="F73" s="23"/>
      <c r="G73" s="81"/>
      <c r="H73" s="50"/>
      <c r="I73" s="50"/>
      <c r="J73" s="50"/>
    </row>
    <row r="74" spans="4:10">
      <c r="D74" s="14"/>
      <c r="E74" s="22"/>
      <c r="F74" s="23"/>
      <c r="G74" s="81"/>
      <c r="H74" s="50"/>
      <c r="I74" s="50"/>
      <c r="J74" s="50"/>
    </row>
    <row r="75" spans="4:10">
      <c r="D75" s="14"/>
      <c r="E75" s="24"/>
      <c r="F75" s="25"/>
      <c r="G75" s="81"/>
      <c r="H75" s="50"/>
      <c r="I75" s="50"/>
      <c r="J75" s="50"/>
    </row>
    <row r="76" spans="4:10">
      <c r="D76" s="14"/>
      <c r="E76" s="14"/>
      <c r="F76" s="26"/>
      <c r="G76" s="81"/>
      <c r="H76" s="50"/>
      <c r="I76" s="50"/>
      <c r="J76" s="50"/>
    </row>
    <row r="77" spans="4:10">
      <c r="D77" s="14"/>
      <c r="E77" s="14"/>
      <c r="F77" s="26"/>
      <c r="G77" s="81"/>
      <c r="H77" s="50"/>
      <c r="I77" s="50"/>
      <c r="J77" s="50"/>
    </row>
    <row r="78" spans="4:10" ht="18.75">
      <c r="D78" s="14"/>
      <c r="E78" s="28"/>
      <c r="F78" s="26"/>
      <c r="G78" s="81"/>
      <c r="H78" s="50"/>
      <c r="I78" s="50"/>
      <c r="J78" s="50"/>
    </row>
    <row r="79" spans="4:10" ht="16.5">
      <c r="D79" s="14"/>
      <c r="E79" s="29"/>
      <c r="F79" s="26"/>
      <c r="G79" s="81"/>
      <c r="H79" s="50"/>
      <c r="I79" s="50"/>
      <c r="J79" s="50"/>
    </row>
    <row r="80" spans="4:10">
      <c r="D80" s="14"/>
      <c r="E80" s="30"/>
      <c r="F80" s="26"/>
      <c r="G80" s="81"/>
      <c r="H80" s="50"/>
      <c r="I80" s="50"/>
      <c r="J80" s="50"/>
    </row>
    <row r="81" spans="4:10">
      <c r="D81" s="14"/>
      <c r="E81" s="31"/>
      <c r="F81" s="26"/>
      <c r="G81" s="81"/>
      <c r="H81" s="50"/>
      <c r="I81" s="50"/>
      <c r="J81" s="50"/>
    </row>
    <row r="82" spans="4:10">
      <c r="D82" s="14"/>
      <c r="E82" s="14"/>
      <c r="F82" s="26"/>
      <c r="G82" s="81"/>
      <c r="H82" s="50"/>
      <c r="I82" s="50"/>
      <c r="J82" s="50"/>
    </row>
    <row r="83" spans="4:10" ht="18.75">
      <c r="D83" s="14"/>
      <c r="E83" s="28"/>
      <c r="F83" s="26"/>
      <c r="G83" s="81"/>
      <c r="H83" s="50"/>
      <c r="I83" s="50"/>
      <c r="J83" s="50"/>
    </row>
    <row r="84" spans="4:10" ht="16.5">
      <c r="D84" s="14"/>
      <c r="E84" s="32"/>
      <c r="F84" s="26"/>
      <c r="G84" s="81"/>
      <c r="H84" s="50"/>
      <c r="I84" s="50"/>
      <c r="J84" s="50"/>
    </row>
    <row r="85" spans="4:10">
      <c r="D85" s="14"/>
      <c r="E85" s="30"/>
      <c r="F85" s="26"/>
      <c r="G85" s="81"/>
      <c r="H85" s="50"/>
      <c r="I85" s="50"/>
      <c r="J85" s="50"/>
    </row>
    <row r="86" spans="4:10">
      <c r="D86" s="14"/>
      <c r="E86" s="14"/>
      <c r="F86" s="26"/>
      <c r="G86" s="81"/>
      <c r="H86" s="50"/>
      <c r="I86" s="50"/>
      <c r="J86" s="50"/>
    </row>
    <row r="87" spans="4:10" ht="18.75">
      <c r="D87" s="14"/>
      <c r="E87" s="28"/>
      <c r="F87" s="26"/>
      <c r="G87" s="81"/>
      <c r="H87" s="50"/>
      <c r="I87" s="50"/>
      <c r="J87" s="50"/>
    </row>
    <row r="88" spans="4:10" ht="18.75">
      <c r="D88" s="14"/>
      <c r="E88" s="33"/>
      <c r="F88" s="26"/>
      <c r="G88" s="81"/>
      <c r="H88" s="50"/>
      <c r="I88" s="50"/>
      <c r="J88" s="50"/>
    </row>
    <row r="89" spans="4:10">
      <c r="D89" s="14"/>
      <c r="E89" s="34"/>
      <c r="F89" s="26"/>
      <c r="G89" s="81"/>
      <c r="H89" s="50"/>
      <c r="I89" s="50"/>
      <c r="J89" s="50"/>
    </row>
    <row r="90" spans="4:10">
      <c r="D90" s="14"/>
      <c r="E90" s="14"/>
      <c r="F90" s="26"/>
      <c r="G90" s="81"/>
      <c r="H90" s="50"/>
      <c r="I90" s="50"/>
      <c r="J90" s="50"/>
    </row>
    <row r="91" spans="4:10" ht="18.75">
      <c r="D91" s="14"/>
      <c r="E91" s="28"/>
      <c r="F91" s="26"/>
      <c r="G91" s="81"/>
      <c r="H91" s="50"/>
      <c r="I91" s="50"/>
      <c r="J91" s="50"/>
    </row>
    <row r="92" spans="4:10" ht="18.75">
      <c r="D92" s="14"/>
      <c r="E92" s="33"/>
      <c r="F92" s="26"/>
      <c r="G92" s="81"/>
      <c r="H92" s="50"/>
      <c r="I92" s="50"/>
      <c r="J92" s="50"/>
    </row>
    <row r="93" spans="4:10">
      <c r="D93" s="14"/>
      <c r="E93" s="27"/>
      <c r="F93" s="26"/>
      <c r="G93" s="81"/>
      <c r="H93" s="50"/>
      <c r="I93" s="50"/>
      <c r="J93" s="50"/>
    </row>
    <row r="94" spans="4:10">
      <c r="D94" s="14"/>
      <c r="E94" s="14"/>
      <c r="F94" s="26"/>
      <c r="G94" s="81"/>
      <c r="H94" s="50"/>
      <c r="I94" s="50"/>
      <c r="J94" s="50"/>
    </row>
    <row r="95" spans="4:10">
      <c r="D95" s="14"/>
      <c r="F95" s="25"/>
      <c r="G95" s="81"/>
      <c r="H95" s="50"/>
      <c r="I95" s="50"/>
      <c r="J95" s="50"/>
    </row>
    <row r="96" spans="4:10">
      <c r="D96" s="14"/>
      <c r="F96" s="25"/>
      <c r="G96" s="81"/>
      <c r="H96" s="50"/>
      <c r="I96" s="50"/>
      <c r="J96" s="50"/>
    </row>
    <row r="97" spans="4:10">
      <c r="D97" s="14"/>
      <c r="E97" s="22"/>
      <c r="F97" s="23"/>
      <c r="G97" s="81"/>
      <c r="H97" s="50"/>
      <c r="I97" s="50"/>
      <c r="J97" s="50"/>
    </row>
    <row r="98" spans="4:10">
      <c r="D98" s="14"/>
      <c r="E98" s="22"/>
      <c r="F98" s="23"/>
      <c r="G98" s="81"/>
      <c r="H98" s="50"/>
      <c r="I98" s="50"/>
      <c r="J98" s="50"/>
    </row>
    <row r="99" spans="4:10">
      <c r="D99" s="14"/>
      <c r="E99" s="22"/>
      <c r="F99" s="23"/>
      <c r="G99" s="81"/>
      <c r="H99" s="50"/>
      <c r="I99" s="50"/>
      <c r="J99" s="50"/>
    </row>
    <row r="100" spans="4:10">
      <c r="D100" s="14"/>
      <c r="E100" s="22"/>
      <c r="F100" s="23"/>
      <c r="G100" s="81"/>
      <c r="H100" s="50"/>
      <c r="I100" s="50"/>
      <c r="J100" s="50"/>
    </row>
    <row r="101" spans="4:10">
      <c r="D101" s="14"/>
      <c r="E101" s="22"/>
      <c r="F101" s="23"/>
      <c r="G101" s="81"/>
      <c r="H101" s="50"/>
      <c r="I101" s="50"/>
      <c r="J101" s="50"/>
    </row>
    <row r="102" spans="4:10">
      <c r="D102" s="14"/>
      <c r="E102" s="27"/>
      <c r="F102" s="25"/>
      <c r="G102" s="81"/>
      <c r="H102" s="50"/>
      <c r="I102" s="50"/>
      <c r="J102" s="50"/>
    </row>
    <row r="103" spans="4:10">
      <c r="D103" s="14"/>
      <c r="E103" s="14"/>
      <c r="F103" s="26"/>
      <c r="G103" s="81"/>
      <c r="H103" s="50"/>
      <c r="I103" s="50"/>
      <c r="J103" s="50"/>
    </row>
    <row r="104" spans="4:10">
      <c r="D104" s="14"/>
      <c r="E104" s="21"/>
      <c r="F104" s="25"/>
      <c r="G104" s="81"/>
      <c r="H104" s="50"/>
      <c r="I104" s="50"/>
      <c r="J104" s="50"/>
    </row>
    <row r="105" spans="4:10">
      <c r="D105" s="14"/>
      <c r="E105" s="22"/>
      <c r="F105" s="25"/>
      <c r="G105" s="81"/>
      <c r="H105" s="50"/>
      <c r="I105" s="50"/>
      <c r="J105" s="50"/>
    </row>
    <row r="106" spans="4:10">
      <c r="D106" s="14"/>
      <c r="E106" s="24"/>
      <c r="F106" s="23"/>
      <c r="G106" s="81"/>
      <c r="H106" s="50"/>
      <c r="I106" s="50"/>
      <c r="J106" s="50"/>
    </row>
    <row r="107" spans="4:10">
      <c r="D107" s="14"/>
      <c r="E107" s="22"/>
      <c r="F107" s="23"/>
      <c r="G107" s="81"/>
      <c r="H107" s="50"/>
      <c r="I107" s="50"/>
      <c r="J107" s="50"/>
    </row>
    <row r="108" spans="4:10">
      <c r="D108" s="14"/>
      <c r="E108" s="22"/>
      <c r="F108" s="23"/>
      <c r="G108" s="81"/>
      <c r="H108" s="50"/>
      <c r="I108" s="50"/>
      <c r="J108" s="50"/>
    </row>
    <row r="109" spans="4:10">
      <c r="D109" s="14"/>
      <c r="E109" s="24"/>
      <c r="F109" s="23"/>
      <c r="G109" s="81"/>
      <c r="H109" s="50"/>
      <c r="I109" s="50"/>
      <c r="J109" s="50"/>
    </row>
    <row r="110" spans="4:10">
      <c r="D110" s="14"/>
      <c r="E110" s="22"/>
      <c r="F110" s="23"/>
      <c r="G110" s="81"/>
      <c r="H110" s="50"/>
      <c r="I110" s="50"/>
      <c r="J110" s="50"/>
    </row>
    <row r="111" spans="4:10">
      <c r="D111" s="14"/>
      <c r="E111" s="24"/>
      <c r="F111" s="25"/>
      <c r="G111" s="81"/>
      <c r="H111" s="50"/>
      <c r="I111" s="50"/>
      <c r="J111" s="50"/>
    </row>
    <row r="112" spans="4:10">
      <c r="D112" s="14"/>
      <c r="E112" s="21"/>
      <c r="F112" s="25"/>
      <c r="G112" s="81"/>
      <c r="H112" s="50"/>
      <c r="I112" s="50"/>
      <c r="J112" s="50"/>
    </row>
    <row r="113" spans="4:10">
      <c r="D113" s="14"/>
      <c r="F113" s="25"/>
      <c r="G113" s="81"/>
      <c r="H113" s="50"/>
      <c r="I113" s="50"/>
      <c r="J113" s="50"/>
    </row>
    <row r="114" spans="4:10">
      <c r="D114" s="14"/>
      <c r="E114" s="22"/>
      <c r="F114" s="23"/>
      <c r="G114" s="81"/>
      <c r="H114" s="50"/>
      <c r="I114" s="50"/>
      <c r="J114" s="50"/>
    </row>
    <row r="115" spans="4:10">
      <c r="D115" s="14"/>
      <c r="E115" s="24"/>
      <c r="F115" s="25"/>
      <c r="G115" s="81"/>
      <c r="H115" s="50"/>
      <c r="I115" s="50"/>
      <c r="J115" s="50"/>
    </row>
    <row r="116" spans="4:10">
      <c r="D116" s="14"/>
      <c r="E116" s="24"/>
      <c r="F116" s="26"/>
      <c r="G116" s="81"/>
      <c r="H116" s="50"/>
      <c r="I116" s="50"/>
      <c r="J116" s="50"/>
    </row>
    <row r="117" spans="4:10">
      <c r="D117" s="14"/>
      <c r="E117" s="14"/>
      <c r="F117" s="14"/>
      <c r="G117" s="81"/>
      <c r="H117" s="50"/>
      <c r="I117" s="50"/>
      <c r="J117" s="50"/>
    </row>
    <row r="118" spans="4:10">
      <c r="D118" s="14"/>
      <c r="E118" s="14"/>
      <c r="F118" s="14"/>
      <c r="G118" s="81"/>
      <c r="H118" s="50"/>
      <c r="I118" s="50"/>
      <c r="J118" s="50"/>
    </row>
    <row r="119" spans="4:10">
      <c r="D119" s="14"/>
      <c r="E119" s="14"/>
      <c r="F119" s="14"/>
      <c r="G119" s="81"/>
      <c r="H119" s="50"/>
      <c r="I119" s="50"/>
      <c r="J119" s="50"/>
    </row>
    <row r="120" spans="4:10">
      <c r="D120" s="14"/>
      <c r="E120" s="14"/>
      <c r="F120" s="14"/>
      <c r="G120" s="81"/>
      <c r="H120" s="50"/>
      <c r="I120" s="50"/>
      <c r="J120" s="50"/>
    </row>
    <row r="121" spans="4:10">
      <c r="D121" s="14"/>
      <c r="E121" s="14"/>
      <c r="F121" s="14"/>
      <c r="G121" s="81"/>
      <c r="H121" s="50"/>
      <c r="I121" s="50"/>
      <c r="J121" s="50"/>
    </row>
    <row r="122" spans="4:10">
      <c r="D122" s="14"/>
      <c r="E122" s="14"/>
      <c r="F122" s="14"/>
      <c r="G122" s="81"/>
      <c r="H122" s="50"/>
      <c r="I122" s="50"/>
      <c r="J122" s="50"/>
    </row>
    <row r="123" spans="4:10">
      <c r="D123" s="14"/>
      <c r="E123" s="14"/>
      <c r="F123" s="14"/>
      <c r="G123" s="81"/>
      <c r="H123" s="50"/>
      <c r="I123" s="50"/>
      <c r="J123" s="50"/>
    </row>
    <row r="124" spans="4:10">
      <c r="D124" s="14"/>
      <c r="E124" s="14"/>
      <c r="F124" s="14"/>
      <c r="G124" s="81"/>
      <c r="H124" s="50"/>
      <c r="I124" s="50"/>
      <c r="J124" s="50"/>
    </row>
    <row r="125" spans="4:10">
      <c r="D125" s="14"/>
      <c r="E125" s="14"/>
      <c r="F125" s="14"/>
      <c r="G125" s="81"/>
      <c r="H125" s="50"/>
      <c r="I125" s="50"/>
      <c r="J125" s="50"/>
    </row>
    <row r="126" spans="4:10">
      <c r="D126" s="14"/>
      <c r="E126" s="14"/>
      <c r="F126" s="14"/>
      <c r="G126" s="81"/>
      <c r="H126" s="50"/>
      <c r="I126" s="50"/>
      <c r="J126" s="50"/>
    </row>
    <row r="127" spans="4:10">
      <c r="D127" s="14"/>
      <c r="E127" s="14"/>
      <c r="F127" s="14"/>
      <c r="G127" s="81"/>
      <c r="H127" s="50"/>
      <c r="I127" s="50"/>
      <c r="J127" s="50"/>
    </row>
    <row r="128" spans="4:10">
      <c r="D128" s="14"/>
      <c r="E128" s="14"/>
      <c r="F128" s="14"/>
      <c r="G128" s="81"/>
      <c r="H128" s="50"/>
      <c r="I128" s="50"/>
      <c r="J128" s="50"/>
    </row>
    <row r="129" spans="4:10">
      <c r="D129" s="14"/>
      <c r="E129" s="14"/>
      <c r="F129" s="14"/>
      <c r="G129" s="81"/>
      <c r="H129" s="50"/>
      <c r="I129" s="50"/>
      <c r="J129" s="50"/>
    </row>
    <row r="130" spans="4:10">
      <c r="D130" s="14"/>
      <c r="E130" s="14"/>
      <c r="F130" s="14"/>
      <c r="G130" s="81"/>
      <c r="H130" s="50"/>
      <c r="I130" s="50"/>
      <c r="J130" s="50"/>
    </row>
    <row r="131" spans="4:10">
      <c r="D131" s="14"/>
      <c r="E131" s="14"/>
      <c r="F131" s="14"/>
      <c r="G131" s="81"/>
      <c r="H131" s="50"/>
      <c r="I131" s="50"/>
      <c r="J131" s="50"/>
    </row>
    <row r="132" spans="4:10">
      <c r="D132" s="14"/>
      <c r="E132" s="14"/>
      <c r="F132" s="14"/>
      <c r="G132" s="81"/>
      <c r="H132" s="50"/>
      <c r="I132" s="50"/>
      <c r="J132" s="50"/>
    </row>
    <row r="133" spans="4:10">
      <c r="D133" s="14"/>
      <c r="E133" s="14"/>
      <c r="F133" s="14"/>
      <c r="G133" s="81"/>
    </row>
    <row r="134" spans="4:10">
      <c r="D134" s="14"/>
      <c r="E134" s="14"/>
      <c r="F134" s="14"/>
      <c r="G134" s="81"/>
    </row>
    <row r="135" spans="4:10">
      <c r="D135" s="14"/>
      <c r="E135" s="14"/>
      <c r="F135" s="14"/>
      <c r="G135" s="81"/>
    </row>
    <row r="136" spans="4:10">
      <c r="D136" s="14"/>
      <c r="E136" s="14"/>
      <c r="F136" s="14"/>
      <c r="G136" s="81"/>
    </row>
    <row r="137" spans="4:10">
      <c r="D137" s="14"/>
      <c r="E137" s="14"/>
      <c r="F137" s="14"/>
      <c r="G137" s="81"/>
    </row>
    <row r="138" spans="4:10">
      <c r="D138" s="14"/>
      <c r="E138" s="14"/>
      <c r="F138" s="14"/>
      <c r="G138" s="81"/>
    </row>
    <row r="139" spans="4:10">
      <c r="D139" s="14"/>
      <c r="E139" s="14"/>
      <c r="F139" s="14"/>
      <c r="G139" s="81"/>
    </row>
    <row r="140" spans="4:10">
      <c r="D140" s="14"/>
      <c r="E140" s="14"/>
      <c r="F140" s="14"/>
      <c r="G140" s="81"/>
    </row>
    <row r="141" spans="4:10">
      <c r="D141" s="14"/>
      <c r="E141" s="14"/>
      <c r="F141" s="14"/>
      <c r="G141" s="81"/>
    </row>
    <row r="142" spans="4:10">
      <c r="D142" s="14"/>
      <c r="E142" s="14"/>
      <c r="F142" s="14"/>
      <c r="G142" s="81"/>
    </row>
    <row r="143" spans="4:10">
      <c r="D143" s="14"/>
      <c r="E143" s="14"/>
      <c r="F143" s="14"/>
      <c r="G143" s="81"/>
    </row>
    <row r="144" spans="4:10">
      <c r="D144" s="14"/>
      <c r="E144" s="14"/>
      <c r="F144" s="14"/>
      <c r="G144" s="81"/>
    </row>
    <row r="145" spans="4:7">
      <c r="D145" s="14"/>
      <c r="E145" s="14"/>
      <c r="F145" s="14"/>
      <c r="G145" s="81"/>
    </row>
    <row r="146" spans="4:7">
      <c r="D146" s="14"/>
      <c r="E146" s="14"/>
      <c r="F146" s="14"/>
      <c r="G146" s="81"/>
    </row>
    <row r="147" spans="4:7">
      <c r="D147" s="14"/>
      <c r="E147" s="14"/>
      <c r="F147" s="14"/>
      <c r="G147" s="81"/>
    </row>
    <row r="148" spans="4:7">
      <c r="D148" s="14"/>
      <c r="E148" s="14"/>
      <c r="F148" s="14"/>
      <c r="G148" s="81"/>
    </row>
    <row r="149" spans="4:7">
      <c r="D149" s="14"/>
      <c r="E149" s="14"/>
      <c r="F149" s="14"/>
      <c r="G149" s="81"/>
    </row>
    <row r="150" spans="4:7">
      <c r="D150" s="14"/>
      <c r="E150" s="14"/>
      <c r="F150" s="14"/>
      <c r="G150" s="81"/>
    </row>
    <row r="151" spans="4:7">
      <c r="D151" s="14"/>
      <c r="E151" s="14"/>
      <c r="F151" s="14"/>
      <c r="G151" s="81"/>
    </row>
    <row r="152" spans="4:7">
      <c r="D152" s="14"/>
      <c r="E152" s="14"/>
      <c r="F152" s="14"/>
      <c r="G152" s="81"/>
    </row>
    <row r="153" spans="4:7">
      <c r="D153" s="14"/>
      <c r="E153" s="14"/>
      <c r="F153" s="14"/>
      <c r="G153" s="81"/>
    </row>
    <row r="154" spans="4:7">
      <c r="D154" s="14"/>
      <c r="E154" s="14"/>
      <c r="F154" s="14"/>
      <c r="G154" s="81"/>
    </row>
    <row r="155" spans="4:7">
      <c r="D155" s="14"/>
      <c r="E155" s="14"/>
      <c r="F155" s="14"/>
      <c r="G155" s="81"/>
    </row>
    <row r="156" spans="4:7">
      <c r="D156" s="14"/>
      <c r="E156" s="14"/>
      <c r="F156" s="14"/>
      <c r="G156" s="81"/>
    </row>
    <row r="157" spans="4:7">
      <c r="D157" s="14"/>
      <c r="E157" s="14"/>
      <c r="F157" s="14"/>
      <c r="G157" s="81"/>
    </row>
    <row r="158" spans="4:7">
      <c r="D158" s="14"/>
      <c r="E158" s="14"/>
      <c r="F158" s="14"/>
      <c r="G158" s="81"/>
    </row>
    <row r="159" spans="4:7">
      <c r="D159" s="14"/>
      <c r="E159" s="14"/>
      <c r="F159" s="14"/>
      <c r="G159" s="81"/>
    </row>
    <row r="160" spans="4:7">
      <c r="D160" s="14"/>
      <c r="E160" s="14"/>
      <c r="F160" s="14"/>
      <c r="G160" s="81"/>
    </row>
    <row r="161" spans="4:7">
      <c r="D161" s="14"/>
      <c r="E161" s="14"/>
      <c r="F161" s="14"/>
      <c r="G161" s="81"/>
    </row>
    <row r="162" spans="4:7">
      <c r="D162" s="14"/>
      <c r="E162" s="14"/>
      <c r="F162" s="14"/>
      <c r="G162" s="81"/>
    </row>
    <row r="163" spans="4:7">
      <c r="D163" s="14"/>
      <c r="E163" s="14"/>
      <c r="F163" s="14"/>
      <c r="G163" s="81"/>
    </row>
    <row r="164" spans="4:7">
      <c r="D164" s="14"/>
      <c r="E164" s="14"/>
      <c r="F164" s="14"/>
      <c r="G164" s="81"/>
    </row>
    <row r="165" spans="4:7">
      <c r="D165" s="14"/>
      <c r="E165" s="14"/>
      <c r="F165" s="14"/>
      <c r="G165" s="81"/>
    </row>
    <row r="166" spans="4:7">
      <c r="D166" s="14"/>
      <c r="E166" s="14"/>
      <c r="F166" s="14"/>
      <c r="G166" s="81"/>
    </row>
    <row r="167" spans="4:7">
      <c r="D167" s="14"/>
      <c r="E167" s="14"/>
      <c r="F167" s="14"/>
      <c r="G167" s="81"/>
    </row>
    <row r="168" spans="4:7">
      <c r="D168" s="14"/>
      <c r="E168" s="14"/>
      <c r="F168" s="14"/>
      <c r="G168" s="81"/>
    </row>
    <row r="169" spans="4:7">
      <c r="D169" s="14"/>
      <c r="E169" s="14"/>
      <c r="F169" s="14"/>
      <c r="G169" s="81"/>
    </row>
    <row r="170" spans="4:7">
      <c r="D170" s="14"/>
      <c r="E170" s="14"/>
      <c r="F170" s="14"/>
      <c r="G170" s="81"/>
    </row>
    <row r="171" spans="4:7">
      <c r="D171" s="14"/>
      <c r="E171" s="14"/>
      <c r="F171" s="14"/>
      <c r="G171" s="81"/>
    </row>
    <row r="172" spans="4:7">
      <c r="D172" s="14"/>
      <c r="E172" s="14"/>
      <c r="F172" s="14"/>
      <c r="G172" s="81"/>
    </row>
    <row r="173" spans="4:7">
      <c r="D173" s="14"/>
      <c r="E173" s="14"/>
      <c r="F173" s="14"/>
      <c r="G173" s="81"/>
    </row>
    <row r="174" spans="4:7">
      <c r="D174" s="14"/>
      <c r="E174" s="14"/>
      <c r="F174" s="14"/>
      <c r="G174" s="81"/>
    </row>
    <row r="175" spans="4:7">
      <c r="D175" s="14"/>
      <c r="E175" s="14"/>
      <c r="F175" s="14"/>
      <c r="G175" s="81"/>
    </row>
    <row r="176" spans="4:7">
      <c r="D176" s="14"/>
      <c r="E176" s="14"/>
      <c r="F176" s="14"/>
      <c r="G176" s="81"/>
    </row>
    <row r="177" spans="4:7">
      <c r="D177" s="14"/>
      <c r="E177" s="14"/>
      <c r="F177" s="14"/>
      <c r="G177" s="81"/>
    </row>
    <row r="178" spans="4:7">
      <c r="D178" s="14"/>
      <c r="E178" s="14"/>
      <c r="F178" s="14"/>
      <c r="G178" s="81"/>
    </row>
    <row r="179" spans="4:7">
      <c r="D179" s="14"/>
      <c r="E179" s="14"/>
      <c r="F179" s="14"/>
      <c r="G179" s="81"/>
    </row>
    <row r="180" spans="4:7">
      <c r="D180" s="14"/>
      <c r="E180" s="14"/>
      <c r="F180" s="14"/>
      <c r="G180" s="81"/>
    </row>
    <row r="181" spans="4:7">
      <c r="D181" s="14"/>
      <c r="E181" s="14"/>
      <c r="F181" s="14"/>
      <c r="G181" s="81"/>
    </row>
    <row r="182" spans="4:7">
      <c r="D182" s="14"/>
      <c r="E182" s="14"/>
      <c r="F182" s="14"/>
      <c r="G182" s="81"/>
    </row>
    <row r="183" spans="4:7">
      <c r="D183" s="14"/>
      <c r="E183" s="14"/>
      <c r="F183" s="14"/>
      <c r="G183" s="81"/>
    </row>
    <row r="184" spans="4:7">
      <c r="D184" s="14"/>
      <c r="E184" s="14"/>
      <c r="F184" s="14"/>
      <c r="G184" s="81"/>
    </row>
    <row r="185" spans="4:7">
      <c r="D185" s="14"/>
      <c r="E185" s="14"/>
      <c r="F185" s="14"/>
      <c r="G185" s="81"/>
    </row>
    <row r="186" spans="4:7">
      <c r="D186" s="14"/>
      <c r="E186" s="14"/>
      <c r="F186" s="14"/>
      <c r="G186" s="81"/>
    </row>
    <row r="187" spans="4:7">
      <c r="D187" s="14"/>
      <c r="E187" s="14"/>
      <c r="F187" s="14"/>
      <c r="G187" s="81"/>
    </row>
    <row r="188" spans="4:7">
      <c r="D188" s="14"/>
      <c r="E188" s="14"/>
      <c r="F188" s="14"/>
      <c r="G188" s="81"/>
    </row>
    <row r="189" spans="4:7">
      <c r="D189" s="14"/>
      <c r="E189" s="14"/>
      <c r="F189" s="14"/>
      <c r="G189" s="81"/>
    </row>
    <row r="190" spans="4:7">
      <c r="D190" s="14"/>
      <c r="E190" s="14"/>
      <c r="F190" s="14"/>
      <c r="G190" s="81"/>
    </row>
    <row r="191" spans="4:7">
      <c r="D191" s="14"/>
      <c r="E191" s="14"/>
      <c r="F191" s="14"/>
      <c r="G191" s="81"/>
    </row>
    <row r="192" spans="4:7">
      <c r="D192" s="14"/>
      <c r="E192" s="14"/>
      <c r="F192" s="14"/>
      <c r="G192" s="81"/>
    </row>
    <row r="193" spans="4:7">
      <c r="D193" s="14"/>
      <c r="E193" s="14"/>
      <c r="F193" s="14"/>
      <c r="G193" s="81"/>
    </row>
    <row r="194" spans="4:7">
      <c r="D194" s="14"/>
      <c r="E194" s="14"/>
      <c r="F194" s="14"/>
      <c r="G194" s="81"/>
    </row>
    <row r="195" spans="4:7">
      <c r="D195" s="14"/>
      <c r="E195" s="14"/>
      <c r="F195" s="14"/>
      <c r="G195" s="81"/>
    </row>
    <row r="196" spans="4:7">
      <c r="D196" s="14"/>
      <c r="E196" s="14"/>
      <c r="F196" s="14"/>
      <c r="G196" s="81"/>
    </row>
    <row r="197" spans="4:7">
      <c r="D197" s="14"/>
      <c r="E197" s="14"/>
      <c r="F197" s="14"/>
      <c r="G197" s="81"/>
    </row>
    <row r="198" spans="4:7">
      <c r="D198" s="14"/>
      <c r="E198" s="14"/>
      <c r="F198" s="14"/>
      <c r="G198" s="81"/>
    </row>
    <row r="199" spans="4:7">
      <c r="D199" s="14"/>
      <c r="E199" s="14"/>
      <c r="F199" s="14"/>
      <c r="G199" s="81"/>
    </row>
    <row r="200" spans="4:7">
      <c r="D200" s="14"/>
      <c r="E200" s="14"/>
      <c r="F200" s="14"/>
      <c r="G200" s="81"/>
    </row>
    <row r="201" spans="4:7">
      <c r="D201" s="14"/>
      <c r="E201" s="14"/>
      <c r="F201" s="14"/>
      <c r="G201" s="81"/>
    </row>
    <row r="202" spans="4:7">
      <c r="D202" s="14"/>
      <c r="E202" s="14"/>
      <c r="F202" s="14"/>
      <c r="G202" s="81"/>
    </row>
    <row r="203" spans="4:7">
      <c r="D203" s="14"/>
      <c r="E203" s="14"/>
      <c r="F203" s="14"/>
      <c r="G203" s="81"/>
    </row>
    <row r="204" spans="4:7">
      <c r="D204" s="14"/>
      <c r="E204" s="14"/>
      <c r="F204" s="14"/>
      <c r="G204" s="81"/>
    </row>
    <row r="205" spans="4:7">
      <c r="D205" s="14"/>
      <c r="E205" s="14"/>
      <c r="F205" s="14"/>
      <c r="G205" s="81"/>
    </row>
    <row r="206" spans="4:7">
      <c r="D206" s="14"/>
      <c r="E206" s="14"/>
      <c r="F206" s="14"/>
      <c r="G206" s="81"/>
    </row>
    <row r="207" spans="4:7">
      <c r="D207" s="14"/>
      <c r="E207" s="14"/>
      <c r="F207" s="14"/>
      <c r="G207" s="81"/>
    </row>
    <row r="208" spans="4:7">
      <c r="D208" s="14"/>
      <c r="E208" s="14"/>
      <c r="F208" s="14"/>
      <c r="G208" s="81"/>
    </row>
    <row r="209" spans="4:7">
      <c r="D209" s="14"/>
      <c r="E209" s="14"/>
      <c r="F209" s="14"/>
      <c r="G209" s="81"/>
    </row>
    <row r="210" spans="4:7">
      <c r="D210" s="14"/>
      <c r="E210" s="14"/>
      <c r="F210" s="14"/>
      <c r="G210" s="81"/>
    </row>
    <row r="211" spans="4:7">
      <c r="D211" s="14"/>
      <c r="E211" s="14"/>
      <c r="F211" s="14"/>
      <c r="G211" s="81"/>
    </row>
    <row r="212" spans="4:7">
      <c r="D212" s="14"/>
      <c r="E212" s="14"/>
      <c r="F212" s="14"/>
      <c r="G212" s="81"/>
    </row>
    <row r="213" spans="4:7">
      <c r="D213" s="14"/>
      <c r="E213" s="14"/>
      <c r="F213" s="14"/>
      <c r="G213" s="81"/>
    </row>
  </sheetData>
  <mergeCells count="9">
    <mergeCell ref="A32:C32"/>
    <mergeCell ref="D32:F32"/>
    <mergeCell ref="A33:G33"/>
    <mergeCell ref="A31:G31"/>
    <mergeCell ref="D1:G4"/>
    <mergeCell ref="A5:F5"/>
    <mergeCell ref="A7:G7"/>
    <mergeCell ref="A8:G8"/>
    <mergeCell ref="A9:G9"/>
  </mergeCells>
  <conditionalFormatting sqref="G35:G36 G23:G25 G15:G19">
    <cfRule type="cellIs" dxfId="17" priority="16" operator="lessThan">
      <formula>0</formula>
    </cfRule>
  </conditionalFormatting>
  <conditionalFormatting sqref="G22">
    <cfRule type="cellIs" dxfId="16" priority="13" operator="lessThan">
      <formula>0</formula>
    </cfRule>
  </conditionalFormatting>
  <conditionalFormatting sqref="G26:G28">
    <cfRule type="cellIs" dxfId="15" priority="5" operator="lessThan">
      <formula>0</formula>
    </cfRule>
  </conditionalFormatting>
  <conditionalFormatting sqref="G11">
    <cfRule type="cellIs" dxfId="14" priority="11" operator="lessThan">
      <formula>0</formula>
    </cfRule>
  </conditionalFormatting>
  <conditionalFormatting sqref="G12">
    <cfRule type="cellIs" dxfId="13" priority="10" operator="lessThan">
      <formula>0</formula>
    </cfRule>
  </conditionalFormatting>
  <conditionalFormatting sqref="G13">
    <cfRule type="cellIs" dxfId="12" priority="8" operator="lessThan">
      <formula>0</formula>
    </cfRule>
  </conditionalFormatting>
  <conditionalFormatting sqref="G14">
    <cfRule type="cellIs" dxfId="11" priority="7" operator="lessThan">
      <formula>0</formula>
    </cfRule>
  </conditionalFormatting>
  <conditionalFormatting sqref="G20:G21">
    <cfRule type="cellIs" dxfId="10" priority="6" operator="lessThan">
      <formula>0</formula>
    </cfRule>
  </conditionalFormatting>
  <conditionalFormatting sqref="G10">
    <cfRule type="cellIs" dxfId="9" priority="4" operator="lessThan">
      <formula>0</formula>
    </cfRule>
  </conditionalFormatting>
  <conditionalFormatting sqref="G29:G30">
    <cfRule type="cellIs" dxfId="8" priority="1" operator="lessThan">
      <formula>0</formula>
    </cfRule>
  </conditionalFormatting>
  <pageMargins left="0.51181102362204722" right="0.51181102362204722" top="0.78740157480314965" bottom="0.78740157480314965" header="0.31496062992125984" footer="0.31496062992125984"/>
  <pageSetup paperSize="9" scale="53"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3"/>
  <sheetViews>
    <sheetView view="pageBreakPreview" topLeftCell="A89" zoomScale="70" zoomScaleNormal="100" zoomScaleSheetLayoutView="70" workbookViewId="0">
      <selection activeCell="A2" sqref="A2:P130"/>
    </sheetView>
  </sheetViews>
  <sheetFormatPr defaultRowHeight="12.75"/>
  <cols>
    <col min="1" max="1" width="7.85546875" style="77" customWidth="1"/>
    <col min="2" max="2" width="25" style="77" customWidth="1"/>
    <col min="3" max="3" width="15.5703125" style="78" customWidth="1"/>
    <col min="4" max="4" width="35.85546875" style="77" customWidth="1"/>
    <col min="5" max="5" width="7.85546875" style="77" customWidth="1"/>
    <col min="6" max="6" width="30.140625" style="77" customWidth="1"/>
    <col min="7" max="7" width="6.28515625" style="77" customWidth="1"/>
    <col min="8" max="8" width="25.28515625" style="77" customWidth="1"/>
    <col min="9" max="9" width="7.140625" style="77" customWidth="1"/>
    <col min="10" max="10" width="23.7109375" style="77" customWidth="1"/>
    <col min="11" max="11" width="6.5703125" style="77" customWidth="1"/>
    <col min="12" max="12" width="12.28515625" style="77" customWidth="1"/>
    <col min="13" max="13" width="8.7109375" style="77" customWidth="1"/>
    <col min="14" max="14" width="6.28515625" style="77" customWidth="1"/>
    <col min="15" max="15" width="9.42578125" style="77" customWidth="1"/>
    <col min="16" max="16" width="10.7109375" style="77" customWidth="1"/>
  </cols>
  <sheetData>
    <row r="1" spans="1:16" ht="13.5" thickBot="1"/>
    <row r="2" spans="1:16" ht="30.75" customHeight="1" thickBot="1">
      <c r="A2" s="618" t="s">
        <v>93</v>
      </c>
      <c r="B2" s="619"/>
      <c r="C2" s="619"/>
      <c r="D2" s="619"/>
      <c r="E2" s="619"/>
      <c r="F2" s="619"/>
      <c r="G2" s="619"/>
      <c r="H2" s="619"/>
      <c r="I2" s="619"/>
      <c r="J2" s="619"/>
      <c r="K2" s="619"/>
      <c r="L2" s="619"/>
      <c r="M2" s="619"/>
      <c r="N2" s="619"/>
      <c r="O2" s="619"/>
      <c r="P2" s="620"/>
    </row>
    <row r="3" spans="1:16" ht="15" customHeight="1" thickBot="1">
      <c r="A3" s="504"/>
      <c r="B3" s="505"/>
      <c r="C3" s="505"/>
      <c r="D3" s="505"/>
      <c r="E3" s="505"/>
      <c r="F3" s="505"/>
      <c r="G3" s="505"/>
      <c r="H3" s="505"/>
      <c r="I3" s="505"/>
      <c r="J3" s="505"/>
      <c r="K3" s="505"/>
      <c r="L3" s="505"/>
      <c r="M3" s="505"/>
      <c r="N3" s="505"/>
      <c r="O3" s="505"/>
      <c r="P3" s="506"/>
    </row>
    <row r="4" spans="1:16" ht="30.75" customHeight="1" thickBot="1">
      <c r="A4" s="607" t="s">
        <v>28207</v>
      </c>
      <c r="B4" s="608"/>
      <c r="C4" s="608"/>
      <c r="D4" s="608"/>
      <c r="E4" s="608"/>
      <c r="F4" s="608"/>
      <c r="G4" s="608"/>
      <c r="H4" s="608"/>
      <c r="I4" s="608"/>
      <c r="J4" s="608"/>
      <c r="K4" s="608"/>
      <c r="L4" s="608"/>
      <c r="M4" s="608"/>
      <c r="N4" s="608"/>
      <c r="O4" s="608"/>
      <c r="P4" s="609"/>
    </row>
    <row r="5" spans="1:16" s="45" customFormat="1" ht="15" customHeight="1" thickBot="1">
      <c r="A5" s="621"/>
      <c r="B5" s="621"/>
      <c r="C5" s="621"/>
      <c r="D5" s="621"/>
      <c r="E5" s="621"/>
      <c r="F5" s="621"/>
      <c r="G5" s="621"/>
      <c r="H5" s="621"/>
      <c r="I5" s="621"/>
      <c r="J5" s="621"/>
      <c r="K5" s="621"/>
      <c r="L5" s="621"/>
      <c r="M5" s="621"/>
      <c r="N5" s="621"/>
      <c r="O5" s="621"/>
      <c r="P5" s="621"/>
    </row>
    <row r="6" spans="1:16" s="45" customFormat="1" ht="30.75" customHeight="1" thickBot="1">
      <c r="A6" s="188" t="s">
        <v>0</v>
      </c>
      <c r="B6" s="189" t="s">
        <v>28233</v>
      </c>
      <c r="C6" s="622" t="s">
        <v>1</v>
      </c>
      <c r="D6" s="623"/>
      <c r="E6" s="623"/>
      <c r="F6" s="623"/>
      <c r="G6" s="623"/>
      <c r="H6" s="623"/>
      <c r="I6" s="623"/>
      <c r="J6" s="623"/>
      <c r="K6" s="623"/>
      <c r="L6" s="623"/>
      <c r="M6" s="623"/>
      <c r="N6" s="624"/>
      <c r="O6" s="189" t="s">
        <v>6</v>
      </c>
      <c r="P6" s="190" t="s">
        <v>114</v>
      </c>
    </row>
    <row r="7" spans="1:16" s="45" customFormat="1" ht="15" customHeight="1" thickBot="1">
      <c r="A7" s="617"/>
      <c r="B7" s="617"/>
      <c r="C7" s="617"/>
      <c r="D7" s="617"/>
      <c r="E7" s="617"/>
      <c r="F7" s="617"/>
      <c r="G7" s="617"/>
      <c r="H7" s="617"/>
      <c r="I7" s="617"/>
      <c r="J7" s="617"/>
      <c r="K7" s="617"/>
      <c r="L7" s="617"/>
      <c r="M7" s="617"/>
      <c r="N7" s="617"/>
      <c r="O7" s="617"/>
      <c r="P7" s="617"/>
    </row>
    <row r="8" spans="1:16" s="45" customFormat="1" ht="30" customHeight="1" thickBot="1">
      <c r="A8" s="607" t="s">
        <v>28495</v>
      </c>
      <c r="B8" s="608"/>
      <c r="C8" s="608"/>
      <c r="D8" s="608"/>
      <c r="E8" s="608"/>
      <c r="F8" s="608"/>
      <c r="G8" s="608"/>
      <c r="H8" s="608"/>
      <c r="I8" s="608"/>
      <c r="J8" s="608"/>
      <c r="K8" s="608"/>
      <c r="L8" s="608"/>
      <c r="M8" s="608"/>
      <c r="N8" s="608"/>
      <c r="O8" s="608"/>
      <c r="P8" s="609"/>
    </row>
    <row r="9" spans="1:16" ht="15" customHeight="1">
      <c r="A9" s="691"/>
      <c r="B9" s="691"/>
      <c r="C9" s="691"/>
      <c r="D9" s="691"/>
      <c r="E9" s="691"/>
      <c r="F9" s="691"/>
      <c r="G9" s="691"/>
      <c r="H9" s="691"/>
      <c r="I9" s="691"/>
      <c r="J9" s="691"/>
      <c r="K9" s="691"/>
      <c r="L9" s="691"/>
      <c r="M9" s="691"/>
      <c r="N9" s="691"/>
      <c r="O9" s="691"/>
      <c r="P9" s="691"/>
    </row>
    <row r="10" spans="1:16" ht="26.25" customHeight="1">
      <c r="A10" s="692">
        <v>6.1</v>
      </c>
      <c r="B10" s="693" t="s">
        <v>3211</v>
      </c>
      <c r="C10" s="694" t="s">
        <v>27962</v>
      </c>
      <c r="D10" s="694" t="s">
        <v>36</v>
      </c>
      <c r="E10" s="694"/>
      <c r="F10" s="694"/>
      <c r="G10" s="694"/>
      <c r="H10" s="694"/>
      <c r="I10" s="694"/>
      <c r="J10" s="694"/>
      <c r="K10" s="694"/>
      <c r="L10" s="694"/>
      <c r="M10" s="694"/>
      <c r="N10" s="694"/>
      <c r="O10" s="695" t="s">
        <v>36</v>
      </c>
      <c r="P10" s="696">
        <f>N13</f>
        <v>328.88300000000004</v>
      </c>
    </row>
    <row r="11" spans="1:16" ht="15" customHeight="1">
      <c r="A11" s="692"/>
      <c r="B11" s="697"/>
      <c r="C11" s="698"/>
      <c r="D11" s="698"/>
      <c r="E11" s="698"/>
      <c r="F11" s="698"/>
      <c r="G11" s="698"/>
      <c r="H11" s="698"/>
      <c r="I11" s="698"/>
      <c r="J11" s="698"/>
      <c r="K11" s="698"/>
      <c r="L11" s="698"/>
      <c r="M11" s="698"/>
      <c r="N11" s="698"/>
      <c r="O11" s="697"/>
      <c r="P11" s="699"/>
    </row>
    <row r="12" spans="1:16" ht="15" customHeight="1">
      <c r="A12" s="697"/>
      <c r="B12" s="697"/>
      <c r="C12" s="700"/>
      <c r="D12" s="695" t="s">
        <v>27959</v>
      </c>
      <c r="E12" s="697"/>
      <c r="F12" s="695" t="s">
        <v>27958</v>
      </c>
      <c r="G12" s="697"/>
      <c r="H12" s="695" t="s">
        <v>27960</v>
      </c>
      <c r="I12" s="700"/>
      <c r="J12" s="697"/>
      <c r="K12" s="700"/>
      <c r="L12" s="701" t="s">
        <v>27963</v>
      </c>
      <c r="M12" s="700"/>
      <c r="N12" s="700"/>
      <c r="O12" s="697"/>
      <c r="P12" s="697"/>
    </row>
    <row r="13" spans="1:16" ht="15" customHeight="1">
      <c r="A13" s="697"/>
      <c r="B13" s="702"/>
      <c r="C13" s="703"/>
      <c r="D13" s="704">
        <f>P94</f>
        <v>2115.12</v>
      </c>
      <c r="E13" s="704" t="s">
        <v>27961</v>
      </c>
      <c r="F13" s="704">
        <f>P61+P67</f>
        <v>645.59999999999991</v>
      </c>
      <c r="G13" s="705" t="s">
        <v>27961</v>
      </c>
      <c r="H13" s="706">
        <f>P100</f>
        <v>528.11</v>
      </c>
      <c r="I13" s="695" t="s">
        <v>95</v>
      </c>
      <c r="J13" s="699">
        <f>D13+F13+H13</f>
        <v>3288.83</v>
      </c>
      <c r="K13" s="701" t="s">
        <v>94</v>
      </c>
      <c r="L13" s="706">
        <v>0.1</v>
      </c>
      <c r="M13" s="695" t="s">
        <v>95</v>
      </c>
      <c r="N13" s="700">
        <f>J13*L13</f>
        <v>328.88300000000004</v>
      </c>
      <c r="O13" s="697"/>
      <c r="P13" s="697"/>
    </row>
    <row r="14" spans="1:16" ht="15" customHeight="1">
      <c r="A14" s="697"/>
      <c r="B14" s="702"/>
      <c r="C14" s="703"/>
      <c r="D14" s="704"/>
      <c r="E14" s="704"/>
      <c r="F14" s="704"/>
      <c r="G14" s="705"/>
      <c r="H14" s="706"/>
      <c r="I14" s="695"/>
      <c r="J14" s="699"/>
      <c r="K14" s="700"/>
      <c r="L14" s="700"/>
      <c r="M14" s="700"/>
      <c r="N14" s="700"/>
      <c r="O14" s="697"/>
      <c r="P14" s="697"/>
    </row>
    <row r="15" spans="1:16" ht="24.75" customHeight="1">
      <c r="A15" s="692">
        <v>6.2</v>
      </c>
      <c r="B15" s="693" t="s">
        <v>132</v>
      </c>
      <c r="C15" s="694" t="s">
        <v>27941</v>
      </c>
      <c r="D15" s="694" t="s">
        <v>15</v>
      </c>
      <c r="E15" s="694"/>
      <c r="F15" s="694"/>
      <c r="G15" s="694"/>
      <c r="H15" s="694"/>
      <c r="I15" s="694"/>
      <c r="J15" s="694"/>
      <c r="K15" s="694"/>
      <c r="L15" s="694"/>
      <c r="M15" s="694"/>
      <c r="N15" s="694"/>
      <c r="O15" s="695" t="s">
        <v>15</v>
      </c>
      <c r="P15" s="693">
        <f>J18</f>
        <v>3288.83</v>
      </c>
    </row>
    <row r="16" spans="1:16" ht="14.25" customHeight="1">
      <c r="A16" s="692"/>
      <c r="B16" s="697"/>
      <c r="C16" s="698"/>
      <c r="D16" s="698"/>
      <c r="E16" s="698"/>
      <c r="F16" s="698"/>
      <c r="G16" s="698"/>
      <c r="H16" s="698"/>
      <c r="I16" s="698"/>
      <c r="J16" s="698"/>
      <c r="K16" s="698"/>
      <c r="L16" s="698"/>
      <c r="M16" s="698"/>
      <c r="N16" s="698"/>
      <c r="O16" s="697"/>
      <c r="P16" s="699"/>
    </row>
    <row r="17" spans="1:16">
      <c r="A17" s="697"/>
      <c r="B17" s="697"/>
      <c r="C17" s="700"/>
      <c r="D17" s="695" t="s">
        <v>27959</v>
      </c>
      <c r="E17" s="697"/>
      <c r="F17" s="695" t="s">
        <v>27958</v>
      </c>
      <c r="G17" s="697"/>
      <c r="H17" s="695" t="s">
        <v>27960</v>
      </c>
      <c r="I17" s="700"/>
      <c r="J17" s="697"/>
      <c r="K17" s="700"/>
      <c r="L17" s="700"/>
      <c r="M17" s="700"/>
      <c r="N17" s="700"/>
      <c r="O17" s="697"/>
      <c r="P17" s="697"/>
    </row>
    <row r="18" spans="1:16" ht="12.75" customHeight="1">
      <c r="A18" s="697"/>
      <c r="B18" s="702"/>
      <c r="C18" s="703"/>
      <c r="D18" s="704">
        <f>P94</f>
        <v>2115.12</v>
      </c>
      <c r="E18" s="704" t="s">
        <v>27961</v>
      </c>
      <c r="F18" s="704">
        <f>P61+P67</f>
        <v>645.59999999999991</v>
      </c>
      <c r="G18" s="705" t="s">
        <v>27961</v>
      </c>
      <c r="H18" s="706">
        <f>P100</f>
        <v>528.11</v>
      </c>
      <c r="I18" s="695" t="s">
        <v>95</v>
      </c>
      <c r="J18" s="699">
        <f>D18+F18+H18</f>
        <v>3288.83</v>
      </c>
      <c r="K18" s="700"/>
      <c r="L18" s="700"/>
      <c r="M18" s="700"/>
      <c r="N18" s="700"/>
      <c r="O18" s="697"/>
      <c r="P18" s="697"/>
    </row>
    <row r="19" spans="1:16">
      <c r="A19" s="697"/>
      <c r="B19" s="697"/>
      <c r="C19" s="700"/>
      <c r="D19" s="704"/>
      <c r="E19" s="705"/>
      <c r="F19" s="704"/>
      <c r="G19" s="705"/>
      <c r="H19" s="699"/>
      <c r="I19" s="695"/>
      <c r="J19" s="706"/>
      <c r="K19" s="700"/>
      <c r="L19" s="700"/>
      <c r="M19" s="700"/>
      <c r="N19" s="700"/>
      <c r="O19" s="697"/>
      <c r="P19" s="697"/>
    </row>
    <row r="20" spans="1:16">
      <c r="A20" s="697"/>
      <c r="B20" s="697"/>
      <c r="C20" s="700"/>
      <c r="D20" s="700"/>
      <c r="E20" s="700"/>
      <c r="F20" s="700"/>
      <c r="G20" s="700"/>
      <c r="H20" s="697"/>
      <c r="I20" s="697"/>
      <c r="J20" s="697"/>
      <c r="K20" s="700"/>
      <c r="L20" s="700"/>
      <c r="M20" s="700"/>
      <c r="N20" s="700"/>
      <c r="O20" s="697"/>
      <c r="P20" s="697"/>
    </row>
    <row r="21" spans="1:16" ht="34.5" customHeight="1">
      <c r="A21" s="692">
        <v>6.3</v>
      </c>
      <c r="B21" s="693" t="s">
        <v>72</v>
      </c>
      <c r="C21" s="694" t="s">
        <v>27942</v>
      </c>
      <c r="D21" s="694" t="s">
        <v>36</v>
      </c>
      <c r="E21" s="694"/>
      <c r="F21" s="694"/>
      <c r="G21" s="694"/>
      <c r="H21" s="694"/>
      <c r="I21" s="694"/>
      <c r="J21" s="694"/>
      <c r="K21" s="694"/>
      <c r="L21" s="694"/>
      <c r="M21" s="694"/>
      <c r="N21" s="694"/>
      <c r="O21" s="697" t="s">
        <v>36</v>
      </c>
      <c r="P21" s="706">
        <f>H24</f>
        <v>51.647999999999996</v>
      </c>
    </row>
    <row r="22" spans="1:16">
      <c r="A22" s="697"/>
      <c r="B22" s="697"/>
      <c r="C22" s="700"/>
      <c r="D22" s="700"/>
      <c r="E22" s="700"/>
      <c r="F22" s="700"/>
      <c r="G22" s="700"/>
      <c r="H22" s="697"/>
      <c r="I22" s="697"/>
      <c r="J22" s="697"/>
      <c r="K22" s="700"/>
      <c r="L22" s="700"/>
      <c r="M22" s="700"/>
      <c r="N22" s="700"/>
      <c r="O22" s="697"/>
      <c r="P22" s="697"/>
    </row>
    <row r="23" spans="1:16">
      <c r="A23" s="697"/>
      <c r="B23" s="697"/>
      <c r="C23" s="700"/>
      <c r="D23" s="695" t="s">
        <v>27958</v>
      </c>
      <c r="E23" s="700"/>
      <c r="F23" s="695" t="s">
        <v>27963</v>
      </c>
      <c r="G23" s="700"/>
      <c r="H23" s="697"/>
      <c r="I23" s="697"/>
      <c r="J23" s="697"/>
      <c r="K23" s="700"/>
      <c r="L23" s="700"/>
      <c r="M23" s="700"/>
      <c r="N23" s="700"/>
      <c r="O23" s="697"/>
      <c r="P23" s="697"/>
    </row>
    <row r="24" spans="1:16">
      <c r="A24" s="697"/>
      <c r="B24" s="697"/>
      <c r="C24" s="700"/>
      <c r="D24" s="704">
        <f>P61+P67</f>
        <v>645.59999999999991</v>
      </c>
      <c r="E24" s="707" t="s">
        <v>94</v>
      </c>
      <c r="F24" s="697">
        <v>0.08</v>
      </c>
      <c r="G24" s="695" t="s">
        <v>95</v>
      </c>
      <c r="H24" s="697">
        <f>D24*F24</f>
        <v>51.647999999999996</v>
      </c>
      <c r="I24" s="697"/>
      <c r="J24" s="697"/>
      <c r="K24" s="700"/>
      <c r="L24" s="700"/>
      <c r="M24" s="700"/>
      <c r="N24" s="700"/>
      <c r="O24" s="697"/>
      <c r="P24" s="697"/>
    </row>
    <row r="25" spans="1:16">
      <c r="A25" s="697"/>
      <c r="B25" s="697"/>
      <c r="C25" s="708"/>
      <c r="D25" s="708"/>
      <c r="E25" s="708"/>
      <c r="F25" s="708"/>
      <c r="G25" s="708"/>
      <c r="H25" s="708"/>
      <c r="I25" s="708"/>
      <c r="J25" s="697"/>
      <c r="K25" s="700"/>
      <c r="L25" s="700"/>
      <c r="M25" s="700"/>
      <c r="N25" s="700"/>
      <c r="O25" s="697"/>
      <c r="P25" s="697"/>
    </row>
    <row r="26" spans="1:16">
      <c r="A26" s="697"/>
      <c r="B26" s="697"/>
      <c r="C26" s="700"/>
      <c r="D26" s="700"/>
      <c r="E26" s="700"/>
      <c r="F26" s="700"/>
      <c r="G26" s="700"/>
      <c r="H26" s="697"/>
      <c r="I26" s="697"/>
      <c r="J26" s="697"/>
      <c r="K26" s="700"/>
      <c r="L26" s="700"/>
      <c r="M26" s="700"/>
      <c r="N26" s="700"/>
      <c r="O26" s="697"/>
      <c r="P26" s="697"/>
    </row>
    <row r="27" spans="1:16" ht="30" customHeight="1">
      <c r="A27" s="692">
        <v>6.4</v>
      </c>
      <c r="B27" s="693" t="s">
        <v>79</v>
      </c>
      <c r="C27" s="694" t="s">
        <v>80</v>
      </c>
      <c r="D27" s="694" t="s">
        <v>9</v>
      </c>
      <c r="E27" s="694"/>
      <c r="F27" s="694"/>
      <c r="G27" s="694"/>
      <c r="H27" s="694"/>
      <c r="I27" s="694"/>
      <c r="J27" s="694"/>
      <c r="K27" s="694"/>
      <c r="L27" s="694"/>
      <c r="M27" s="694"/>
      <c r="N27" s="694"/>
      <c r="O27" s="695" t="s">
        <v>9</v>
      </c>
      <c r="P27" s="706">
        <f>H31</f>
        <v>463</v>
      </c>
    </row>
    <row r="28" spans="1:16">
      <c r="A28" s="697"/>
      <c r="B28" s="697"/>
      <c r="C28" s="700"/>
      <c r="D28" s="700"/>
      <c r="E28" s="700"/>
      <c r="F28" s="700"/>
      <c r="G28" s="700"/>
      <c r="H28" s="697"/>
      <c r="I28" s="697"/>
      <c r="J28" s="697"/>
      <c r="K28" s="700"/>
      <c r="L28" s="700"/>
      <c r="M28" s="700"/>
      <c r="N28" s="700"/>
      <c r="O28" s="697"/>
      <c r="P28" s="697"/>
    </row>
    <row r="29" spans="1:16">
      <c r="A29" s="697"/>
      <c r="B29" s="697"/>
      <c r="C29" s="700"/>
      <c r="D29" s="695" t="s">
        <v>27955</v>
      </c>
      <c r="E29" s="700"/>
      <c r="F29" s="695" t="s">
        <v>27955</v>
      </c>
      <c r="G29" s="700"/>
      <c r="H29" s="697"/>
      <c r="I29" s="697"/>
      <c r="J29" s="697"/>
      <c r="K29" s="700"/>
      <c r="L29" s="700"/>
      <c r="M29" s="700"/>
      <c r="N29" s="700"/>
      <c r="O29" s="697"/>
      <c r="P29" s="697"/>
    </row>
    <row r="30" spans="1:16">
      <c r="A30" s="697"/>
      <c r="B30" s="697"/>
      <c r="C30" s="700"/>
      <c r="D30" s="704" t="s">
        <v>27956</v>
      </c>
      <c r="E30" s="700"/>
      <c r="F30" s="695" t="s">
        <v>27971</v>
      </c>
      <c r="G30" s="700"/>
      <c r="H30" s="697"/>
      <c r="I30" s="697"/>
      <c r="J30" s="697"/>
      <c r="K30" s="700"/>
      <c r="L30" s="700"/>
      <c r="M30" s="700"/>
      <c r="N30" s="700"/>
      <c r="O30" s="697"/>
      <c r="P30" s="697"/>
    </row>
    <row r="31" spans="1:16">
      <c r="A31" s="697"/>
      <c r="B31" s="697"/>
      <c r="C31" s="709"/>
      <c r="D31" s="704">
        <f>12.8+33.1+16.7+20+26.3+44.1+8+14.5+17.4+12+19+17.4+18+14.9+18.1+57.3+25+23+4+22.2+15.2</f>
        <v>439</v>
      </c>
      <c r="E31" s="695" t="s">
        <v>27961</v>
      </c>
      <c r="F31" s="695">
        <f>6*4</f>
        <v>24</v>
      </c>
      <c r="G31" s="695" t="s">
        <v>95</v>
      </c>
      <c r="H31" s="699">
        <f>D31+F31</f>
        <v>463</v>
      </c>
      <c r="I31" s="709"/>
      <c r="J31" s="697"/>
      <c r="K31" s="709"/>
      <c r="L31" s="709"/>
      <c r="M31" s="709"/>
      <c r="N31" s="709"/>
      <c r="O31" s="697"/>
      <c r="P31" s="697"/>
    </row>
    <row r="32" spans="1:16">
      <c r="A32" s="697"/>
      <c r="B32" s="697"/>
      <c r="C32" s="700"/>
      <c r="D32" s="700"/>
      <c r="E32" s="700"/>
      <c r="F32" s="700"/>
      <c r="G32" s="700"/>
      <c r="H32" s="697"/>
      <c r="I32" s="697"/>
      <c r="J32" s="697"/>
      <c r="K32" s="700"/>
      <c r="L32" s="700"/>
      <c r="M32" s="700"/>
      <c r="N32" s="700"/>
      <c r="O32" s="697"/>
      <c r="P32" s="697"/>
    </row>
    <row r="33" spans="1:16" ht="34.5" customHeight="1">
      <c r="A33" s="692">
        <v>6.5</v>
      </c>
      <c r="B33" s="693" t="s">
        <v>77</v>
      </c>
      <c r="C33" s="694" t="s">
        <v>78</v>
      </c>
      <c r="D33" s="694" t="s">
        <v>9</v>
      </c>
      <c r="E33" s="694"/>
      <c r="F33" s="694"/>
      <c r="G33" s="694"/>
      <c r="H33" s="694"/>
      <c r="I33" s="694"/>
      <c r="J33" s="694"/>
      <c r="K33" s="694"/>
      <c r="L33" s="694"/>
      <c r="M33" s="694"/>
      <c r="N33" s="694"/>
      <c r="O33" s="695" t="s">
        <v>9</v>
      </c>
      <c r="P33" s="699">
        <f>D37</f>
        <v>692.09999999999991</v>
      </c>
    </row>
    <row r="34" spans="1:16">
      <c r="A34" s="697"/>
      <c r="B34" s="697"/>
      <c r="C34" s="700"/>
      <c r="D34" s="700"/>
      <c r="E34" s="700"/>
      <c r="F34" s="700"/>
      <c r="G34" s="700"/>
      <c r="H34" s="697"/>
      <c r="I34" s="697"/>
      <c r="J34" s="697"/>
      <c r="K34" s="700"/>
      <c r="L34" s="700"/>
      <c r="M34" s="700"/>
      <c r="N34" s="700"/>
      <c r="O34" s="697"/>
      <c r="P34" s="697"/>
    </row>
    <row r="35" spans="1:16">
      <c r="A35" s="697"/>
      <c r="B35" s="697"/>
      <c r="C35" s="700"/>
      <c r="D35" s="695" t="s">
        <v>27957</v>
      </c>
      <c r="E35" s="700"/>
      <c r="F35" s="700"/>
      <c r="G35" s="700"/>
      <c r="H35" s="697"/>
      <c r="I35" s="697"/>
      <c r="J35" s="697"/>
      <c r="K35" s="700"/>
      <c r="L35" s="700"/>
      <c r="M35" s="700"/>
      <c r="N35" s="700"/>
      <c r="O35" s="697"/>
      <c r="P35" s="697"/>
    </row>
    <row r="36" spans="1:16">
      <c r="A36" s="697"/>
      <c r="B36" s="697"/>
      <c r="C36" s="700"/>
      <c r="D36" s="704" t="s">
        <v>27956</v>
      </c>
      <c r="E36" s="700"/>
      <c r="F36" s="700"/>
      <c r="G36" s="700"/>
      <c r="H36" s="697"/>
      <c r="I36" s="697"/>
      <c r="J36" s="697"/>
      <c r="K36" s="700"/>
      <c r="L36" s="700"/>
      <c r="M36" s="700"/>
      <c r="N36" s="700"/>
      <c r="O36" s="697"/>
      <c r="P36" s="697"/>
    </row>
    <row r="37" spans="1:16">
      <c r="A37" s="697"/>
      <c r="B37" s="697"/>
      <c r="C37" s="700"/>
      <c r="D37" s="704">
        <f>293.9+70.4+114.4+100+113.4</f>
        <v>692.09999999999991</v>
      </c>
      <c r="E37" s="700"/>
      <c r="F37" s="700"/>
      <c r="G37" s="700"/>
      <c r="H37" s="697"/>
      <c r="I37" s="697"/>
      <c r="J37" s="697"/>
      <c r="K37" s="700"/>
      <c r="L37" s="700"/>
      <c r="M37" s="700"/>
      <c r="N37" s="700"/>
      <c r="O37" s="697"/>
      <c r="P37" s="697"/>
    </row>
    <row r="38" spans="1:16">
      <c r="A38" s="697"/>
      <c r="B38" s="697"/>
      <c r="C38" s="700"/>
      <c r="D38" s="697"/>
      <c r="E38" s="697"/>
      <c r="F38" s="697"/>
      <c r="G38" s="697"/>
      <c r="H38" s="697"/>
      <c r="I38" s="697"/>
      <c r="J38" s="697"/>
      <c r="K38" s="700"/>
      <c r="L38" s="700"/>
      <c r="M38" s="700"/>
      <c r="N38" s="700"/>
      <c r="O38" s="697"/>
      <c r="P38" s="697"/>
    </row>
    <row r="39" spans="1:16" ht="34.5" customHeight="1">
      <c r="A39" s="692">
        <v>6.6</v>
      </c>
      <c r="B39" s="693" t="s">
        <v>3597</v>
      </c>
      <c r="C39" s="694" t="s">
        <v>27943</v>
      </c>
      <c r="D39" s="694" t="s">
        <v>36</v>
      </c>
      <c r="E39" s="694"/>
      <c r="F39" s="694"/>
      <c r="G39" s="694"/>
      <c r="H39" s="694"/>
      <c r="I39" s="694"/>
      <c r="J39" s="694"/>
      <c r="K39" s="694"/>
      <c r="L39" s="694"/>
      <c r="M39" s="694"/>
      <c r="N39" s="694"/>
      <c r="O39" s="697" t="s">
        <v>15</v>
      </c>
      <c r="P39" s="706">
        <f>J41</f>
        <v>1828</v>
      </c>
    </row>
    <row r="40" spans="1:16">
      <c r="A40" s="697"/>
      <c r="B40" s="697"/>
      <c r="C40" s="700"/>
      <c r="D40" s="697"/>
      <c r="E40" s="697"/>
      <c r="F40" s="697"/>
      <c r="G40" s="697"/>
      <c r="H40" s="697"/>
      <c r="I40" s="697"/>
      <c r="J40" s="697"/>
      <c r="K40" s="700"/>
      <c r="L40" s="700"/>
      <c r="M40" s="700"/>
      <c r="N40" s="700"/>
      <c r="O40" s="697"/>
      <c r="P40" s="697"/>
    </row>
    <row r="41" spans="1:16">
      <c r="A41" s="697"/>
      <c r="B41" s="697"/>
      <c r="C41" s="708" t="s">
        <v>27948</v>
      </c>
      <c r="D41" s="708"/>
      <c r="E41" s="708"/>
      <c r="F41" s="708"/>
      <c r="G41" s="708"/>
      <c r="H41" s="708"/>
      <c r="I41" s="708"/>
      <c r="J41" s="706">
        <v>1828</v>
      </c>
      <c r="K41" s="709"/>
      <c r="L41" s="709"/>
      <c r="M41" s="709"/>
      <c r="N41" s="709"/>
      <c r="O41" s="697"/>
      <c r="P41" s="697"/>
    </row>
    <row r="42" spans="1:16" ht="17.25" customHeight="1">
      <c r="A42" s="697"/>
      <c r="B42" s="697"/>
      <c r="C42" s="700"/>
      <c r="D42" s="697"/>
      <c r="E42" s="697"/>
      <c r="F42" s="697"/>
      <c r="G42" s="697"/>
      <c r="H42" s="697"/>
      <c r="I42" s="697"/>
      <c r="J42" s="697"/>
      <c r="K42" s="700"/>
      <c r="L42" s="700"/>
      <c r="M42" s="700"/>
      <c r="N42" s="700"/>
      <c r="O42" s="697"/>
      <c r="P42" s="697"/>
    </row>
    <row r="43" spans="1:16" ht="34.5" customHeight="1">
      <c r="A43" s="692">
        <v>6.7</v>
      </c>
      <c r="B43" s="693" t="s">
        <v>8375</v>
      </c>
      <c r="C43" s="694" t="s">
        <v>27944</v>
      </c>
      <c r="D43" s="694" t="s">
        <v>15</v>
      </c>
      <c r="E43" s="694"/>
      <c r="F43" s="694"/>
      <c r="G43" s="694"/>
      <c r="H43" s="694"/>
      <c r="I43" s="694"/>
      <c r="J43" s="694"/>
      <c r="K43" s="694"/>
      <c r="L43" s="694"/>
      <c r="M43" s="694"/>
      <c r="N43" s="694"/>
      <c r="O43" s="697" t="s">
        <v>15</v>
      </c>
      <c r="P43" s="706">
        <f>J45</f>
        <v>1828</v>
      </c>
    </row>
    <row r="44" spans="1:16">
      <c r="A44" s="697"/>
      <c r="B44" s="697"/>
      <c r="C44" s="700"/>
      <c r="D44" s="700"/>
      <c r="E44" s="700"/>
      <c r="F44" s="700"/>
      <c r="G44" s="700"/>
      <c r="H44" s="697"/>
      <c r="I44" s="697"/>
      <c r="J44" s="697"/>
      <c r="K44" s="700"/>
      <c r="L44" s="700"/>
      <c r="M44" s="700"/>
      <c r="N44" s="700"/>
      <c r="O44" s="697"/>
      <c r="P44" s="697"/>
    </row>
    <row r="45" spans="1:16">
      <c r="A45" s="697"/>
      <c r="B45" s="697"/>
      <c r="C45" s="708" t="s">
        <v>27948</v>
      </c>
      <c r="D45" s="708"/>
      <c r="E45" s="708"/>
      <c r="F45" s="708"/>
      <c r="G45" s="708"/>
      <c r="H45" s="708"/>
      <c r="I45" s="708"/>
      <c r="J45" s="706">
        <v>1828</v>
      </c>
      <c r="K45" s="700"/>
      <c r="L45" s="700"/>
      <c r="M45" s="700"/>
      <c r="N45" s="700"/>
      <c r="O45" s="697"/>
      <c r="P45" s="697"/>
    </row>
    <row r="46" spans="1:16">
      <c r="A46" s="697"/>
      <c r="B46" s="697"/>
      <c r="C46" s="700"/>
      <c r="D46" s="700"/>
      <c r="E46" s="700"/>
      <c r="F46" s="700"/>
      <c r="G46" s="700"/>
      <c r="H46" s="697"/>
      <c r="I46" s="697"/>
      <c r="J46" s="697"/>
      <c r="K46" s="700"/>
      <c r="L46" s="700"/>
      <c r="M46" s="700"/>
      <c r="N46" s="700"/>
      <c r="O46" s="697"/>
      <c r="P46" s="697"/>
    </row>
    <row r="47" spans="1:16" ht="31.5" customHeight="1">
      <c r="A47" s="692">
        <v>6.8</v>
      </c>
      <c r="B47" s="693" t="s">
        <v>28203</v>
      </c>
      <c r="C47" s="710" t="s">
        <v>28206</v>
      </c>
      <c r="D47" s="694" t="s">
        <v>15</v>
      </c>
      <c r="E47" s="694"/>
      <c r="F47" s="694"/>
      <c r="G47" s="694"/>
      <c r="H47" s="694"/>
      <c r="I47" s="694"/>
      <c r="J47" s="694"/>
      <c r="K47" s="694"/>
      <c r="L47" s="694"/>
      <c r="M47" s="694"/>
      <c r="N47" s="694"/>
      <c r="O47" s="695" t="s">
        <v>28205</v>
      </c>
      <c r="P47" s="706">
        <f>M49</f>
        <v>168.17599999999999</v>
      </c>
    </row>
    <row r="48" spans="1:16" ht="12.75" customHeight="1">
      <c r="A48" s="692"/>
      <c r="B48" s="697"/>
      <c r="C48" s="700"/>
      <c r="D48" s="700"/>
      <c r="E48" s="700"/>
      <c r="F48" s="700"/>
      <c r="G48" s="700"/>
      <c r="H48" s="697"/>
      <c r="I48" s="697"/>
      <c r="J48" s="697"/>
      <c r="K48" s="700"/>
      <c r="L48" s="700"/>
      <c r="M48" s="700"/>
      <c r="N48" s="700"/>
      <c r="O48" s="697"/>
      <c r="P48" s="697"/>
    </row>
    <row r="49" spans="1:16" ht="12.75" customHeight="1">
      <c r="A49" s="692"/>
      <c r="B49" s="697"/>
      <c r="C49" s="697" t="s">
        <v>27948</v>
      </c>
      <c r="D49" s="695" t="s">
        <v>95</v>
      </c>
      <c r="E49" s="706">
        <v>1828</v>
      </c>
      <c r="F49" s="695" t="s">
        <v>94</v>
      </c>
      <c r="G49" s="697">
        <v>0.04</v>
      </c>
      <c r="H49" s="695" t="s">
        <v>95</v>
      </c>
      <c r="I49" s="697">
        <f>E49*G49</f>
        <v>73.12</v>
      </c>
      <c r="J49" s="695" t="s">
        <v>94</v>
      </c>
      <c r="K49" s="701">
        <v>2.2999999999999998</v>
      </c>
      <c r="L49" s="695" t="s">
        <v>95</v>
      </c>
      <c r="M49" s="706">
        <f>I49*K49</f>
        <v>168.17599999999999</v>
      </c>
      <c r="N49" s="700"/>
      <c r="O49" s="697"/>
      <c r="P49" s="697"/>
    </row>
    <row r="50" spans="1:16" ht="12.75" customHeight="1">
      <c r="A50" s="692"/>
      <c r="B50" s="697"/>
      <c r="C50" s="697"/>
      <c r="D50" s="695"/>
      <c r="E50" s="706"/>
      <c r="F50" s="695"/>
      <c r="G50" s="697"/>
      <c r="H50" s="695"/>
      <c r="I50" s="697"/>
      <c r="J50" s="695"/>
      <c r="K50" s="701"/>
      <c r="L50" s="695"/>
      <c r="M50" s="706"/>
      <c r="N50" s="700"/>
      <c r="O50" s="697"/>
      <c r="P50" s="697"/>
    </row>
    <row r="51" spans="1:16" ht="12.75" customHeight="1">
      <c r="A51" s="692"/>
      <c r="B51" s="697"/>
      <c r="C51" s="697"/>
      <c r="D51" s="695"/>
      <c r="E51" s="706"/>
      <c r="F51" s="695"/>
      <c r="G51" s="697"/>
      <c r="H51" s="695"/>
      <c r="I51" s="697"/>
      <c r="J51" s="695"/>
      <c r="K51" s="701"/>
      <c r="L51" s="695"/>
      <c r="M51" s="706"/>
      <c r="N51" s="700"/>
      <c r="O51" s="697"/>
      <c r="P51" s="697"/>
    </row>
    <row r="52" spans="1:16" ht="39.75" customHeight="1">
      <c r="A52" s="692">
        <v>6.9</v>
      </c>
      <c r="B52" s="693" t="s">
        <v>28227</v>
      </c>
      <c r="C52" s="710" t="s">
        <v>28228</v>
      </c>
      <c r="D52" s="694"/>
      <c r="E52" s="694"/>
      <c r="F52" s="694"/>
      <c r="G52" s="694"/>
      <c r="H52" s="694"/>
      <c r="I52" s="694"/>
      <c r="J52" s="694"/>
      <c r="K52" s="694"/>
      <c r="L52" s="694"/>
      <c r="M52" s="694"/>
      <c r="N52" s="694"/>
      <c r="O52" s="697" t="s">
        <v>28205</v>
      </c>
      <c r="P52" s="706">
        <f>M54</f>
        <v>168.17599999999999</v>
      </c>
    </row>
    <row r="53" spans="1:16" ht="12.75" customHeight="1">
      <c r="A53" s="692"/>
      <c r="B53" s="697"/>
      <c r="C53" s="697"/>
      <c r="D53" s="695"/>
      <c r="E53" s="706"/>
      <c r="F53" s="695"/>
      <c r="G53" s="697"/>
      <c r="H53" s="695"/>
      <c r="I53" s="697"/>
      <c r="J53" s="695"/>
      <c r="K53" s="701"/>
      <c r="L53" s="695"/>
      <c r="M53" s="706"/>
      <c r="N53" s="700"/>
      <c r="O53" s="697"/>
      <c r="P53" s="697"/>
    </row>
    <row r="54" spans="1:16" ht="12.75" customHeight="1">
      <c r="A54" s="692"/>
      <c r="B54" s="697"/>
      <c r="C54" s="700" t="s">
        <v>28229</v>
      </c>
      <c r="D54" s="695"/>
      <c r="E54" s="706"/>
      <c r="F54" s="695"/>
      <c r="G54" s="697"/>
      <c r="H54" s="695"/>
      <c r="I54" s="697"/>
      <c r="J54" s="695"/>
      <c r="K54" s="701"/>
      <c r="L54" s="695" t="s">
        <v>95</v>
      </c>
      <c r="M54" s="706">
        <f>P47</f>
        <v>168.17599999999999</v>
      </c>
      <c r="N54" s="700"/>
      <c r="O54" s="697"/>
      <c r="P54" s="697"/>
    </row>
    <row r="55" spans="1:16" ht="12.75" customHeight="1">
      <c r="A55" s="692"/>
      <c r="B55" s="697"/>
      <c r="C55" s="697"/>
      <c r="D55" s="695"/>
      <c r="E55" s="706"/>
      <c r="F55" s="695"/>
      <c r="G55" s="697"/>
      <c r="H55" s="695"/>
      <c r="I55" s="697"/>
      <c r="J55" s="695"/>
      <c r="K55" s="701"/>
      <c r="L55" s="695"/>
      <c r="M55" s="706"/>
      <c r="N55" s="700"/>
      <c r="O55" s="697"/>
      <c r="P55" s="697"/>
    </row>
    <row r="56" spans="1:16" ht="37.5" customHeight="1">
      <c r="A56" s="692">
        <v>6.1</v>
      </c>
      <c r="B56" s="693" t="s">
        <v>28231</v>
      </c>
      <c r="C56" s="710" t="s">
        <v>28230</v>
      </c>
      <c r="D56" s="694"/>
      <c r="E56" s="694"/>
      <c r="F56" s="694"/>
      <c r="G56" s="694"/>
      <c r="H56" s="694"/>
      <c r="I56" s="694"/>
      <c r="J56" s="694"/>
      <c r="K56" s="694"/>
      <c r="L56" s="694"/>
      <c r="M56" s="694"/>
      <c r="N56" s="694"/>
      <c r="O56" s="697" t="s">
        <v>28232</v>
      </c>
      <c r="P56" s="706">
        <f>M58</f>
        <v>10090.56</v>
      </c>
    </row>
    <row r="57" spans="1:16" ht="12.75" customHeight="1">
      <c r="A57" s="692"/>
      <c r="B57" s="697"/>
      <c r="C57" s="697"/>
      <c r="D57" s="695"/>
      <c r="E57" s="706"/>
      <c r="F57" s="695"/>
      <c r="G57" s="697"/>
      <c r="H57" s="695"/>
      <c r="I57" s="697"/>
      <c r="J57" s="695"/>
      <c r="K57" s="701"/>
      <c r="L57" s="695"/>
      <c r="M57" s="706"/>
      <c r="N57" s="700"/>
      <c r="O57" s="697"/>
      <c r="P57" s="697"/>
    </row>
    <row r="58" spans="1:16" ht="12.75" customHeight="1">
      <c r="A58" s="692"/>
      <c r="B58" s="697"/>
      <c r="C58" s="700" t="s">
        <v>28229</v>
      </c>
      <c r="D58" s="695" t="s">
        <v>94</v>
      </c>
      <c r="E58" s="706">
        <v>60</v>
      </c>
      <c r="F58" s="695" t="s">
        <v>27608</v>
      </c>
      <c r="G58" s="697"/>
      <c r="H58" s="695"/>
      <c r="I58" s="697"/>
      <c r="J58" s="695"/>
      <c r="K58" s="701"/>
      <c r="L58" s="695" t="s">
        <v>95</v>
      </c>
      <c r="M58" s="706">
        <f>P47*E58</f>
        <v>10090.56</v>
      </c>
      <c r="N58" s="700"/>
      <c r="O58" s="697"/>
      <c r="P58" s="697"/>
    </row>
    <row r="59" spans="1:16" ht="12.75" customHeight="1">
      <c r="A59" s="692"/>
      <c r="B59" s="697"/>
      <c r="C59" s="700"/>
      <c r="D59" s="700"/>
      <c r="E59" s="700"/>
      <c r="F59" s="700"/>
      <c r="G59" s="700"/>
      <c r="H59" s="697"/>
      <c r="I59" s="697"/>
      <c r="J59" s="697"/>
      <c r="K59" s="700"/>
      <c r="L59" s="700"/>
      <c r="M59" s="700"/>
      <c r="N59" s="700"/>
      <c r="O59" s="697"/>
      <c r="P59" s="697"/>
    </row>
    <row r="60" spans="1:16" ht="12.75" customHeight="1">
      <c r="A60" s="692"/>
      <c r="B60" s="697"/>
      <c r="C60" s="700"/>
      <c r="D60" s="700"/>
      <c r="E60" s="700"/>
      <c r="F60" s="700"/>
      <c r="G60" s="700"/>
      <c r="H60" s="697"/>
      <c r="I60" s="697"/>
      <c r="J60" s="697"/>
      <c r="K60" s="700"/>
      <c r="L60" s="700"/>
      <c r="M60" s="700"/>
      <c r="N60" s="700"/>
      <c r="O60" s="697"/>
      <c r="P60" s="697"/>
    </row>
    <row r="61" spans="1:16" ht="44.25" customHeight="1">
      <c r="A61" s="692">
        <v>6.11</v>
      </c>
      <c r="B61" s="693" t="s">
        <v>8347</v>
      </c>
      <c r="C61" s="694" t="s">
        <v>74</v>
      </c>
      <c r="D61" s="694" t="s">
        <v>15</v>
      </c>
      <c r="E61" s="694"/>
      <c r="F61" s="694"/>
      <c r="G61" s="694"/>
      <c r="H61" s="694"/>
      <c r="I61" s="694"/>
      <c r="J61" s="694"/>
      <c r="K61" s="694"/>
      <c r="L61" s="694"/>
      <c r="M61" s="694"/>
      <c r="N61" s="694"/>
      <c r="O61" s="697" t="s">
        <v>15</v>
      </c>
      <c r="P61" s="699">
        <f>H65</f>
        <v>479.4</v>
      </c>
    </row>
    <row r="62" spans="1:16" ht="12.75" customHeight="1">
      <c r="A62" s="692"/>
      <c r="B62" s="697"/>
      <c r="C62" s="700"/>
      <c r="D62" s="700"/>
      <c r="E62" s="700"/>
      <c r="F62" s="700"/>
      <c r="G62" s="700"/>
      <c r="H62" s="697"/>
      <c r="I62" s="697"/>
      <c r="J62" s="697"/>
      <c r="K62" s="700"/>
      <c r="L62" s="700"/>
      <c r="M62" s="700"/>
      <c r="N62" s="700"/>
      <c r="O62" s="697"/>
      <c r="P62" s="697"/>
    </row>
    <row r="63" spans="1:16" ht="12.75" customHeight="1">
      <c r="A63" s="692"/>
      <c r="B63" s="697"/>
      <c r="C63" s="700"/>
      <c r="D63" s="695" t="s">
        <v>27523</v>
      </c>
      <c r="E63" s="697"/>
      <c r="F63" s="695" t="s">
        <v>27523</v>
      </c>
      <c r="G63" s="697"/>
      <c r="H63" s="697"/>
      <c r="I63" s="697"/>
      <c r="J63" s="697"/>
      <c r="K63" s="700"/>
      <c r="L63" s="700"/>
      <c r="M63" s="700"/>
      <c r="N63" s="700"/>
      <c r="O63" s="697"/>
      <c r="P63" s="697"/>
    </row>
    <row r="64" spans="1:16" ht="12.75" customHeight="1">
      <c r="A64" s="692"/>
      <c r="B64" s="697"/>
      <c r="C64" s="700"/>
      <c r="D64" s="704" t="s">
        <v>27949</v>
      </c>
      <c r="E64" s="704"/>
      <c r="F64" s="704" t="s">
        <v>27950</v>
      </c>
      <c r="G64" s="705"/>
      <c r="H64" s="711"/>
      <c r="I64" s="697"/>
      <c r="J64" s="697"/>
      <c r="K64" s="700"/>
      <c r="L64" s="700"/>
      <c r="M64" s="700"/>
      <c r="N64" s="700"/>
      <c r="O64" s="697"/>
      <c r="P64" s="697"/>
    </row>
    <row r="65" spans="1:16" ht="12.75" customHeight="1">
      <c r="A65" s="692"/>
      <c r="B65" s="697"/>
      <c r="C65" s="700"/>
      <c r="D65" s="704">
        <f>31.7+62.9+106.6+78.1</f>
        <v>279.29999999999995</v>
      </c>
      <c r="E65" s="705"/>
      <c r="F65" s="704">
        <v>200.1</v>
      </c>
      <c r="G65" s="705" t="s">
        <v>95</v>
      </c>
      <c r="H65" s="699">
        <f>D65+F65</f>
        <v>479.4</v>
      </c>
      <c r="I65" s="697"/>
      <c r="J65" s="699"/>
      <c r="K65" s="700"/>
      <c r="L65" s="700"/>
      <c r="M65" s="700"/>
      <c r="N65" s="700"/>
      <c r="O65" s="697"/>
      <c r="P65" s="697"/>
    </row>
    <row r="66" spans="1:16" ht="12.75" customHeight="1">
      <c r="A66" s="692"/>
      <c r="B66" s="697"/>
      <c r="C66" s="700"/>
      <c r="D66" s="700"/>
      <c r="E66" s="700"/>
      <c r="F66" s="700"/>
      <c r="G66" s="700"/>
      <c r="H66" s="697"/>
      <c r="I66" s="697"/>
      <c r="J66" s="697"/>
      <c r="K66" s="700"/>
      <c r="L66" s="700"/>
      <c r="M66" s="700"/>
      <c r="N66" s="700"/>
      <c r="O66" s="697"/>
      <c r="P66" s="697"/>
    </row>
    <row r="67" spans="1:16" ht="41.25" customHeight="1">
      <c r="A67" s="692">
        <v>6.12</v>
      </c>
      <c r="B67" s="693" t="s">
        <v>8355</v>
      </c>
      <c r="C67" s="694" t="s">
        <v>76</v>
      </c>
      <c r="D67" s="694" t="s">
        <v>15</v>
      </c>
      <c r="E67" s="694"/>
      <c r="F67" s="694"/>
      <c r="G67" s="694"/>
      <c r="H67" s="694"/>
      <c r="I67" s="694"/>
      <c r="J67" s="694"/>
      <c r="K67" s="694"/>
      <c r="L67" s="694"/>
      <c r="M67" s="694"/>
      <c r="N67" s="694"/>
      <c r="O67" s="697" t="s">
        <v>15</v>
      </c>
      <c r="P67" s="699">
        <f>D71</f>
        <v>166.2</v>
      </c>
    </row>
    <row r="68" spans="1:16" ht="12.75" customHeight="1">
      <c r="A68" s="692"/>
      <c r="B68" s="697"/>
      <c r="C68" s="700"/>
      <c r="D68" s="700"/>
      <c r="E68" s="700"/>
      <c r="F68" s="700"/>
      <c r="G68" s="700"/>
      <c r="H68" s="697"/>
      <c r="I68" s="697"/>
      <c r="J68" s="697"/>
      <c r="K68" s="700"/>
      <c r="L68" s="700"/>
      <c r="M68" s="700"/>
      <c r="N68" s="700"/>
      <c r="O68" s="697"/>
      <c r="P68" s="697"/>
    </row>
    <row r="69" spans="1:16" ht="12.75" customHeight="1">
      <c r="A69" s="692"/>
      <c r="B69" s="697"/>
      <c r="C69" s="700"/>
      <c r="D69" s="695" t="s">
        <v>27951</v>
      </c>
      <c r="E69" s="700"/>
      <c r="F69" s="700"/>
      <c r="G69" s="700"/>
      <c r="H69" s="697"/>
      <c r="I69" s="697"/>
      <c r="J69" s="697"/>
      <c r="K69" s="700"/>
      <c r="L69" s="700"/>
      <c r="M69" s="700"/>
      <c r="N69" s="700"/>
      <c r="O69" s="697"/>
      <c r="P69" s="697"/>
    </row>
    <row r="70" spans="1:16" ht="12.75" customHeight="1">
      <c r="A70" s="692"/>
      <c r="B70" s="697"/>
      <c r="C70" s="700"/>
      <c r="D70" s="704" t="s">
        <v>27952</v>
      </c>
      <c r="E70" s="700"/>
      <c r="F70" s="700"/>
      <c r="G70" s="700"/>
      <c r="H70" s="697"/>
      <c r="I70" s="697"/>
      <c r="J70" s="697"/>
      <c r="K70" s="700"/>
      <c r="L70" s="700"/>
      <c r="M70" s="700"/>
      <c r="N70" s="700"/>
      <c r="O70" s="697"/>
      <c r="P70" s="697"/>
    </row>
    <row r="71" spans="1:16" ht="12.75" customHeight="1">
      <c r="A71" s="692"/>
      <c r="B71" s="697"/>
      <c r="C71" s="712"/>
      <c r="D71" s="704">
        <f>86.5+79.7</f>
        <v>166.2</v>
      </c>
      <c r="E71" s="709"/>
      <c r="F71" s="709"/>
      <c r="G71" s="709"/>
      <c r="H71" s="709"/>
      <c r="I71" s="709"/>
      <c r="J71" s="706">
        <v>110.86799999999999</v>
      </c>
      <c r="K71" s="700"/>
      <c r="L71" s="700"/>
      <c r="M71" s="700"/>
      <c r="N71" s="700"/>
      <c r="O71" s="697"/>
      <c r="P71" s="697"/>
    </row>
    <row r="72" spans="1:16" ht="12.75" customHeight="1">
      <c r="A72" s="692"/>
      <c r="B72" s="697"/>
      <c r="C72" s="701"/>
      <c r="D72" s="700"/>
      <c r="E72" s="700"/>
      <c r="F72" s="700"/>
      <c r="G72" s="700"/>
      <c r="H72" s="700"/>
      <c r="I72" s="700"/>
      <c r="J72" s="709"/>
      <c r="K72" s="700"/>
      <c r="L72" s="700"/>
      <c r="M72" s="700"/>
      <c r="N72" s="700"/>
      <c r="O72" s="697"/>
      <c r="P72" s="697"/>
    </row>
    <row r="73" spans="1:16" ht="31.5" customHeight="1">
      <c r="A73" s="692">
        <v>6.13</v>
      </c>
      <c r="B73" s="693" t="s">
        <v>84</v>
      </c>
      <c r="C73" s="694" t="s">
        <v>118</v>
      </c>
      <c r="D73" s="694" t="s">
        <v>148</v>
      </c>
      <c r="E73" s="694"/>
      <c r="F73" s="694"/>
      <c r="G73" s="694"/>
      <c r="H73" s="694"/>
      <c r="I73" s="694"/>
      <c r="J73" s="694"/>
      <c r="K73" s="694"/>
      <c r="L73" s="694"/>
      <c r="M73" s="694"/>
      <c r="N73" s="694"/>
      <c r="O73" s="697" t="s">
        <v>148</v>
      </c>
      <c r="P73" s="699">
        <f>H77</f>
        <v>11</v>
      </c>
    </row>
    <row r="74" spans="1:16" ht="12.75" customHeight="1">
      <c r="A74" s="692"/>
      <c r="B74" s="697"/>
      <c r="C74" s="701"/>
      <c r="D74" s="700"/>
      <c r="E74" s="700"/>
      <c r="F74" s="700"/>
      <c r="G74" s="700"/>
      <c r="H74" s="700"/>
      <c r="I74" s="700"/>
      <c r="J74" s="709"/>
      <c r="K74" s="700"/>
      <c r="L74" s="700"/>
      <c r="M74" s="700"/>
      <c r="N74" s="700"/>
      <c r="O74" s="697"/>
      <c r="P74" s="697"/>
    </row>
    <row r="75" spans="1:16" ht="12.75" customHeight="1">
      <c r="A75" s="692"/>
      <c r="B75" s="697"/>
      <c r="C75" s="701"/>
      <c r="D75" s="695" t="s">
        <v>27964</v>
      </c>
      <c r="E75" s="700"/>
      <c r="F75" s="695" t="s">
        <v>27965</v>
      </c>
      <c r="G75" s="700"/>
      <c r="H75" s="700"/>
      <c r="I75" s="700"/>
      <c r="J75" s="709"/>
      <c r="K75" s="700"/>
      <c r="L75" s="700"/>
      <c r="M75" s="700"/>
      <c r="N75" s="700"/>
      <c r="O75" s="697"/>
      <c r="P75" s="697"/>
    </row>
    <row r="76" spans="1:16" ht="12.75" customHeight="1">
      <c r="A76" s="692"/>
      <c r="B76" s="697"/>
      <c r="C76" s="701"/>
      <c r="D76" s="704" t="s">
        <v>27956</v>
      </c>
      <c r="E76" s="700"/>
      <c r="F76" s="704" t="s">
        <v>27956</v>
      </c>
      <c r="G76" s="700"/>
      <c r="H76" s="700"/>
      <c r="I76" s="700"/>
      <c r="J76" s="709"/>
      <c r="K76" s="700"/>
      <c r="L76" s="700"/>
      <c r="M76" s="700"/>
      <c r="N76" s="700"/>
      <c r="O76" s="697"/>
      <c r="P76" s="697"/>
    </row>
    <row r="77" spans="1:16" ht="12.75" customHeight="1">
      <c r="A77" s="692"/>
      <c r="B77" s="697"/>
      <c r="C77" s="712"/>
      <c r="D77" s="704">
        <v>7</v>
      </c>
      <c r="E77" s="695" t="s">
        <v>27961</v>
      </c>
      <c r="F77" s="704">
        <v>4</v>
      </c>
      <c r="G77" s="712" t="s">
        <v>95</v>
      </c>
      <c r="H77" s="713">
        <v>11</v>
      </c>
      <c r="I77" s="709"/>
      <c r="J77" s="706"/>
      <c r="K77" s="700"/>
      <c r="L77" s="700"/>
      <c r="M77" s="700"/>
      <c r="N77" s="700"/>
      <c r="O77" s="697"/>
      <c r="P77" s="697"/>
    </row>
    <row r="78" spans="1:16" ht="12.75" customHeight="1">
      <c r="A78" s="692"/>
      <c r="B78" s="697"/>
      <c r="C78" s="701"/>
      <c r="D78" s="700"/>
      <c r="E78" s="700"/>
      <c r="F78" s="700"/>
      <c r="G78" s="700"/>
      <c r="H78" s="700"/>
      <c r="I78" s="700"/>
      <c r="J78" s="709"/>
      <c r="K78" s="700"/>
      <c r="L78" s="700"/>
      <c r="M78" s="700"/>
      <c r="N78" s="700"/>
      <c r="O78" s="697"/>
      <c r="P78" s="697"/>
    </row>
    <row r="79" spans="1:16" ht="31.5" customHeight="1">
      <c r="A79" s="692">
        <v>6.14</v>
      </c>
      <c r="B79" s="693" t="s">
        <v>21945</v>
      </c>
      <c r="C79" s="694" t="s">
        <v>27945</v>
      </c>
      <c r="D79" s="694" t="s">
        <v>148</v>
      </c>
      <c r="E79" s="694"/>
      <c r="F79" s="694"/>
      <c r="G79" s="694"/>
      <c r="H79" s="694"/>
      <c r="I79" s="694"/>
      <c r="J79" s="694"/>
      <c r="K79" s="694"/>
      <c r="L79" s="694"/>
      <c r="M79" s="694"/>
      <c r="N79" s="694"/>
      <c r="O79" s="695" t="s">
        <v>148</v>
      </c>
      <c r="P79" s="699">
        <f>D83</f>
        <v>10</v>
      </c>
    </row>
    <row r="80" spans="1:16" ht="9" customHeight="1">
      <c r="A80" s="692"/>
      <c r="B80" s="693"/>
      <c r="C80" s="698"/>
      <c r="D80" s="698"/>
      <c r="E80" s="698"/>
      <c r="F80" s="698"/>
      <c r="G80" s="698"/>
      <c r="H80" s="698"/>
      <c r="I80" s="698"/>
      <c r="J80" s="698"/>
      <c r="K80" s="698"/>
      <c r="L80" s="698"/>
      <c r="M80" s="698"/>
      <c r="N80" s="698"/>
      <c r="O80" s="695"/>
      <c r="P80" s="697"/>
    </row>
    <row r="81" spans="1:16" ht="14.25">
      <c r="A81" s="692"/>
      <c r="B81" s="693"/>
      <c r="C81" s="698"/>
      <c r="D81" s="695" t="s">
        <v>27966</v>
      </c>
      <c r="E81" s="698"/>
      <c r="F81" s="698"/>
      <c r="G81" s="698"/>
      <c r="H81" s="698"/>
      <c r="I81" s="698"/>
      <c r="J81" s="698"/>
      <c r="K81" s="698"/>
      <c r="L81" s="698"/>
      <c r="M81" s="698"/>
      <c r="N81" s="698"/>
      <c r="O81" s="695"/>
      <c r="P81" s="697"/>
    </row>
    <row r="82" spans="1:16" ht="14.25">
      <c r="A82" s="692"/>
      <c r="B82" s="693"/>
      <c r="C82" s="698"/>
      <c r="D82" s="704" t="s">
        <v>27956</v>
      </c>
      <c r="E82" s="698"/>
      <c r="F82" s="698"/>
      <c r="G82" s="698"/>
      <c r="H82" s="698"/>
      <c r="I82" s="698"/>
      <c r="J82" s="698"/>
      <c r="K82" s="698"/>
      <c r="L82" s="698"/>
      <c r="M82" s="698"/>
      <c r="N82" s="698"/>
      <c r="O82" s="695"/>
      <c r="P82" s="697"/>
    </row>
    <row r="83" spans="1:16" ht="14.25">
      <c r="A83" s="692"/>
      <c r="B83" s="693"/>
      <c r="C83" s="698"/>
      <c r="D83" s="704">
        <v>10</v>
      </c>
      <c r="E83" s="698"/>
      <c r="F83" s="698"/>
      <c r="G83" s="698"/>
      <c r="H83" s="698"/>
      <c r="I83" s="698"/>
      <c r="J83" s="698"/>
      <c r="K83" s="698"/>
      <c r="L83" s="698"/>
      <c r="M83" s="698"/>
      <c r="N83" s="698"/>
      <c r="O83" s="695"/>
      <c r="P83" s="697"/>
    </row>
    <row r="84" spans="1:16" ht="9" customHeight="1">
      <c r="A84" s="692"/>
      <c r="B84" s="693"/>
      <c r="C84" s="698"/>
      <c r="D84" s="698"/>
      <c r="E84" s="698"/>
      <c r="F84" s="698"/>
      <c r="G84" s="698"/>
      <c r="H84" s="698"/>
      <c r="I84" s="698"/>
      <c r="J84" s="698"/>
      <c r="K84" s="698"/>
      <c r="L84" s="698"/>
      <c r="M84" s="698"/>
      <c r="N84" s="698"/>
      <c r="O84" s="695"/>
      <c r="P84" s="697"/>
    </row>
    <row r="85" spans="1:16" ht="14.25" customHeight="1">
      <c r="A85" s="692"/>
      <c r="B85" s="697"/>
      <c r="C85" s="712"/>
      <c r="D85" s="712"/>
      <c r="E85" s="712"/>
      <c r="F85" s="712"/>
      <c r="G85" s="712"/>
      <c r="H85" s="712"/>
      <c r="I85" s="712"/>
      <c r="J85" s="697">
        <f>1.6+2.7+2.6+2.7+11.1+10.1+7.9+5.3+9.01+10+5.5+10+8.1</f>
        <v>86.609999999999985</v>
      </c>
      <c r="K85" s="700"/>
      <c r="L85" s="700"/>
      <c r="M85" s="700"/>
      <c r="N85" s="700"/>
      <c r="O85" s="697"/>
      <c r="P85" s="697"/>
    </row>
    <row r="86" spans="1:16" ht="14.25" customHeight="1">
      <c r="A86" s="692"/>
      <c r="B86" s="697"/>
      <c r="C86" s="701"/>
      <c r="D86" s="700"/>
      <c r="E86" s="700"/>
      <c r="F86" s="700"/>
      <c r="G86" s="700"/>
      <c r="H86" s="700"/>
      <c r="I86" s="700"/>
      <c r="J86" s="709"/>
      <c r="K86" s="700"/>
      <c r="L86" s="700"/>
      <c r="M86" s="700"/>
      <c r="N86" s="700"/>
      <c r="O86" s="697"/>
      <c r="P86" s="697"/>
    </row>
    <row r="87" spans="1:16" ht="31.5" customHeight="1">
      <c r="A87" s="692">
        <v>6.15</v>
      </c>
      <c r="B87" s="693" t="s">
        <v>3002</v>
      </c>
      <c r="C87" s="694" t="s">
        <v>27967</v>
      </c>
      <c r="D87" s="694" t="s">
        <v>9</v>
      </c>
      <c r="E87" s="694"/>
      <c r="F87" s="694"/>
      <c r="G87" s="694"/>
      <c r="H87" s="694"/>
      <c r="I87" s="694"/>
      <c r="J87" s="694"/>
      <c r="K87" s="694"/>
      <c r="L87" s="694"/>
      <c r="M87" s="694"/>
      <c r="N87" s="694"/>
      <c r="O87" s="695" t="s">
        <v>9</v>
      </c>
      <c r="P87" s="699">
        <f>D91</f>
        <v>538.9</v>
      </c>
    </row>
    <row r="88" spans="1:16" ht="14.25" customHeight="1">
      <c r="A88" s="692"/>
      <c r="B88" s="693"/>
      <c r="C88" s="698"/>
      <c r="D88" s="698"/>
      <c r="E88" s="698"/>
      <c r="F88" s="698"/>
      <c r="G88" s="698"/>
      <c r="H88" s="698"/>
      <c r="I88" s="698"/>
      <c r="J88" s="698"/>
      <c r="K88" s="698"/>
      <c r="L88" s="698"/>
      <c r="M88" s="698"/>
      <c r="N88" s="698"/>
      <c r="O88" s="695"/>
      <c r="P88" s="699"/>
    </row>
    <row r="89" spans="1:16" ht="18.75" customHeight="1">
      <c r="A89" s="692"/>
      <c r="B89" s="693"/>
      <c r="C89" s="698"/>
      <c r="D89" s="695" t="s">
        <v>27968</v>
      </c>
      <c r="E89" s="698"/>
      <c r="F89" s="698"/>
      <c r="G89" s="698"/>
      <c r="H89" s="698"/>
      <c r="I89" s="698"/>
      <c r="J89" s="698"/>
      <c r="K89" s="698"/>
      <c r="L89" s="698"/>
      <c r="M89" s="698"/>
      <c r="N89" s="698"/>
      <c r="O89" s="695"/>
      <c r="P89" s="699"/>
    </row>
    <row r="90" spans="1:16" ht="18.75" customHeight="1">
      <c r="A90" s="692"/>
      <c r="B90" s="693"/>
      <c r="C90" s="698"/>
      <c r="D90" s="704" t="s">
        <v>27956</v>
      </c>
      <c r="E90" s="698"/>
      <c r="F90" s="698"/>
      <c r="G90" s="698"/>
      <c r="H90" s="698"/>
      <c r="I90" s="698"/>
      <c r="J90" s="698"/>
      <c r="K90" s="698"/>
      <c r="L90" s="698"/>
      <c r="M90" s="698"/>
      <c r="N90" s="698"/>
      <c r="O90" s="695"/>
      <c r="P90" s="699"/>
    </row>
    <row r="91" spans="1:16" ht="18.75" customHeight="1">
      <c r="A91" s="692"/>
      <c r="B91" s="693"/>
      <c r="C91" s="698"/>
      <c r="D91" s="704">
        <f>101.6+92.2+86+222.6+36.5</f>
        <v>538.9</v>
      </c>
      <c r="E91" s="698"/>
      <c r="F91" s="698"/>
      <c r="G91" s="698"/>
      <c r="H91" s="698"/>
      <c r="I91" s="698"/>
      <c r="J91" s="698"/>
      <c r="K91" s="698"/>
      <c r="L91" s="698"/>
      <c r="M91" s="698"/>
      <c r="N91" s="698"/>
      <c r="O91" s="695"/>
      <c r="P91" s="699"/>
    </row>
    <row r="92" spans="1:16" ht="12" customHeight="1">
      <c r="A92" s="697"/>
      <c r="B92" s="697"/>
      <c r="C92" s="712"/>
      <c r="D92" s="712"/>
      <c r="E92" s="712"/>
      <c r="F92" s="712"/>
      <c r="G92" s="712"/>
      <c r="H92" s="712"/>
      <c r="I92" s="712"/>
      <c r="J92" s="706"/>
      <c r="K92" s="700"/>
      <c r="L92" s="700"/>
      <c r="M92" s="700"/>
      <c r="N92" s="700"/>
      <c r="O92" s="697"/>
      <c r="P92" s="697"/>
    </row>
    <row r="93" spans="1:16" ht="12" customHeight="1">
      <c r="A93" s="697"/>
      <c r="B93" s="697"/>
      <c r="C93" s="697"/>
      <c r="D93" s="697"/>
      <c r="E93" s="697"/>
      <c r="F93" s="697"/>
      <c r="G93" s="697"/>
      <c r="H93" s="697"/>
      <c r="I93" s="697"/>
      <c r="J93" s="697"/>
      <c r="K93" s="700"/>
      <c r="L93" s="700"/>
      <c r="M93" s="700"/>
      <c r="N93" s="700"/>
      <c r="O93" s="697"/>
      <c r="P93" s="697"/>
    </row>
    <row r="94" spans="1:16" ht="31.5" customHeight="1">
      <c r="A94" s="692">
        <v>6.16</v>
      </c>
      <c r="B94" s="693" t="s">
        <v>27946</v>
      </c>
      <c r="C94" s="714" t="s">
        <v>27947</v>
      </c>
      <c r="D94" s="714"/>
      <c r="E94" s="714"/>
      <c r="F94" s="714"/>
      <c r="G94" s="714"/>
      <c r="H94" s="714"/>
      <c r="I94" s="714"/>
      <c r="J94" s="714"/>
      <c r="K94" s="714"/>
      <c r="L94" s="714"/>
      <c r="M94" s="714"/>
      <c r="N94" s="702"/>
      <c r="O94" s="695" t="s">
        <v>15</v>
      </c>
      <c r="P94" s="699">
        <f>D98</f>
        <v>2115.12</v>
      </c>
    </row>
    <row r="95" spans="1:16" ht="12" customHeight="1">
      <c r="A95" s="697"/>
      <c r="B95" s="697"/>
      <c r="C95" s="697"/>
      <c r="D95" s="697"/>
      <c r="E95" s="697"/>
      <c r="F95" s="697"/>
      <c r="G95" s="697"/>
      <c r="H95" s="697"/>
      <c r="I95" s="697"/>
      <c r="J95" s="697"/>
      <c r="K95" s="700"/>
      <c r="L95" s="700"/>
      <c r="M95" s="700"/>
      <c r="N95" s="700"/>
      <c r="O95" s="697"/>
      <c r="P95" s="697"/>
    </row>
    <row r="96" spans="1:16" ht="12" customHeight="1">
      <c r="A96" s="697"/>
      <c r="B96" s="697"/>
      <c r="C96" s="697"/>
      <c r="D96" s="695" t="s">
        <v>27953</v>
      </c>
      <c r="E96" s="697"/>
      <c r="F96" s="697"/>
      <c r="G96" s="697"/>
      <c r="H96" s="697"/>
      <c r="I96" s="697"/>
      <c r="J96" s="697"/>
      <c r="K96" s="700"/>
      <c r="L96" s="700"/>
      <c r="M96" s="700"/>
      <c r="N96" s="700"/>
      <c r="O96" s="697"/>
      <c r="P96" s="697"/>
    </row>
    <row r="97" spans="1:16" ht="12" customHeight="1">
      <c r="A97" s="697"/>
      <c r="B97" s="697"/>
      <c r="C97" s="697"/>
      <c r="D97" s="704" t="s">
        <v>27954</v>
      </c>
      <c r="E97" s="697"/>
      <c r="F97" s="697"/>
      <c r="G97" s="697"/>
      <c r="H97" s="697"/>
      <c r="I97" s="697"/>
      <c r="J97" s="697"/>
      <c r="K97" s="700"/>
      <c r="L97" s="700"/>
      <c r="M97" s="700"/>
      <c r="N97" s="700"/>
      <c r="O97" s="697"/>
      <c r="P97" s="697"/>
    </row>
    <row r="98" spans="1:16" ht="12" customHeight="1">
      <c r="A98" s="697"/>
      <c r="B98" s="697"/>
      <c r="C98" s="697"/>
      <c r="D98" s="704">
        <f>174.8+68.4+64.22+121.5+24.7+142.8+27.4+28.9+57+57+17.4+84.2+17.9+66+34.8+34.3+175.9+160+133.2+258.3+366.4</f>
        <v>2115.12</v>
      </c>
      <c r="E98" s="709"/>
      <c r="F98" s="695"/>
      <c r="G98" s="697"/>
      <c r="H98" s="697"/>
      <c r="I98" s="697"/>
      <c r="J98" s="697"/>
      <c r="K98" s="700"/>
      <c r="L98" s="700"/>
      <c r="M98" s="700"/>
      <c r="N98" s="700"/>
      <c r="O98" s="697"/>
      <c r="P98" s="697"/>
    </row>
    <row r="99" spans="1:16" ht="12" customHeight="1">
      <c r="A99" s="697"/>
      <c r="B99" s="697"/>
      <c r="C99" s="697"/>
      <c r="D99" s="697"/>
      <c r="E99" s="697"/>
      <c r="F99" s="697"/>
      <c r="G99" s="697"/>
      <c r="H99" s="697"/>
      <c r="I99" s="697"/>
      <c r="J99" s="697"/>
      <c r="K99" s="700"/>
      <c r="L99" s="700"/>
      <c r="M99" s="700"/>
      <c r="N99" s="700"/>
      <c r="O99" s="697"/>
      <c r="P99" s="697"/>
    </row>
    <row r="100" spans="1:16" ht="83.25" customHeight="1">
      <c r="A100" s="692">
        <v>6.17</v>
      </c>
      <c r="B100" s="693" t="s">
        <v>8587</v>
      </c>
      <c r="C100" s="714" t="s">
        <v>28243</v>
      </c>
      <c r="D100" s="714" t="s">
        <v>15</v>
      </c>
      <c r="E100" s="714"/>
      <c r="F100" s="714"/>
      <c r="G100" s="714"/>
      <c r="H100" s="714"/>
      <c r="I100" s="714"/>
      <c r="J100" s="714"/>
      <c r="K100" s="714"/>
      <c r="L100" s="714"/>
      <c r="M100" s="714"/>
      <c r="N100" s="702"/>
      <c r="O100" s="695" t="s">
        <v>15</v>
      </c>
      <c r="P100" s="706">
        <f>D104</f>
        <v>528.11</v>
      </c>
    </row>
    <row r="101" spans="1:16" ht="12" customHeight="1">
      <c r="A101" s="697"/>
      <c r="B101" s="697"/>
      <c r="C101" s="697"/>
      <c r="D101" s="697"/>
      <c r="E101" s="697"/>
      <c r="F101" s="697"/>
      <c r="G101" s="697"/>
      <c r="H101" s="697"/>
      <c r="I101" s="697"/>
      <c r="J101" s="697"/>
      <c r="K101" s="700"/>
      <c r="L101" s="700"/>
      <c r="M101" s="700"/>
      <c r="N101" s="700"/>
      <c r="O101" s="697"/>
      <c r="P101" s="697"/>
    </row>
    <row r="102" spans="1:16" ht="12" customHeight="1">
      <c r="A102" s="697"/>
      <c r="B102" s="697"/>
      <c r="C102" s="697"/>
      <c r="D102" s="695" t="s">
        <v>28251</v>
      </c>
      <c r="E102" s="697"/>
      <c r="F102" s="697"/>
      <c r="G102" s="697"/>
      <c r="H102" s="697"/>
      <c r="I102" s="697"/>
      <c r="J102" s="697"/>
      <c r="K102" s="700"/>
      <c r="L102" s="700"/>
      <c r="M102" s="700"/>
      <c r="N102" s="700"/>
      <c r="O102" s="697"/>
      <c r="P102" s="697"/>
    </row>
    <row r="103" spans="1:16" ht="12" customHeight="1">
      <c r="A103" s="697"/>
      <c r="B103" s="697"/>
      <c r="C103" s="697"/>
      <c r="D103" s="704" t="s">
        <v>27954</v>
      </c>
      <c r="E103" s="697"/>
      <c r="F103" s="697"/>
      <c r="G103" s="697"/>
      <c r="H103" s="697"/>
      <c r="I103" s="697"/>
      <c r="J103" s="697"/>
      <c r="K103" s="700"/>
      <c r="L103" s="700"/>
      <c r="M103" s="700"/>
      <c r="N103" s="700"/>
      <c r="O103" s="697"/>
      <c r="P103" s="697"/>
    </row>
    <row r="104" spans="1:16" ht="12" customHeight="1">
      <c r="A104" s="697"/>
      <c r="B104" s="697"/>
      <c r="C104" s="697"/>
      <c r="D104" s="704">
        <f>50.7+44.9+15.08+23.73+28.7+50.3+2.1+11.4+12+50+9.3+32.3+97.6+25.2+6.2+11.8+26.1+30.7</f>
        <v>528.11</v>
      </c>
      <c r="E104" s="697"/>
      <c r="F104" s="697"/>
      <c r="G104" s="697"/>
      <c r="H104" s="697"/>
      <c r="I104" s="697"/>
      <c r="J104" s="697"/>
      <c r="K104" s="700"/>
      <c r="L104" s="700"/>
      <c r="M104" s="700"/>
      <c r="N104" s="700"/>
      <c r="O104" s="697"/>
      <c r="P104" s="697"/>
    </row>
    <row r="105" spans="1:16" ht="12" customHeight="1">
      <c r="A105" s="697"/>
      <c r="B105" s="697"/>
      <c r="C105" s="697"/>
      <c r="D105" s="704"/>
      <c r="E105" s="697"/>
      <c r="F105" s="697"/>
      <c r="G105" s="697"/>
      <c r="H105" s="697"/>
      <c r="I105" s="697"/>
      <c r="J105" s="697"/>
      <c r="K105" s="700"/>
      <c r="L105" s="700"/>
      <c r="M105" s="700"/>
      <c r="N105" s="700"/>
      <c r="O105" s="697"/>
      <c r="P105" s="697"/>
    </row>
    <row r="106" spans="1:16" ht="65.25" customHeight="1">
      <c r="A106" s="692">
        <v>6.18</v>
      </c>
      <c r="B106" s="693" t="s">
        <v>8581</v>
      </c>
      <c r="C106" s="714" t="s">
        <v>28250</v>
      </c>
      <c r="D106" s="714" t="s">
        <v>15</v>
      </c>
      <c r="E106" s="714"/>
      <c r="F106" s="714"/>
      <c r="G106" s="714"/>
      <c r="H106" s="714"/>
      <c r="I106" s="714"/>
      <c r="J106" s="714"/>
      <c r="K106" s="714"/>
      <c r="L106" s="714"/>
      <c r="M106" s="714"/>
      <c r="N106" s="702"/>
      <c r="O106" s="695" t="s">
        <v>15</v>
      </c>
      <c r="P106" s="706">
        <f>H110</f>
        <v>264.05500000000001</v>
      </c>
    </row>
    <row r="107" spans="1:16" ht="12" customHeight="1">
      <c r="A107" s="697"/>
      <c r="B107" s="697"/>
      <c r="C107" s="697"/>
      <c r="D107" s="697"/>
      <c r="E107" s="697"/>
      <c r="F107" s="697"/>
      <c r="G107" s="697"/>
      <c r="H107" s="697"/>
      <c r="I107" s="697"/>
      <c r="J107" s="697"/>
      <c r="K107" s="700"/>
      <c r="L107" s="700"/>
      <c r="M107" s="700"/>
      <c r="N107" s="700"/>
      <c r="O107" s="697"/>
      <c r="P107" s="697"/>
    </row>
    <row r="108" spans="1:16" ht="12" customHeight="1">
      <c r="A108" s="697"/>
      <c r="B108" s="697"/>
      <c r="C108" s="697"/>
      <c r="D108" s="695" t="s">
        <v>28252</v>
      </c>
      <c r="E108" s="697"/>
      <c r="F108" s="697"/>
      <c r="G108" s="697"/>
      <c r="H108" s="697"/>
      <c r="I108" s="697"/>
      <c r="J108" s="697"/>
      <c r="K108" s="700"/>
      <c r="L108" s="700"/>
      <c r="M108" s="700"/>
      <c r="N108" s="700"/>
      <c r="O108" s="697"/>
      <c r="P108" s="697"/>
    </row>
    <row r="109" spans="1:16" ht="12" customHeight="1">
      <c r="A109" s="697"/>
      <c r="B109" s="697"/>
      <c r="C109" s="697"/>
      <c r="D109" s="704" t="s">
        <v>27954</v>
      </c>
      <c r="E109" s="697"/>
      <c r="F109" s="697"/>
      <c r="G109" s="697"/>
      <c r="H109" s="697"/>
      <c r="I109" s="697"/>
      <c r="J109" s="697"/>
      <c r="K109" s="700"/>
      <c r="L109" s="700"/>
      <c r="M109" s="700"/>
      <c r="N109" s="700"/>
      <c r="O109" s="697"/>
      <c r="P109" s="697"/>
    </row>
    <row r="110" spans="1:16" ht="41.25" customHeight="1">
      <c r="A110" s="697"/>
      <c r="B110" s="697"/>
      <c r="C110" s="697"/>
      <c r="D110" s="704">
        <f>50.7+44.9+15.08+23.73+28.7+50.3+2.1+11.4+12+50+9.3+32.3+97.6+25.2+6.2+11.8+26.1+30.7</f>
        <v>528.11</v>
      </c>
      <c r="E110" s="697" t="s">
        <v>111</v>
      </c>
      <c r="F110" s="697">
        <v>2</v>
      </c>
      <c r="G110" s="697" t="s">
        <v>95</v>
      </c>
      <c r="H110" s="697">
        <f>D110/F110</f>
        <v>264.05500000000001</v>
      </c>
      <c r="I110" s="697"/>
      <c r="J110" s="697"/>
      <c r="K110" s="700"/>
      <c r="L110" s="700"/>
      <c r="M110" s="700"/>
      <c r="N110" s="700"/>
      <c r="O110" s="697"/>
      <c r="P110" s="697"/>
    </row>
    <row r="111" spans="1:16" ht="12" customHeight="1">
      <c r="A111" s="697"/>
      <c r="B111" s="697"/>
      <c r="C111" s="697"/>
      <c r="D111" s="704"/>
      <c r="E111" s="697"/>
      <c r="F111" s="697"/>
      <c r="G111" s="697"/>
      <c r="H111" s="697"/>
      <c r="I111" s="697"/>
      <c r="J111" s="697"/>
      <c r="K111" s="700"/>
      <c r="L111" s="700"/>
      <c r="M111" s="700"/>
      <c r="N111" s="700"/>
      <c r="O111" s="697"/>
      <c r="P111" s="697"/>
    </row>
    <row r="112" spans="1:16" ht="12" customHeight="1">
      <c r="A112" s="697"/>
      <c r="B112" s="697"/>
      <c r="C112" s="697"/>
      <c r="D112" s="704"/>
      <c r="E112" s="697"/>
      <c r="F112" s="697"/>
      <c r="G112" s="697"/>
      <c r="H112" s="697"/>
      <c r="I112" s="697"/>
      <c r="J112" s="697"/>
      <c r="K112" s="700"/>
      <c r="L112" s="700"/>
      <c r="M112" s="700"/>
      <c r="N112" s="700"/>
      <c r="O112" s="697"/>
      <c r="P112" s="697"/>
    </row>
    <row r="113" spans="1:16" ht="24.75" customHeight="1">
      <c r="A113" s="692">
        <v>6.19</v>
      </c>
      <c r="B113" s="693" t="s">
        <v>11297</v>
      </c>
      <c r="C113" s="714" t="s">
        <v>27969</v>
      </c>
      <c r="D113" s="714" t="s">
        <v>15</v>
      </c>
      <c r="E113" s="714"/>
      <c r="F113" s="714"/>
      <c r="G113" s="714"/>
      <c r="H113" s="714"/>
      <c r="I113" s="714"/>
      <c r="J113" s="714"/>
      <c r="K113" s="714"/>
      <c r="L113" s="714"/>
      <c r="M113" s="714"/>
      <c r="N113" s="702"/>
      <c r="O113" s="695" t="s">
        <v>15</v>
      </c>
      <c r="P113" s="706">
        <f>H117</f>
        <v>18.625</v>
      </c>
    </row>
    <row r="114" spans="1:16" ht="12" customHeight="1">
      <c r="A114" s="697"/>
      <c r="B114" s="697"/>
      <c r="C114" s="697"/>
      <c r="D114" s="704"/>
      <c r="E114" s="697"/>
      <c r="F114" s="697"/>
      <c r="G114" s="697"/>
      <c r="H114" s="697"/>
      <c r="I114" s="697"/>
      <c r="J114" s="697"/>
      <c r="K114" s="700"/>
      <c r="L114" s="700"/>
      <c r="M114" s="700"/>
      <c r="N114" s="700"/>
      <c r="O114" s="697"/>
      <c r="P114" s="697"/>
    </row>
    <row r="115" spans="1:16" ht="12" customHeight="1">
      <c r="A115" s="697"/>
      <c r="B115" s="697"/>
      <c r="C115" s="697"/>
      <c r="D115" s="695" t="s">
        <v>27970</v>
      </c>
      <c r="E115" s="697"/>
      <c r="F115" s="697"/>
      <c r="G115" s="697"/>
      <c r="H115" s="697"/>
      <c r="I115" s="697"/>
      <c r="J115" s="697"/>
      <c r="K115" s="700"/>
      <c r="L115" s="700"/>
      <c r="M115" s="700"/>
      <c r="N115" s="700"/>
      <c r="O115" s="697"/>
      <c r="P115" s="697"/>
    </row>
    <row r="116" spans="1:16" ht="12" customHeight="1">
      <c r="A116" s="697"/>
      <c r="B116" s="697"/>
      <c r="C116" s="697"/>
      <c r="D116" s="704" t="s">
        <v>27954</v>
      </c>
      <c r="E116" s="697"/>
      <c r="F116" s="697"/>
      <c r="G116" s="697"/>
      <c r="H116" s="697"/>
      <c r="I116" s="697"/>
      <c r="J116" s="697"/>
      <c r="K116" s="700"/>
      <c r="L116" s="700"/>
      <c r="M116" s="700"/>
      <c r="N116" s="700"/>
      <c r="O116" s="697"/>
      <c r="P116" s="697"/>
    </row>
    <row r="117" spans="1:16" ht="12" customHeight="1">
      <c r="A117" s="697"/>
      <c r="B117" s="697"/>
      <c r="C117" s="697"/>
      <c r="D117" s="704">
        <f>5.6*5+3+10.7+2.4+2.4+3.5*8</f>
        <v>74.5</v>
      </c>
      <c r="E117" s="695" t="s">
        <v>94</v>
      </c>
      <c r="F117" s="697">
        <v>0.25</v>
      </c>
      <c r="G117" s="695" t="s">
        <v>95</v>
      </c>
      <c r="H117" s="697">
        <f>D117*F117</f>
        <v>18.625</v>
      </c>
      <c r="I117" s="697"/>
      <c r="J117" s="697"/>
      <c r="K117" s="700"/>
      <c r="L117" s="700"/>
      <c r="M117" s="700"/>
      <c r="N117" s="700"/>
      <c r="O117" s="697"/>
      <c r="P117" s="697"/>
    </row>
    <row r="118" spans="1:16" ht="12" customHeight="1">
      <c r="A118" s="697"/>
      <c r="B118" s="697"/>
      <c r="C118" s="697"/>
      <c r="D118" s="704"/>
      <c r="E118" s="697"/>
      <c r="F118" s="697"/>
      <c r="G118" s="697"/>
      <c r="H118" s="697"/>
      <c r="I118" s="697"/>
      <c r="J118" s="697"/>
      <c r="K118" s="700"/>
      <c r="L118" s="700"/>
      <c r="M118" s="700"/>
      <c r="N118" s="700"/>
      <c r="O118" s="697"/>
      <c r="P118" s="697"/>
    </row>
    <row r="119" spans="1:16" ht="30.75" customHeight="1">
      <c r="A119" s="692">
        <v>6.2</v>
      </c>
      <c r="B119" s="693" t="s">
        <v>142</v>
      </c>
      <c r="C119" s="714" t="s">
        <v>70</v>
      </c>
      <c r="D119" s="714" t="s">
        <v>148</v>
      </c>
      <c r="E119" s="714"/>
      <c r="F119" s="714"/>
      <c r="G119" s="714"/>
      <c r="H119" s="714"/>
      <c r="I119" s="714"/>
      <c r="J119" s="714"/>
      <c r="K119" s="714"/>
      <c r="L119" s="714"/>
      <c r="M119" s="714"/>
      <c r="N119" s="702"/>
      <c r="O119" s="715" t="s">
        <v>148</v>
      </c>
      <c r="P119" s="715">
        <f>L123</f>
        <v>89</v>
      </c>
    </row>
    <row r="120" spans="1:16" ht="12" customHeight="1">
      <c r="A120" s="697"/>
      <c r="B120" s="697"/>
      <c r="C120" s="697"/>
      <c r="D120" s="704"/>
      <c r="E120" s="697"/>
      <c r="F120" s="697"/>
      <c r="G120" s="697"/>
      <c r="H120" s="697"/>
      <c r="I120" s="697"/>
      <c r="J120" s="697"/>
      <c r="K120" s="700"/>
      <c r="L120" s="700"/>
      <c r="M120" s="700"/>
      <c r="N120" s="700"/>
      <c r="O120" s="697"/>
      <c r="P120" s="697"/>
    </row>
    <row r="121" spans="1:16" ht="12" customHeight="1">
      <c r="A121" s="697"/>
      <c r="B121" s="697"/>
      <c r="C121" s="697"/>
      <c r="D121" s="695"/>
      <c r="E121" s="697"/>
      <c r="F121" s="697"/>
      <c r="G121" s="697"/>
      <c r="H121" s="697"/>
      <c r="I121" s="697"/>
      <c r="J121" s="697"/>
      <c r="K121" s="700"/>
      <c r="L121" s="700"/>
      <c r="M121" s="700"/>
      <c r="N121" s="700"/>
      <c r="O121" s="697"/>
      <c r="P121" s="697"/>
    </row>
    <row r="122" spans="1:16" ht="12" customHeight="1">
      <c r="A122" s="697"/>
      <c r="B122" s="697"/>
      <c r="C122" s="697"/>
      <c r="D122" s="704" t="s">
        <v>27972</v>
      </c>
      <c r="E122" s="697"/>
      <c r="F122" s="695" t="s">
        <v>27973</v>
      </c>
      <c r="G122" s="697"/>
      <c r="H122" s="695" t="s">
        <v>27974</v>
      </c>
      <c r="I122" s="697"/>
      <c r="J122" s="697"/>
      <c r="K122" s="700"/>
      <c r="L122" s="700"/>
      <c r="M122" s="700"/>
      <c r="N122" s="700"/>
      <c r="O122" s="697"/>
      <c r="P122" s="697"/>
    </row>
    <row r="123" spans="1:16" ht="12" customHeight="1">
      <c r="A123" s="697"/>
      <c r="B123" s="697"/>
      <c r="C123" s="697"/>
      <c r="D123" s="716">
        <f>P10</f>
        <v>328.88300000000004</v>
      </c>
      <c r="E123" s="717" t="s">
        <v>27961</v>
      </c>
      <c r="F123" s="706">
        <f>P43*0.05</f>
        <v>91.4</v>
      </c>
      <c r="G123" s="717" t="s">
        <v>27961</v>
      </c>
      <c r="H123" s="706">
        <f>P87*0.15*0.3</f>
        <v>24.250499999999999</v>
      </c>
      <c r="I123" s="695" t="s">
        <v>111</v>
      </c>
      <c r="J123" s="697">
        <v>5</v>
      </c>
      <c r="K123" s="701" t="s">
        <v>95</v>
      </c>
      <c r="L123" s="697">
        <f>ROUNDUP((D123+F123+H123)/5,0)</f>
        <v>89</v>
      </c>
      <c r="M123" s="700"/>
      <c r="N123" s="700"/>
      <c r="O123" s="697"/>
      <c r="P123" s="697"/>
    </row>
    <row r="124" spans="1:16" ht="12" customHeight="1">
      <c r="A124" s="697"/>
      <c r="B124" s="697"/>
      <c r="C124" s="697"/>
      <c r="D124" s="704"/>
      <c r="E124" s="697"/>
      <c r="F124" s="697"/>
      <c r="G124" s="697"/>
      <c r="H124" s="697"/>
      <c r="I124" s="697"/>
      <c r="J124" s="697"/>
      <c r="K124" s="700"/>
      <c r="L124" s="700"/>
      <c r="M124" s="700"/>
      <c r="N124" s="700"/>
      <c r="O124" s="697"/>
      <c r="P124" s="697"/>
    </row>
    <row r="125" spans="1:16" ht="41.25" customHeight="1">
      <c r="A125" s="692">
        <v>6.21</v>
      </c>
      <c r="B125" s="693" t="s">
        <v>28141</v>
      </c>
      <c r="C125" s="714" t="s">
        <v>28142</v>
      </c>
      <c r="D125" s="714" t="s">
        <v>148</v>
      </c>
      <c r="E125" s="714"/>
      <c r="F125" s="714"/>
      <c r="G125" s="714"/>
      <c r="H125" s="714"/>
      <c r="I125" s="714"/>
      <c r="J125" s="714"/>
      <c r="K125" s="714"/>
      <c r="L125" s="714"/>
      <c r="M125" s="714"/>
      <c r="N125" s="702"/>
      <c r="O125" s="715" t="s">
        <v>148</v>
      </c>
      <c r="P125" s="715">
        <f>L129</f>
        <v>17</v>
      </c>
    </row>
    <row r="126" spans="1:16" ht="12" customHeight="1">
      <c r="A126" s="697"/>
      <c r="B126" s="697"/>
      <c r="C126" s="697"/>
      <c r="D126" s="704"/>
      <c r="E126" s="697"/>
      <c r="F126" s="697"/>
      <c r="G126" s="697"/>
      <c r="H126" s="697"/>
      <c r="I126" s="697"/>
      <c r="J126" s="697"/>
      <c r="K126" s="700"/>
      <c r="L126" s="700"/>
      <c r="M126" s="700"/>
      <c r="N126" s="700"/>
      <c r="O126" s="697"/>
      <c r="P126" s="697"/>
    </row>
    <row r="127" spans="1:16" ht="12" customHeight="1">
      <c r="A127" s="697"/>
      <c r="B127" s="697"/>
      <c r="C127" s="697"/>
      <c r="D127" s="695"/>
      <c r="E127" s="697"/>
      <c r="F127" s="697"/>
      <c r="G127" s="697"/>
      <c r="H127" s="697"/>
      <c r="I127" s="697"/>
      <c r="J127" s="697"/>
      <c r="K127" s="700"/>
      <c r="L127" s="700"/>
      <c r="M127" s="700"/>
      <c r="N127" s="700"/>
      <c r="O127" s="697"/>
      <c r="P127" s="697"/>
    </row>
    <row r="128" spans="1:16" ht="12" customHeight="1">
      <c r="A128" s="697"/>
      <c r="B128" s="697"/>
      <c r="C128" s="697"/>
      <c r="D128" s="704"/>
      <c r="E128" s="697"/>
      <c r="F128" s="695"/>
      <c r="G128" s="697"/>
      <c r="H128" s="695"/>
      <c r="I128" s="697"/>
      <c r="J128" s="697"/>
      <c r="K128" s="700"/>
      <c r="L128" s="700"/>
      <c r="M128" s="700"/>
      <c r="N128" s="700"/>
      <c r="O128" s="697"/>
      <c r="P128" s="697"/>
    </row>
    <row r="129" spans="1:16" ht="12" customHeight="1">
      <c r="A129" s="697"/>
      <c r="B129" s="697"/>
      <c r="C129" s="697"/>
      <c r="D129" s="716" t="s">
        <v>28143</v>
      </c>
      <c r="E129" s="717"/>
      <c r="F129" s="706"/>
      <c r="G129" s="717"/>
      <c r="H129" s="706"/>
      <c r="I129" s="695"/>
      <c r="J129" s="697"/>
      <c r="K129" s="701" t="s">
        <v>95</v>
      </c>
      <c r="L129" s="697">
        <v>17</v>
      </c>
      <c r="M129" s="700"/>
      <c r="N129" s="700"/>
      <c r="O129" s="697"/>
      <c r="P129" s="697"/>
    </row>
    <row r="130" spans="1:16" ht="12" customHeight="1">
      <c r="A130" s="697"/>
      <c r="B130" s="697"/>
      <c r="C130" s="697"/>
      <c r="D130" s="704"/>
      <c r="E130" s="697"/>
      <c r="F130" s="697"/>
      <c r="G130" s="697"/>
      <c r="H130" s="697"/>
      <c r="I130" s="697"/>
      <c r="J130" s="697"/>
      <c r="K130" s="700"/>
      <c r="L130" s="700"/>
      <c r="M130" s="700"/>
      <c r="N130" s="700"/>
      <c r="O130" s="697"/>
      <c r="P130" s="697"/>
    </row>
    <row r="131" spans="1:16" ht="12" customHeight="1">
      <c r="A131" s="697"/>
      <c r="B131" s="697"/>
      <c r="C131" s="697"/>
      <c r="D131" s="704"/>
      <c r="E131" s="697"/>
      <c r="F131" s="697"/>
      <c r="G131" s="697"/>
      <c r="H131" s="697"/>
      <c r="I131" s="697"/>
      <c r="J131" s="697"/>
      <c r="K131" s="700"/>
      <c r="L131" s="700"/>
      <c r="M131" s="700"/>
      <c r="N131" s="700"/>
      <c r="O131" s="697"/>
      <c r="P131" s="697"/>
    </row>
    <row r="132" spans="1:16" ht="12" customHeight="1">
      <c r="A132" s="697"/>
      <c r="B132" s="697"/>
      <c r="C132" s="697"/>
      <c r="D132" s="704"/>
      <c r="E132" s="697"/>
      <c r="F132" s="697"/>
      <c r="G132" s="697"/>
      <c r="H132" s="697"/>
      <c r="I132" s="697"/>
      <c r="J132" s="697"/>
      <c r="K132" s="700"/>
      <c r="L132" s="700"/>
      <c r="M132" s="700"/>
      <c r="N132" s="700"/>
      <c r="O132" s="697"/>
      <c r="P132" s="697"/>
    </row>
    <row r="133" spans="1:16" ht="12" customHeight="1">
      <c r="A133" s="697"/>
      <c r="B133" s="697"/>
      <c r="C133" s="697"/>
      <c r="D133" s="704"/>
      <c r="E133" s="697"/>
      <c r="F133" s="697"/>
      <c r="G133" s="697"/>
      <c r="H133" s="697"/>
      <c r="I133" s="697"/>
      <c r="J133" s="697"/>
      <c r="K133" s="700"/>
      <c r="L133" s="700"/>
      <c r="M133" s="700"/>
      <c r="N133" s="700"/>
      <c r="O133" s="697"/>
      <c r="P133" s="697"/>
    </row>
    <row r="134" spans="1:16" ht="12" customHeight="1">
      <c r="A134" s="697"/>
      <c r="B134" s="697"/>
      <c r="C134" s="697"/>
      <c r="D134" s="704"/>
      <c r="E134" s="697"/>
      <c r="F134" s="697"/>
      <c r="G134" s="697"/>
      <c r="H134" s="697"/>
      <c r="I134" s="697"/>
      <c r="J134" s="697"/>
      <c r="K134" s="700"/>
      <c r="L134" s="700"/>
      <c r="M134" s="700"/>
      <c r="N134" s="700"/>
      <c r="O134" s="697"/>
      <c r="P134" s="697"/>
    </row>
    <row r="135" spans="1:16" ht="12" customHeight="1">
      <c r="A135" s="697"/>
      <c r="B135" s="697"/>
      <c r="C135" s="697"/>
      <c r="D135" s="704"/>
      <c r="E135" s="697"/>
      <c r="F135" s="697"/>
      <c r="G135" s="697"/>
      <c r="H135" s="697"/>
      <c r="I135" s="697"/>
      <c r="J135" s="697"/>
      <c r="K135" s="700"/>
      <c r="L135" s="700"/>
      <c r="M135" s="700"/>
      <c r="N135" s="700"/>
      <c r="O135" s="697"/>
      <c r="P135" s="697"/>
    </row>
    <row r="136" spans="1:16" ht="12" customHeight="1">
      <c r="A136" s="697"/>
      <c r="B136" s="697"/>
      <c r="C136" s="697"/>
      <c r="D136" s="704"/>
      <c r="E136" s="697"/>
      <c r="F136" s="697"/>
      <c r="G136" s="697"/>
      <c r="H136" s="697"/>
      <c r="I136" s="697"/>
      <c r="J136" s="697"/>
      <c r="K136" s="700"/>
      <c r="L136" s="700"/>
      <c r="M136" s="700"/>
      <c r="N136" s="700"/>
      <c r="O136" s="697"/>
      <c r="P136" s="697"/>
    </row>
    <row r="137" spans="1:16" ht="12" customHeight="1">
      <c r="A137" s="697"/>
      <c r="B137" s="697"/>
      <c r="C137" s="697"/>
      <c r="D137" s="704"/>
      <c r="E137" s="697"/>
      <c r="F137" s="697"/>
      <c r="G137" s="697"/>
      <c r="H137" s="697"/>
      <c r="I137" s="697"/>
      <c r="J137" s="697"/>
      <c r="K137" s="700"/>
      <c r="L137" s="700"/>
      <c r="M137" s="700"/>
      <c r="N137" s="700"/>
      <c r="O137" s="697"/>
      <c r="P137" s="697"/>
    </row>
    <row r="138" spans="1:16" ht="12" customHeight="1">
      <c r="A138" s="697"/>
      <c r="B138" s="697"/>
      <c r="C138" s="697"/>
      <c r="D138" s="704"/>
      <c r="E138" s="697"/>
      <c r="F138" s="697"/>
      <c r="G138" s="697"/>
      <c r="H138" s="697"/>
      <c r="I138" s="697"/>
      <c r="J138" s="697"/>
      <c r="K138" s="700"/>
      <c r="L138" s="700"/>
      <c r="M138" s="700"/>
      <c r="N138" s="700"/>
      <c r="O138" s="697"/>
      <c r="P138" s="697"/>
    </row>
    <row r="139" spans="1:16" ht="12" customHeight="1">
      <c r="A139" s="697"/>
      <c r="B139" s="697"/>
      <c r="C139" s="697"/>
      <c r="D139" s="704"/>
      <c r="E139" s="697"/>
      <c r="F139" s="697"/>
      <c r="G139" s="697"/>
      <c r="H139" s="697"/>
      <c r="I139" s="697"/>
      <c r="J139" s="697"/>
      <c r="K139" s="700"/>
      <c r="L139" s="700"/>
      <c r="M139" s="700"/>
      <c r="N139" s="700"/>
      <c r="O139" s="697"/>
      <c r="P139" s="697"/>
    </row>
    <row r="140" spans="1:16" ht="12" customHeight="1">
      <c r="A140" s="697"/>
      <c r="B140" s="697"/>
      <c r="C140" s="697"/>
      <c r="D140" s="697"/>
      <c r="E140" s="697"/>
      <c r="F140" s="697"/>
      <c r="G140" s="697"/>
      <c r="H140" s="697"/>
      <c r="I140" s="697"/>
      <c r="J140" s="697"/>
      <c r="K140" s="700"/>
      <c r="L140" s="700"/>
      <c r="M140" s="700"/>
      <c r="N140" s="700"/>
      <c r="O140" s="697"/>
      <c r="P140" s="697"/>
    </row>
    <row r="141" spans="1:16" ht="12" customHeight="1">
      <c r="A141" s="697"/>
      <c r="B141" s="697"/>
      <c r="C141" s="697"/>
      <c r="D141" s="697"/>
      <c r="E141" s="697"/>
      <c r="F141" s="697"/>
      <c r="G141" s="697"/>
      <c r="H141" s="697"/>
      <c r="I141" s="697"/>
      <c r="J141" s="697"/>
      <c r="K141" s="700"/>
      <c r="L141" s="700"/>
      <c r="M141" s="700"/>
      <c r="N141" s="700"/>
      <c r="O141" s="697"/>
      <c r="P141" s="697"/>
    </row>
    <row r="142" spans="1:16" ht="12" customHeight="1">
      <c r="A142" s="697"/>
      <c r="B142" s="697"/>
      <c r="C142" s="712"/>
      <c r="D142" s="712"/>
      <c r="E142" s="712"/>
      <c r="F142" s="712"/>
      <c r="G142" s="697"/>
      <c r="H142" s="706"/>
      <c r="I142" s="697"/>
      <c r="J142" s="706"/>
      <c r="K142" s="700"/>
      <c r="L142" s="700"/>
      <c r="M142" s="700"/>
      <c r="N142" s="700"/>
      <c r="O142" s="697"/>
      <c r="P142" s="697"/>
    </row>
    <row r="143" spans="1:16" ht="12" customHeight="1" thickBot="1">
      <c r="A143" s="377"/>
      <c r="B143" s="378"/>
      <c r="C143" s="378"/>
      <c r="D143" s="378"/>
      <c r="E143" s="378"/>
      <c r="F143" s="378"/>
      <c r="G143" s="378"/>
      <c r="H143" s="378"/>
      <c r="I143" s="378"/>
      <c r="J143" s="378"/>
      <c r="K143" s="379"/>
      <c r="L143" s="379"/>
      <c r="M143" s="379"/>
      <c r="N143" s="379"/>
      <c r="O143" s="378"/>
      <c r="P143" s="380"/>
    </row>
  </sheetData>
  <mergeCells count="32">
    <mergeCell ref="C106:M106"/>
    <mergeCell ref="C52:N52"/>
    <mergeCell ref="C56:N56"/>
    <mergeCell ref="C119:M119"/>
    <mergeCell ref="C125:M125"/>
    <mergeCell ref="C100:M100"/>
    <mergeCell ref="C113:M113"/>
    <mergeCell ref="C43:N43"/>
    <mergeCell ref="C45:I45"/>
    <mergeCell ref="C47:N47"/>
    <mergeCell ref="C94:M94"/>
    <mergeCell ref="C61:N61"/>
    <mergeCell ref="C67:N67"/>
    <mergeCell ref="C73:N73"/>
    <mergeCell ref="C79:N79"/>
    <mergeCell ref="C87:N87"/>
    <mergeCell ref="A2:P2"/>
    <mergeCell ref="A3:P3"/>
    <mergeCell ref="A4:P4"/>
    <mergeCell ref="A5:P5"/>
    <mergeCell ref="C6:N6"/>
    <mergeCell ref="A7:P7"/>
    <mergeCell ref="C10:N10"/>
    <mergeCell ref="A8:P8"/>
    <mergeCell ref="A9:P9"/>
    <mergeCell ref="C15:N15"/>
    <mergeCell ref="C21:N21"/>
    <mergeCell ref="C25:I25"/>
    <mergeCell ref="C33:N33"/>
    <mergeCell ref="C39:N39"/>
    <mergeCell ref="C41:I41"/>
    <mergeCell ref="C27:N27"/>
  </mergeCells>
  <pageMargins left="0.51181102362204722" right="0.31496062992125984" top="0.39370078740157483" bottom="0.39370078740157483" header="0.31496062992125984" footer="0.31496062992125984"/>
  <pageSetup paperSize="9" scale="4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60</vt:i4>
      </vt:variant>
    </vt:vector>
  </HeadingPairs>
  <TitlesOfParts>
    <vt:vector size="76" baseType="lpstr">
      <vt:lpstr>RESUMO</vt:lpstr>
      <vt:lpstr>ADMINISTRAÇÃO</vt:lpstr>
      <vt:lpstr>MEMO-SERV. ADM</vt:lpstr>
      <vt:lpstr>SERVIÇOS PRELIM</vt:lpstr>
      <vt:lpstr>MEMO-SERV. PRELIM</vt:lpstr>
      <vt:lpstr>COMUNIDADES</vt:lpstr>
      <vt:lpstr>MEMO-COMUNIDADES</vt:lpstr>
      <vt:lpstr>AVENIDA CELSO KELLY</vt:lpstr>
      <vt:lpstr>MEMO-AVENIDA CELSO KELLY</vt:lpstr>
      <vt:lpstr>Av CHICO XAVIER</vt:lpstr>
      <vt:lpstr>MEMO-AVENIDA CHICO XAVIER</vt:lpstr>
      <vt:lpstr>CRONOGRAMA</vt:lpstr>
      <vt:lpstr>BDI </vt:lpstr>
      <vt:lpstr>EMOP0822</vt:lpstr>
      <vt:lpstr>COTAÇÕES</vt:lpstr>
      <vt:lpstr>Planilha2</vt:lpstr>
      <vt:lpstr>ADMINISTRAÇÃO!_Toc318290879</vt:lpstr>
      <vt:lpstr>RESUMO!_Toc318290879</vt:lpstr>
      <vt:lpstr>'SERVIÇOS PRELIM'!_Toc318290879</vt:lpstr>
      <vt:lpstr>ADMINISTRAÇÃO!_Toc318290887</vt:lpstr>
      <vt:lpstr>'Av CHICO XAVIER'!_Toc318290887</vt:lpstr>
      <vt:lpstr>'AVENIDA CELSO KELLY'!_Toc318290887</vt:lpstr>
      <vt:lpstr>COMUNIDADES!_Toc318290887</vt:lpstr>
      <vt:lpstr>RESUMO!_Toc318290887</vt:lpstr>
      <vt:lpstr>'SERVIÇOS PRELIM'!_Toc318290887</vt:lpstr>
      <vt:lpstr>ADMINISTRAÇÃO!_Toc318290969</vt:lpstr>
      <vt:lpstr>'Av CHICO XAVIER'!_Toc318290969</vt:lpstr>
      <vt:lpstr>'AVENIDA CELSO KELLY'!_Toc318290969</vt:lpstr>
      <vt:lpstr>COMUNIDADES!_Toc318290969</vt:lpstr>
      <vt:lpstr>RESUMO!_Toc318290969</vt:lpstr>
      <vt:lpstr>'SERVIÇOS PRELIM'!_Toc318290969</vt:lpstr>
      <vt:lpstr>ADMINISTRAÇÃO!_Toc318290999</vt:lpstr>
      <vt:lpstr>'Av CHICO XAVIER'!_Toc318290999</vt:lpstr>
      <vt:lpstr>'AVENIDA CELSO KELLY'!_Toc318290999</vt:lpstr>
      <vt:lpstr>COMUNIDADES!_Toc318290999</vt:lpstr>
      <vt:lpstr>RESUMO!_Toc318290999</vt:lpstr>
      <vt:lpstr>'SERVIÇOS PRELIM'!_Toc318290999</vt:lpstr>
      <vt:lpstr>ADMINISTRAÇÃO!_Toc318291061</vt:lpstr>
      <vt:lpstr>'Av CHICO XAVIER'!_Toc318291061</vt:lpstr>
      <vt:lpstr>'AVENIDA CELSO KELLY'!_Toc318291061</vt:lpstr>
      <vt:lpstr>COMUNIDADES!_Toc318291061</vt:lpstr>
      <vt:lpstr>RESUMO!_Toc318291061</vt:lpstr>
      <vt:lpstr>'SERVIÇOS PRELIM'!_Toc318291061</vt:lpstr>
      <vt:lpstr>ADMINISTRAÇÃO!_Toc318291062</vt:lpstr>
      <vt:lpstr>'Av CHICO XAVIER'!_Toc318291062</vt:lpstr>
      <vt:lpstr>'AVENIDA CELSO KELLY'!_Toc318291062</vt:lpstr>
      <vt:lpstr>COMUNIDADES!_Toc318291062</vt:lpstr>
      <vt:lpstr>RESUMO!_Toc318291062</vt:lpstr>
      <vt:lpstr>'SERVIÇOS PRELIM'!_Toc318291062</vt:lpstr>
      <vt:lpstr>ADMINISTRAÇÃO!_Toc325966869</vt:lpstr>
      <vt:lpstr>'Av CHICO XAVIER'!_Toc325966869</vt:lpstr>
      <vt:lpstr>'AVENIDA CELSO KELLY'!_Toc325966869</vt:lpstr>
      <vt:lpstr>COMUNIDADES!_Toc325966869</vt:lpstr>
      <vt:lpstr>RESUMO!_Toc325966869</vt:lpstr>
      <vt:lpstr>'SERVIÇOS PRELIM'!_Toc325966869</vt:lpstr>
      <vt:lpstr>ADMINISTRAÇÃO!_Toc325966875</vt:lpstr>
      <vt:lpstr>'Av CHICO XAVIER'!_Toc325966875</vt:lpstr>
      <vt:lpstr>'AVENIDA CELSO KELLY'!_Toc325966875</vt:lpstr>
      <vt:lpstr>COMUNIDADES!_Toc325966875</vt:lpstr>
      <vt:lpstr>RESUMO!_Toc325966875</vt:lpstr>
      <vt:lpstr>'SERVIÇOS PRELIM'!_Toc325966875</vt:lpstr>
      <vt:lpstr>ADMINISTRAÇÃO!Area_de_impressao</vt:lpstr>
      <vt:lpstr>'Av CHICO XAVIER'!Area_de_impressao</vt:lpstr>
      <vt:lpstr>'AVENIDA CELSO KELLY'!Area_de_impressao</vt:lpstr>
      <vt:lpstr>'BDI '!Area_de_impressao</vt:lpstr>
      <vt:lpstr>COMUNIDADES!Area_de_impressao</vt:lpstr>
      <vt:lpstr>CRONOGRAMA!Area_de_impressao</vt:lpstr>
      <vt:lpstr>'MEMO-AVENIDA CELSO KELLY'!Area_de_impressao</vt:lpstr>
      <vt:lpstr>'MEMO-AVENIDA CHICO XAVIER'!Area_de_impressao</vt:lpstr>
      <vt:lpstr>'MEMO-COMUNIDADES'!Area_de_impressao</vt:lpstr>
      <vt:lpstr>'MEMO-SERV. ADM'!Area_de_impressao</vt:lpstr>
      <vt:lpstr>'MEMO-SERV. PRELIM'!Area_de_impressao</vt:lpstr>
      <vt:lpstr>'SERVIÇOS PRELIM'!Area_de_impressao</vt:lpstr>
      <vt:lpstr>EMOP0822!Banco_de_dados</vt:lpstr>
      <vt:lpstr>ADMINISTRAÇÃO!Titulos_de_impressao</vt:lpstr>
      <vt:lpstr>'SERVIÇOS PRELIM'!Titulos_de_impressao</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josecarlossoaresdonascimento</dc:creator>
  <cp:lastModifiedBy>paulovitor</cp:lastModifiedBy>
  <cp:lastPrinted>2022-12-16T12:28:44Z</cp:lastPrinted>
  <dcterms:created xsi:type="dcterms:W3CDTF">2019-12-03T12:31:14Z</dcterms:created>
  <dcterms:modified xsi:type="dcterms:W3CDTF">2022-12-16T12:28:51Z</dcterms:modified>
</cp:coreProperties>
</file>